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0.7\FaithShare\Faith Rainfall\"/>
    </mc:Choice>
  </mc:AlternateContent>
  <xr:revisionPtr revIDLastSave="0" documentId="13_ncr:1_{C7E51B5C-F83E-4C6D-BD94-3FE3CB64E02B}" xr6:coauthVersionLast="47" xr6:coauthVersionMax="47" xr10:uidLastSave="{00000000-0000-0000-0000-000000000000}"/>
  <bookViews>
    <workbookView xWindow="-120" yWindow="-120" windowWidth="29040" windowHeight="17520" firstSheet="35" activeTab="50" xr2:uid="{00000000-000D-0000-FFFF-FFFF00000000}"/>
  </bookViews>
  <sheets>
    <sheet name="1973" sheetId="1" r:id="rId1"/>
    <sheet name="1974" sheetId="2" r:id="rId2"/>
    <sheet name="1975" sheetId="3" r:id="rId3"/>
    <sheet name="1976" sheetId="4" r:id="rId4"/>
    <sheet name="1977" sheetId="5" r:id="rId5"/>
    <sheet name="1978" sheetId="6" r:id="rId6"/>
    <sheet name="1979" sheetId="7" r:id="rId7"/>
    <sheet name="1980" sheetId="8" r:id="rId8"/>
    <sheet name="1981" sheetId="9" r:id="rId9"/>
    <sheet name="1982" sheetId="10" r:id="rId10"/>
    <sheet name="1983" sheetId="11" r:id="rId11"/>
    <sheet name="1984" sheetId="12" r:id="rId12"/>
    <sheet name="1985" sheetId="13" r:id="rId13"/>
    <sheet name="1986" sheetId="14" r:id="rId14"/>
    <sheet name="1987" sheetId="15" r:id="rId15"/>
    <sheet name="1988" sheetId="16" r:id="rId16"/>
    <sheet name="1989" sheetId="17" r:id="rId17"/>
    <sheet name="1990" sheetId="18" r:id="rId18"/>
    <sheet name="1991" sheetId="19" r:id="rId19"/>
    <sheet name="1992" sheetId="20" r:id="rId20"/>
    <sheet name="1993" sheetId="21" r:id="rId21"/>
    <sheet name="1994" sheetId="22" r:id="rId22"/>
    <sheet name="1995" sheetId="23" r:id="rId23"/>
    <sheet name="1996" sheetId="24" r:id="rId24"/>
    <sheet name="1997" sheetId="25" r:id="rId25"/>
    <sheet name="1998" sheetId="26" r:id="rId26"/>
    <sheet name="1999" sheetId="27" r:id="rId27"/>
    <sheet name="2000" sheetId="28" r:id="rId28"/>
    <sheet name="2001" sheetId="29" r:id="rId29"/>
    <sheet name="2002" sheetId="30" r:id="rId30"/>
    <sheet name="2003" sheetId="31" r:id="rId31"/>
    <sheet name="2004" sheetId="33" r:id="rId32"/>
    <sheet name="2005" sheetId="34" r:id="rId33"/>
    <sheet name="2006" sheetId="35" r:id="rId34"/>
    <sheet name="2007" sheetId="37" r:id="rId35"/>
    <sheet name="2008" sheetId="39" r:id="rId36"/>
    <sheet name="2009" sheetId="40" r:id="rId37"/>
    <sheet name="2010" sheetId="41" r:id="rId38"/>
    <sheet name="2011" sheetId="42" r:id="rId39"/>
    <sheet name="2012" sheetId="43" r:id="rId40"/>
    <sheet name="2013" sheetId="44" r:id="rId41"/>
    <sheet name="2014" sheetId="45" r:id="rId42"/>
    <sheet name="2015" sheetId="47" r:id="rId43"/>
    <sheet name="2016" sheetId="48" r:id="rId44"/>
    <sheet name="2017" sheetId="49" r:id="rId45"/>
    <sheet name="2018" sheetId="50" r:id="rId46"/>
    <sheet name="2019" sheetId="51" r:id="rId47"/>
    <sheet name="2020" sheetId="52" r:id="rId48"/>
    <sheet name="2021" sheetId="53" r:id="rId49"/>
    <sheet name="2022" sheetId="54" r:id="rId50"/>
    <sheet name="2023" sheetId="55" r:id="rId51"/>
    <sheet name="MACRO" sheetId="32" r:id="rId52"/>
  </sheets>
  <definedNames>
    <definedName name="\0">MACRO!$B$333:$B$344</definedName>
    <definedName name="\AA">MACRO!$B$121:$B$143</definedName>
    <definedName name="\AB">MACRO!$B$97:$B$119</definedName>
    <definedName name="\AC">MACRO!$B$73:$B$95</definedName>
    <definedName name="\AD">MACRO!$B$49:$B$71</definedName>
    <definedName name="\AE">MACRO!$B$25:$B$47</definedName>
    <definedName name="\M">MACRO!$B$359:$B$370</definedName>
    <definedName name="\N">MACRO!$B$346:$B$357</definedName>
    <definedName name="\P">MACRO!$B$320:$B$331</definedName>
    <definedName name="\Q">MACRO!$B$307:$B$318</definedName>
    <definedName name="\R">MACRO!$B$294:$B$305</definedName>
    <definedName name="\S">MACRO!$B$281:$B$292</definedName>
    <definedName name="\T">MACRO!$B$268:$B$279</definedName>
    <definedName name="\U">MACRO!$B$255:$B$266</definedName>
    <definedName name="\V">MACRO!$B$241:$B$252</definedName>
    <definedName name="\W">MACRO!$B$217:$B$239</definedName>
    <definedName name="\X">MACRO!$B$193:$B$215</definedName>
    <definedName name="\Y">MACRO!$B$169:$B$191</definedName>
    <definedName name="\Z">MACRO!$B$145:$B$167</definedName>
    <definedName name="_xlnm.Print_Area" localSheetId="33">'2006'!$A$1:$AL$57</definedName>
    <definedName name="_xlnm.Print_Area">'2003'!$AA$6:$BG$32</definedName>
    <definedName name="_xlnm.Print_Titles" localSheetId="30">'2003'!$A:$A</definedName>
    <definedName name="_xlnm.Print_Titles" localSheetId="31">'2004'!$A:$A</definedName>
    <definedName name="_xlnm.Print_Titles" localSheetId="32">'2005'!$A:$A,'2005'!$1:$7</definedName>
    <definedName name="_xlnm.Print_Titles" localSheetId="33">'2006'!$A:$A</definedName>
    <definedName name="_xlnm.Print_Titles" localSheetId="37">'2010'!$A:$A</definedName>
    <definedName name="_xlnm.Print_Titles">#N/A</definedName>
  </definedNames>
  <calcPr calcId="191029"/>
</workbook>
</file>

<file path=xl/calcChain.xml><?xml version="1.0" encoding="utf-8"?>
<calcChain xmlns="http://schemas.openxmlformats.org/spreadsheetml/2006/main">
  <c r="AF21" i="55" l="1"/>
  <c r="AF30" i="55" s="1"/>
  <c r="AF6" i="55"/>
  <c r="AF34" i="55"/>
  <c r="AF43" i="55"/>
  <c r="AF42" i="55"/>
  <c r="AF41" i="55"/>
  <c r="AF40" i="55"/>
  <c r="AF39" i="55"/>
  <c r="AF38" i="55"/>
  <c r="AF37" i="55"/>
  <c r="AF36" i="55"/>
  <c r="AF35" i="55"/>
  <c r="AE30" i="55"/>
  <c r="AE29" i="55"/>
  <c r="AE28" i="55"/>
  <c r="AE27" i="55"/>
  <c r="AE26" i="55"/>
  <c r="AF25" i="55"/>
  <c r="AF24" i="55"/>
  <c r="AF23" i="55"/>
  <c r="AF22" i="55"/>
  <c r="AF20" i="55"/>
  <c r="AF19" i="55"/>
  <c r="AF18" i="55"/>
  <c r="AF17" i="55"/>
  <c r="AF16" i="55"/>
  <c r="AF15" i="55"/>
  <c r="AF14" i="55"/>
  <c r="AF13" i="55"/>
  <c r="AF12" i="55"/>
  <c r="AF11" i="55"/>
  <c r="AF10" i="55"/>
  <c r="AF9" i="55"/>
  <c r="AF8" i="55"/>
  <c r="AF7" i="55"/>
  <c r="AD30" i="55"/>
  <c r="AD29" i="55"/>
  <c r="AD28" i="55"/>
  <c r="AD27" i="55"/>
  <c r="AD26" i="55"/>
  <c r="AC30" i="55"/>
  <c r="AA30" i="55"/>
  <c r="AC29" i="55"/>
  <c r="AC28" i="55"/>
  <c r="AC27" i="55"/>
  <c r="AC26" i="55"/>
  <c r="AA29" i="55"/>
  <c r="AA28" i="55"/>
  <c r="AA27" i="55"/>
  <c r="AA26" i="55"/>
  <c r="Y30" i="55"/>
  <c r="Y29" i="55"/>
  <c r="Y28" i="55"/>
  <c r="Y27" i="55"/>
  <c r="Y26" i="55"/>
  <c r="X7" i="55"/>
  <c r="X8" i="55"/>
  <c r="X9" i="55"/>
  <c r="X10" i="55"/>
  <c r="X11" i="55"/>
  <c r="X12" i="55"/>
  <c r="X13" i="55"/>
  <c r="X14" i="55"/>
  <c r="X15" i="55"/>
  <c r="X16" i="55"/>
  <c r="X17" i="55"/>
  <c r="X18" i="55"/>
  <c r="X19" i="55"/>
  <c r="X20" i="55"/>
  <c r="X21" i="55"/>
  <c r="X22" i="55"/>
  <c r="X23" i="55"/>
  <c r="X24" i="55"/>
  <c r="X25" i="55"/>
  <c r="X6" i="55"/>
  <c r="X35" i="55"/>
  <c r="X36" i="55"/>
  <c r="X37" i="55"/>
  <c r="X38" i="55"/>
  <c r="X39" i="55"/>
  <c r="X40" i="55"/>
  <c r="X41" i="55"/>
  <c r="X42" i="55"/>
  <c r="X43" i="55"/>
  <c r="X34" i="55"/>
  <c r="W30" i="55"/>
  <c r="W29" i="55"/>
  <c r="W28" i="55"/>
  <c r="W27" i="55"/>
  <c r="W26" i="55"/>
  <c r="V30" i="55"/>
  <c r="V29" i="55"/>
  <c r="V28" i="55"/>
  <c r="V27" i="55"/>
  <c r="V26" i="55"/>
  <c r="U24" i="55"/>
  <c r="U7" i="55"/>
  <c r="U8" i="55"/>
  <c r="U9" i="55"/>
  <c r="U10" i="55"/>
  <c r="U11" i="55"/>
  <c r="U12" i="55"/>
  <c r="U13" i="55"/>
  <c r="U14" i="55"/>
  <c r="U15" i="55"/>
  <c r="U16" i="55"/>
  <c r="U17" i="55"/>
  <c r="U18" i="55"/>
  <c r="U19" i="55"/>
  <c r="U20" i="55"/>
  <c r="U21" i="55"/>
  <c r="U22" i="55"/>
  <c r="U23" i="55"/>
  <c r="U25" i="55"/>
  <c r="U6" i="55"/>
  <c r="U35" i="55"/>
  <c r="U36" i="55"/>
  <c r="U37" i="55"/>
  <c r="U38" i="55"/>
  <c r="U39" i="55"/>
  <c r="U40" i="55"/>
  <c r="U41" i="55"/>
  <c r="U42" i="55"/>
  <c r="U43" i="55"/>
  <c r="U34" i="55"/>
  <c r="T30" i="55"/>
  <c r="T29" i="55"/>
  <c r="T28" i="55"/>
  <c r="T27" i="55"/>
  <c r="T26" i="55"/>
  <c r="S30" i="55"/>
  <c r="S29" i="55"/>
  <c r="S28" i="55"/>
  <c r="S27" i="55"/>
  <c r="S26" i="55"/>
  <c r="R7" i="55"/>
  <c r="P30" i="55"/>
  <c r="P29" i="55"/>
  <c r="P28" i="55"/>
  <c r="P27" i="55"/>
  <c r="P26" i="55"/>
  <c r="R35" i="55"/>
  <c r="R36" i="55"/>
  <c r="R37" i="55"/>
  <c r="R38" i="55"/>
  <c r="R39" i="55"/>
  <c r="R40" i="55"/>
  <c r="R41" i="55"/>
  <c r="R42" i="55"/>
  <c r="R43" i="55"/>
  <c r="R34" i="55"/>
  <c r="R8" i="55"/>
  <c r="R9" i="55"/>
  <c r="R10" i="55"/>
  <c r="R11" i="55"/>
  <c r="R12" i="55"/>
  <c r="R13" i="55"/>
  <c r="R14" i="55"/>
  <c r="R15" i="55"/>
  <c r="R16" i="55"/>
  <c r="R17" i="55"/>
  <c r="R18" i="55"/>
  <c r="R19" i="55"/>
  <c r="R20" i="55"/>
  <c r="R21" i="55"/>
  <c r="R22" i="55"/>
  <c r="R23" i="55"/>
  <c r="R24" i="55"/>
  <c r="R25" i="55"/>
  <c r="R6" i="55"/>
  <c r="N26" i="55"/>
  <c r="O26" i="55"/>
  <c r="Q26" i="55"/>
  <c r="N27" i="55"/>
  <c r="O27" i="55"/>
  <c r="Q27" i="55"/>
  <c r="N28" i="55"/>
  <c r="O28" i="55"/>
  <c r="Q28" i="55"/>
  <c r="N29" i="55"/>
  <c r="O29" i="55"/>
  <c r="Q29" i="55"/>
  <c r="N30" i="55"/>
  <c r="O30" i="55"/>
  <c r="Q30" i="55"/>
  <c r="M30" i="55"/>
  <c r="M29" i="55"/>
  <c r="M28" i="55"/>
  <c r="M27" i="55"/>
  <c r="M26" i="55"/>
  <c r="L43" i="55"/>
  <c r="L42" i="55"/>
  <c r="L41" i="55"/>
  <c r="L40" i="55"/>
  <c r="L39" i="55"/>
  <c r="L38" i="55"/>
  <c r="L37" i="55"/>
  <c r="L36" i="55"/>
  <c r="L35" i="55"/>
  <c r="L34" i="55"/>
  <c r="K30" i="55"/>
  <c r="K29" i="55"/>
  <c r="K28" i="55"/>
  <c r="K27" i="55"/>
  <c r="K26" i="55"/>
  <c r="L25" i="55"/>
  <c r="L24" i="55"/>
  <c r="L23" i="55"/>
  <c r="L22" i="55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J30" i="55"/>
  <c r="J29" i="55"/>
  <c r="J28" i="55"/>
  <c r="J27" i="55"/>
  <c r="J26" i="55"/>
  <c r="I30" i="55"/>
  <c r="I29" i="55"/>
  <c r="I28" i="55"/>
  <c r="I27" i="55"/>
  <c r="I26" i="55"/>
  <c r="E30" i="55"/>
  <c r="E29" i="55"/>
  <c r="E28" i="55"/>
  <c r="E27" i="55"/>
  <c r="E26" i="55"/>
  <c r="C30" i="55"/>
  <c r="C29" i="55"/>
  <c r="C28" i="55"/>
  <c r="C27" i="55"/>
  <c r="C26" i="55"/>
  <c r="C61" i="55"/>
  <c r="D61" i="55" s="1"/>
  <c r="E61" i="55" s="1"/>
  <c r="F61" i="55" s="1"/>
  <c r="G61" i="55" s="1"/>
  <c r="H61" i="55" s="1"/>
  <c r="I61" i="55" s="1"/>
  <c r="J61" i="55" s="1"/>
  <c r="K61" i="55" s="1"/>
  <c r="L61" i="55" s="1"/>
  <c r="M61" i="55" s="1"/>
  <c r="N61" i="55" s="1"/>
  <c r="AJ43" i="55"/>
  <c r="AH43" i="55"/>
  <c r="AB43" i="55"/>
  <c r="Z43" i="55"/>
  <c r="H43" i="55"/>
  <c r="F43" i="55"/>
  <c r="D43" i="55"/>
  <c r="AJ42" i="55"/>
  <c r="AH42" i="55"/>
  <c r="AB42" i="55"/>
  <c r="Z42" i="55"/>
  <c r="H42" i="55"/>
  <c r="F42" i="55"/>
  <c r="D42" i="55"/>
  <c r="AJ41" i="55"/>
  <c r="AH41" i="55"/>
  <c r="AB41" i="55"/>
  <c r="Z41" i="55"/>
  <c r="H41" i="55"/>
  <c r="F41" i="55"/>
  <c r="D41" i="55"/>
  <c r="AJ40" i="55"/>
  <c r="AH40" i="55"/>
  <c r="AB40" i="55"/>
  <c r="Z40" i="55"/>
  <c r="H40" i="55"/>
  <c r="F40" i="55"/>
  <c r="D40" i="55"/>
  <c r="AJ39" i="55"/>
  <c r="AH39" i="55"/>
  <c r="AB39" i="55"/>
  <c r="Z39" i="55"/>
  <c r="H39" i="55"/>
  <c r="F39" i="55"/>
  <c r="D39" i="55"/>
  <c r="AJ38" i="55"/>
  <c r="AH38" i="55"/>
  <c r="AB38" i="55"/>
  <c r="Z38" i="55"/>
  <c r="H38" i="55"/>
  <c r="F38" i="55"/>
  <c r="D38" i="55"/>
  <c r="AJ37" i="55"/>
  <c r="AH37" i="55"/>
  <c r="AB37" i="55"/>
  <c r="Z37" i="55"/>
  <c r="H37" i="55"/>
  <c r="F37" i="55"/>
  <c r="D37" i="55"/>
  <c r="AJ36" i="55"/>
  <c r="AH36" i="55"/>
  <c r="AB36" i="55"/>
  <c r="Z36" i="55"/>
  <c r="H36" i="55"/>
  <c r="F36" i="55"/>
  <c r="D36" i="55"/>
  <c r="AJ35" i="55"/>
  <c r="AH35" i="55"/>
  <c r="AB35" i="55"/>
  <c r="Z35" i="55"/>
  <c r="H35" i="55"/>
  <c r="F35" i="55"/>
  <c r="D35" i="55"/>
  <c r="AJ34" i="55"/>
  <c r="AH34" i="55"/>
  <c r="AB34" i="55"/>
  <c r="Z34" i="55"/>
  <c r="H34" i="55"/>
  <c r="F34" i="55"/>
  <c r="D34" i="55"/>
  <c r="G30" i="55"/>
  <c r="G29" i="55"/>
  <c r="G28" i="55"/>
  <c r="G27" i="55"/>
  <c r="G26" i="55"/>
  <c r="AJ25" i="55"/>
  <c r="AH25" i="55"/>
  <c r="AB25" i="55"/>
  <c r="Z25" i="55"/>
  <c r="H25" i="55"/>
  <c r="F25" i="55"/>
  <c r="D25" i="55"/>
  <c r="AJ24" i="55"/>
  <c r="AH24" i="55"/>
  <c r="AB24" i="55"/>
  <c r="Z24" i="55"/>
  <c r="H24" i="55"/>
  <c r="F24" i="55"/>
  <c r="D24" i="55"/>
  <c r="AJ23" i="55"/>
  <c r="AH23" i="55"/>
  <c r="AB23" i="55"/>
  <c r="Z23" i="55"/>
  <c r="H23" i="55"/>
  <c r="F23" i="55"/>
  <c r="D23" i="55"/>
  <c r="AJ22" i="55"/>
  <c r="AH22" i="55"/>
  <c r="AB22" i="55"/>
  <c r="Z22" i="55"/>
  <c r="H22" i="55"/>
  <c r="F22" i="55"/>
  <c r="D22" i="55"/>
  <c r="AJ21" i="55"/>
  <c r="AH21" i="55"/>
  <c r="AB21" i="55"/>
  <c r="Z21" i="55"/>
  <c r="H21" i="55"/>
  <c r="F21" i="55"/>
  <c r="D21" i="55"/>
  <c r="AJ20" i="55"/>
  <c r="AH20" i="55"/>
  <c r="AB20" i="55"/>
  <c r="Z20" i="55"/>
  <c r="H20" i="55"/>
  <c r="F20" i="55"/>
  <c r="D20" i="55"/>
  <c r="AJ19" i="55"/>
  <c r="AH19" i="55"/>
  <c r="AB19" i="55"/>
  <c r="Z19" i="55"/>
  <c r="H19" i="55"/>
  <c r="F19" i="55"/>
  <c r="D19" i="55"/>
  <c r="AJ18" i="55"/>
  <c r="AH18" i="55"/>
  <c r="AB18" i="55"/>
  <c r="Z18" i="55"/>
  <c r="H18" i="55"/>
  <c r="F18" i="55"/>
  <c r="D18" i="55"/>
  <c r="AJ17" i="55"/>
  <c r="AH17" i="55"/>
  <c r="AB17" i="55"/>
  <c r="Z17" i="55"/>
  <c r="H17" i="55"/>
  <c r="F17" i="55"/>
  <c r="D17" i="55"/>
  <c r="AJ16" i="55"/>
  <c r="AH16" i="55"/>
  <c r="AB16" i="55"/>
  <c r="Z16" i="55"/>
  <c r="H16" i="55"/>
  <c r="F16" i="55"/>
  <c r="D16" i="55"/>
  <c r="AJ15" i="55"/>
  <c r="AH15" i="55"/>
  <c r="AB15" i="55"/>
  <c r="Z15" i="55"/>
  <c r="H15" i="55"/>
  <c r="F15" i="55"/>
  <c r="D15" i="55"/>
  <c r="AJ14" i="55"/>
  <c r="AH14" i="55"/>
  <c r="AB14" i="55"/>
  <c r="Z14" i="55"/>
  <c r="H14" i="55"/>
  <c r="F14" i="55"/>
  <c r="D14" i="55"/>
  <c r="AJ13" i="55"/>
  <c r="AH13" i="55"/>
  <c r="AB13" i="55"/>
  <c r="Z13" i="55"/>
  <c r="H13" i="55"/>
  <c r="F13" i="55"/>
  <c r="D13" i="55"/>
  <c r="AJ12" i="55"/>
  <c r="AH12" i="55"/>
  <c r="AB12" i="55"/>
  <c r="Z12" i="55"/>
  <c r="H12" i="55"/>
  <c r="F12" i="55"/>
  <c r="D12" i="55"/>
  <c r="AJ11" i="55"/>
  <c r="AH11" i="55"/>
  <c r="AB11" i="55"/>
  <c r="Z11" i="55"/>
  <c r="H11" i="55"/>
  <c r="F11" i="55"/>
  <c r="D11" i="55"/>
  <c r="AJ10" i="55"/>
  <c r="AH10" i="55"/>
  <c r="AB10" i="55"/>
  <c r="Z10" i="55"/>
  <c r="H10" i="55"/>
  <c r="F10" i="55"/>
  <c r="D10" i="55"/>
  <c r="AJ9" i="55"/>
  <c r="AH9" i="55"/>
  <c r="AB9" i="55"/>
  <c r="Z9" i="55"/>
  <c r="H9" i="55"/>
  <c r="F9" i="55"/>
  <c r="D9" i="55"/>
  <c r="AJ8" i="55"/>
  <c r="AH8" i="55"/>
  <c r="AB8" i="55"/>
  <c r="Z8" i="55"/>
  <c r="H8" i="55"/>
  <c r="F8" i="55"/>
  <c r="D8" i="55"/>
  <c r="AJ7" i="55"/>
  <c r="AH7" i="55"/>
  <c r="AB7" i="55"/>
  <c r="Z7" i="55"/>
  <c r="H7" i="55"/>
  <c r="F7" i="55"/>
  <c r="D7" i="55"/>
  <c r="AJ6" i="55"/>
  <c r="AH6" i="55"/>
  <c r="AB6" i="55"/>
  <c r="Z6" i="55"/>
  <c r="H6" i="55"/>
  <c r="F6" i="55"/>
  <c r="D6" i="55"/>
  <c r="AA27" i="54"/>
  <c r="AA26" i="54"/>
  <c r="U30" i="54"/>
  <c r="U29" i="54"/>
  <c r="U28" i="54"/>
  <c r="U27" i="54"/>
  <c r="U26" i="54"/>
  <c r="W30" i="54"/>
  <c r="W29" i="54"/>
  <c r="W27" i="54"/>
  <c r="W26" i="54"/>
  <c r="V10" i="54"/>
  <c r="V23" i="54"/>
  <c r="V42" i="54"/>
  <c r="V34" i="54"/>
  <c r="V43" i="54"/>
  <c r="V41" i="54"/>
  <c r="V40" i="54"/>
  <c r="V39" i="54"/>
  <c r="V38" i="54"/>
  <c r="V37" i="54"/>
  <c r="V36" i="54"/>
  <c r="V35" i="54"/>
  <c r="V24" i="54"/>
  <c r="V6" i="54"/>
  <c r="V25" i="54"/>
  <c r="V22" i="54"/>
  <c r="V21" i="54"/>
  <c r="V20" i="54"/>
  <c r="V19" i="54"/>
  <c r="V18" i="54"/>
  <c r="V17" i="54"/>
  <c r="V16" i="54"/>
  <c r="V15" i="54"/>
  <c r="V14" i="54"/>
  <c r="V13" i="54"/>
  <c r="V12" i="54"/>
  <c r="V11" i="54"/>
  <c r="V9" i="54"/>
  <c r="V8" i="54"/>
  <c r="V7" i="54"/>
  <c r="T30" i="54"/>
  <c r="T29" i="54"/>
  <c r="T28" i="54"/>
  <c r="T27" i="54"/>
  <c r="S27" i="54"/>
  <c r="T26" i="54"/>
  <c r="N7" i="54"/>
  <c r="N8" i="54"/>
  <c r="N9" i="54"/>
  <c r="N10" i="54"/>
  <c r="N11" i="54"/>
  <c r="N12" i="54"/>
  <c r="N13" i="54"/>
  <c r="N14" i="54"/>
  <c r="N15" i="54"/>
  <c r="N16" i="54"/>
  <c r="N17" i="54"/>
  <c r="N18" i="54"/>
  <c r="N19" i="54"/>
  <c r="N20" i="54"/>
  <c r="N21" i="54"/>
  <c r="N22" i="54"/>
  <c r="N23" i="54"/>
  <c r="N24" i="54"/>
  <c r="N25" i="54"/>
  <c r="N6" i="54"/>
  <c r="N35" i="54"/>
  <c r="N36" i="54"/>
  <c r="N37" i="54"/>
  <c r="N38" i="54"/>
  <c r="N39" i="54"/>
  <c r="N40" i="54"/>
  <c r="N41" i="54"/>
  <c r="N42" i="54"/>
  <c r="N43" i="54"/>
  <c r="N34" i="54"/>
  <c r="M30" i="54"/>
  <c r="M29" i="54"/>
  <c r="M28" i="54"/>
  <c r="M27" i="54"/>
  <c r="M26" i="54"/>
  <c r="K35" i="54"/>
  <c r="K36" i="54"/>
  <c r="K37" i="54"/>
  <c r="K38" i="54"/>
  <c r="K39" i="54"/>
  <c r="K40" i="54"/>
  <c r="K41" i="54"/>
  <c r="K42" i="54"/>
  <c r="K43" i="54"/>
  <c r="K34" i="54"/>
  <c r="K25" i="54"/>
  <c r="K6" i="54"/>
  <c r="H31" i="53"/>
  <c r="Q28" i="53"/>
  <c r="J26" i="54"/>
  <c r="K7" i="54"/>
  <c r="K8" i="54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22" i="54"/>
  <c r="K23" i="54"/>
  <c r="K24" i="54"/>
  <c r="J30" i="54"/>
  <c r="I30" i="54"/>
  <c r="J29" i="54"/>
  <c r="I29" i="54"/>
  <c r="J28" i="54"/>
  <c r="I28" i="54"/>
  <c r="J27" i="54"/>
  <c r="I27" i="54"/>
  <c r="I26" i="54"/>
  <c r="D35" i="54"/>
  <c r="D36" i="54"/>
  <c r="D37" i="54"/>
  <c r="D38" i="54"/>
  <c r="D39" i="54"/>
  <c r="D40" i="54"/>
  <c r="D41" i="54"/>
  <c r="D42" i="54"/>
  <c r="D43" i="54"/>
  <c r="D34" i="54"/>
  <c r="E30" i="54"/>
  <c r="E29" i="54"/>
  <c r="E28" i="54"/>
  <c r="E27" i="54"/>
  <c r="E26" i="54"/>
  <c r="D7" i="54"/>
  <c r="D8" i="54"/>
  <c r="D9" i="54"/>
  <c r="D10" i="54"/>
  <c r="D11" i="54"/>
  <c r="D12" i="54"/>
  <c r="D13" i="54"/>
  <c r="D14" i="54"/>
  <c r="D15" i="54"/>
  <c r="D16" i="54"/>
  <c r="D17" i="54"/>
  <c r="D18" i="54"/>
  <c r="D19" i="54"/>
  <c r="D20" i="54"/>
  <c r="D21" i="54"/>
  <c r="D22" i="54"/>
  <c r="D23" i="54"/>
  <c r="D24" i="54"/>
  <c r="D25" i="54"/>
  <c r="D6" i="54"/>
  <c r="C26" i="54"/>
  <c r="C27" i="54"/>
  <c r="C28" i="54"/>
  <c r="C29" i="54"/>
  <c r="C30" i="54"/>
  <c r="P25" i="54"/>
  <c r="C61" i="54"/>
  <c r="D61" i="54" s="1"/>
  <c r="E61" i="54" s="1"/>
  <c r="F61" i="54" s="1"/>
  <c r="G61" i="54" s="1"/>
  <c r="H61" i="54" s="1"/>
  <c r="I61" i="54" s="1"/>
  <c r="J61" i="54" s="1"/>
  <c r="K61" i="54" s="1"/>
  <c r="L61" i="54" s="1"/>
  <c r="M61" i="54" s="1"/>
  <c r="N61" i="54" s="1"/>
  <c r="AD43" i="54"/>
  <c r="AB43" i="54"/>
  <c r="Z43" i="54"/>
  <c r="X43" i="54"/>
  <c r="R43" i="54"/>
  <c r="P43" i="54"/>
  <c r="H43" i="54"/>
  <c r="F43" i="54"/>
  <c r="AD42" i="54"/>
  <c r="AB42" i="54"/>
  <c r="Z42" i="54"/>
  <c r="X42" i="54"/>
  <c r="R42" i="54"/>
  <c r="P42" i="54"/>
  <c r="H42" i="54"/>
  <c r="F42" i="54"/>
  <c r="AD41" i="54"/>
  <c r="AB41" i="54"/>
  <c r="Z41" i="54"/>
  <c r="X41" i="54"/>
  <c r="R41" i="54"/>
  <c r="P41" i="54"/>
  <c r="H41" i="54"/>
  <c r="F41" i="54"/>
  <c r="AD40" i="54"/>
  <c r="AB40" i="54"/>
  <c r="Z40" i="54"/>
  <c r="X40" i="54"/>
  <c r="R40" i="54"/>
  <c r="P40" i="54"/>
  <c r="H40" i="54"/>
  <c r="F40" i="54"/>
  <c r="AD39" i="54"/>
  <c r="AB39" i="54"/>
  <c r="Z39" i="54"/>
  <c r="X39" i="54"/>
  <c r="R39" i="54"/>
  <c r="P39" i="54"/>
  <c r="H39" i="54"/>
  <c r="F39" i="54"/>
  <c r="AD38" i="54"/>
  <c r="AB38" i="54"/>
  <c r="Z38" i="54"/>
  <c r="X38" i="54"/>
  <c r="R38" i="54"/>
  <c r="P38" i="54"/>
  <c r="H38" i="54"/>
  <c r="F38" i="54"/>
  <c r="AD37" i="54"/>
  <c r="AB37" i="54"/>
  <c r="Z37" i="54"/>
  <c r="X37" i="54"/>
  <c r="R37" i="54"/>
  <c r="P37" i="54"/>
  <c r="H37" i="54"/>
  <c r="F37" i="54"/>
  <c r="AD36" i="54"/>
  <c r="AB36" i="54"/>
  <c r="Z36" i="54"/>
  <c r="X36" i="54"/>
  <c r="R36" i="54"/>
  <c r="P36" i="54"/>
  <c r="H36" i="54"/>
  <c r="F36" i="54"/>
  <c r="AD35" i="54"/>
  <c r="AB35" i="54"/>
  <c r="Z35" i="54"/>
  <c r="X35" i="54"/>
  <c r="R35" i="54"/>
  <c r="P35" i="54"/>
  <c r="H35" i="54"/>
  <c r="F35" i="54"/>
  <c r="AD34" i="54"/>
  <c r="AB34" i="54"/>
  <c r="Z34" i="54"/>
  <c r="X34" i="54"/>
  <c r="R34" i="54"/>
  <c r="P34" i="54"/>
  <c r="H34" i="54"/>
  <c r="F34" i="54"/>
  <c r="AC30" i="54"/>
  <c r="AA30" i="54"/>
  <c r="Y30" i="54"/>
  <c r="S30" i="54"/>
  <c r="Q30" i="54"/>
  <c r="O30" i="54"/>
  <c r="L30" i="54"/>
  <c r="G30" i="54"/>
  <c r="AC29" i="54"/>
  <c r="AA29" i="54"/>
  <c r="Y29" i="54"/>
  <c r="S29" i="54"/>
  <c r="Q29" i="54"/>
  <c r="O29" i="54"/>
  <c r="L29" i="54"/>
  <c r="G29" i="54"/>
  <c r="AC28" i="54"/>
  <c r="AA28" i="54"/>
  <c r="Y28" i="54"/>
  <c r="W28" i="54"/>
  <c r="S28" i="54"/>
  <c r="Q28" i="54"/>
  <c r="O28" i="54"/>
  <c r="L28" i="54"/>
  <c r="G28" i="54"/>
  <c r="Q27" i="54"/>
  <c r="G27" i="54"/>
  <c r="AC26" i="54"/>
  <c r="O26" i="54"/>
  <c r="L26" i="54"/>
  <c r="G26" i="54"/>
  <c r="AD25" i="54"/>
  <c r="AB25" i="54"/>
  <c r="Z25" i="54"/>
  <c r="X25" i="54"/>
  <c r="R25" i="54"/>
  <c r="H25" i="54"/>
  <c r="F25" i="54"/>
  <c r="AD24" i="54"/>
  <c r="AB24" i="54"/>
  <c r="Z24" i="54"/>
  <c r="X24" i="54"/>
  <c r="R24" i="54"/>
  <c r="P24" i="54"/>
  <c r="H24" i="54"/>
  <c r="F24" i="54"/>
  <c r="AD23" i="54"/>
  <c r="AB23" i="54"/>
  <c r="Z23" i="54"/>
  <c r="X23" i="54"/>
  <c r="R23" i="54"/>
  <c r="P23" i="54"/>
  <c r="H23" i="54"/>
  <c r="F23" i="54"/>
  <c r="AD22" i="54"/>
  <c r="AB22" i="54"/>
  <c r="Z22" i="54"/>
  <c r="X22" i="54"/>
  <c r="R22" i="54"/>
  <c r="P22" i="54"/>
  <c r="H22" i="54"/>
  <c r="F22" i="54"/>
  <c r="AD21" i="54"/>
  <c r="AB21" i="54"/>
  <c r="Z21" i="54"/>
  <c r="X21" i="54"/>
  <c r="R21" i="54"/>
  <c r="P21" i="54"/>
  <c r="H21" i="54"/>
  <c r="F21" i="54"/>
  <c r="AD20" i="54"/>
  <c r="AB20" i="54"/>
  <c r="Z20" i="54"/>
  <c r="X20" i="54"/>
  <c r="R20" i="54"/>
  <c r="P20" i="54"/>
  <c r="H20" i="54"/>
  <c r="F20" i="54"/>
  <c r="AD19" i="54"/>
  <c r="AB19" i="54"/>
  <c r="Z19" i="54"/>
  <c r="X19" i="54"/>
  <c r="R19" i="54"/>
  <c r="P19" i="54"/>
  <c r="H19" i="54"/>
  <c r="F19" i="54"/>
  <c r="AD18" i="54"/>
  <c r="AB18" i="54"/>
  <c r="Z18" i="54"/>
  <c r="X18" i="54"/>
  <c r="R18" i="54"/>
  <c r="P18" i="54"/>
  <c r="H18" i="54"/>
  <c r="F18" i="54"/>
  <c r="AD17" i="54"/>
  <c r="AB17" i="54"/>
  <c r="Z17" i="54"/>
  <c r="X17" i="54"/>
  <c r="R17" i="54"/>
  <c r="P17" i="54"/>
  <c r="H17" i="54"/>
  <c r="F17" i="54"/>
  <c r="AD16" i="54"/>
  <c r="AB16" i="54"/>
  <c r="Z16" i="54"/>
  <c r="X16" i="54"/>
  <c r="R16" i="54"/>
  <c r="P16" i="54"/>
  <c r="H16" i="54"/>
  <c r="F16" i="54"/>
  <c r="AD15" i="54"/>
  <c r="AB15" i="54"/>
  <c r="Z15" i="54"/>
  <c r="X15" i="54"/>
  <c r="R15" i="54"/>
  <c r="P15" i="54"/>
  <c r="H15" i="54"/>
  <c r="F15" i="54"/>
  <c r="AD14" i="54"/>
  <c r="AB14" i="54"/>
  <c r="Z14" i="54"/>
  <c r="X14" i="54"/>
  <c r="R14" i="54"/>
  <c r="P14" i="54"/>
  <c r="H14" i="54"/>
  <c r="F14" i="54"/>
  <c r="AD13" i="54"/>
  <c r="AB13" i="54"/>
  <c r="Z13" i="54"/>
  <c r="X13" i="54"/>
  <c r="R13" i="54"/>
  <c r="P13" i="54"/>
  <c r="H13" i="54"/>
  <c r="F13" i="54"/>
  <c r="AD12" i="54"/>
  <c r="AB12" i="54"/>
  <c r="Z12" i="54"/>
  <c r="X12" i="54"/>
  <c r="R12" i="54"/>
  <c r="P12" i="54"/>
  <c r="H12" i="54"/>
  <c r="F12" i="54"/>
  <c r="AD11" i="54"/>
  <c r="AB11" i="54"/>
  <c r="Z11" i="54"/>
  <c r="X11" i="54"/>
  <c r="R11" i="54"/>
  <c r="P11" i="54"/>
  <c r="H11" i="54"/>
  <c r="F11" i="54"/>
  <c r="AD10" i="54"/>
  <c r="AB10" i="54"/>
  <c r="Z10" i="54"/>
  <c r="X10" i="54"/>
  <c r="R10" i="54"/>
  <c r="P10" i="54"/>
  <c r="H10" i="54"/>
  <c r="F10" i="54"/>
  <c r="AD9" i="54"/>
  <c r="AB9" i="54"/>
  <c r="Z9" i="54"/>
  <c r="X9" i="54"/>
  <c r="R9" i="54"/>
  <c r="P9" i="54"/>
  <c r="H9" i="54"/>
  <c r="F9" i="54"/>
  <c r="AD8" i="54"/>
  <c r="AB8" i="54"/>
  <c r="Z8" i="54"/>
  <c r="X8" i="54"/>
  <c r="R8" i="54"/>
  <c r="P8" i="54"/>
  <c r="H8" i="54"/>
  <c r="F8" i="54"/>
  <c r="AD7" i="54"/>
  <c r="AB7" i="54"/>
  <c r="Z7" i="54"/>
  <c r="X7" i="54"/>
  <c r="R7" i="54"/>
  <c r="P7" i="54"/>
  <c r="H7" i="54"/>
  <c r="F7" i="54"/>
  <c r="AD6" i="54"/>
  <c r="AB6" i="54"/>
  <c r="AC27" i="54" s="1"/>
  <c r="Z6" i="54"/>
  <c r="X6" i="54"/>
  <c r="Y26" i="54" s="1"/>
  <c r="R6" i="54"/>
  <c r="S26" i="54" s="1"/>
  <c r="P6" i="54"/>
  <c r="Q26" i="54" s="1"/>
  <c r="O27" i="54"/>
  <c r="L27" i="54"/>
  <c r="H6" i="54"/>
  <c r="F6" i="54"/>
  <c r="AH30" i="53"/>
  <c r="AH29" i="53"/>
  <c r="AH28" i="53"/>
  <c r="AH27" i="53"/>
  <c r="AH26" i="53"/>
  <c r="AA7" i="53"/>
  <c r="AA8" i="53"/>
  <c r="AA9" i="53"/>
  <c r="AA10" i="53"/>
  <c r="AA11" i="53"/>
  <c r="AA12" i="53"/>
  <c r="AA13" i="53"/>
  <c r="AA14" i="53"/>
  <c r="AA15" i="53"/>
  <c r="AA16" i="53"/>
  <c r="AA17" i="53"/>
  <c r="AA18" i="53"/>
  <c r="AA19" i="53"/>
  <c r="AA20" i="53"/>
  <c r="AA21" i="53"/>
  <c r="AA22" i="53"/>
  <c r="AA23" i="53"/>
  <c r="AA24" i="53"/>
  <c r="AA25" i="53"/>
  <c r="AA6" i="53"/>
  <c r="AA35" i="53"/>
  <c r="AA36" i="53"/>
  <c r="AA37" i="53"/>
  <c r="AA38" i="53"/>
  <c r="AA39" i="53"/>
  <c r="AA40" i="53"/>
  <c r="AA41" i="53"/>
  <c r="AA42" i="53"/>
  <c r="AA43" i="53"/>
  <c r="AA34" i="53"/>
  <c r="Z30" i="53"/>
  <c r="Z29" i="53"/>
  <c r="Z28" i="53"/>
  <c r="Z27" i="53"/>
  <c r="Z26" i="53"/>
  <c r="X37" i="53"/>
  <c r="X43" i="53"/>
  <c r="X42" i="53"/>
  <c r="X41" i="53"/>
  <c r="X40" i="53"/>
  <c r="X39" i="53"/>
  <c r="X38" i="53"/>
  <c r="X36" i="53"/>
  <c r="X35" i="53"/>
  <c r="X34" i="53"/>
  <c r="X24" i="53"/>
  <c r="X16" i="53"/>
  <c r="X6" i="53"/>
  <c r="W30" i="53"/>
  <c r="W29" i="53"/>
  <c r="W28" i="53"/>
  <c r="W27" i="53"/>
  <c r="W26" i="53"/>
  <c r="X25" i="53"/>
  <c r="X23" i="53"/>
  <c r="X22" i="53"/>
  <c r="X21" i="53"/>
  <c r="X20" i="53"/>
  <c r="X19" i="53"/>
  <c r="X18" i="53"/>
  <c r="X17" i="53"/>
  <c r="X15" i="53"/>
  <c r="X14" i="53"/>
  <c r="X13" i="53"/>
  <c r="X12" i="53"/>
  <c r="X11" i="53"/>
  <c r="X10" i="53"/>
  <c r="X9" i="53"/>
  <c r="X8" i="53"/>
  <c r="X7" i="53"/>
  <c r="V30" i="53"/>
  <c r="V29" i="53"/>
  <c r="V28" i="53"/>
  <c r="V27" i="53"/>
  <c r="V26" i="53"/>
  <c r="T7" i="53"/>
  <c r="T8" i="53"/>
  <c r="T9" i="53"/>
  <c r="T10" i="53"/>
  <c r="T11" i="53"/>
  <c r="T12" i="53"/>
  <c r="T13" i="53"/>
  <c r="T14" i="53"/>
  <c r="T15" i="53"/>
  <c r="T16" i="53"/>
  <c r="T17" i="53"/>
  <c r="T18" i="53"/>
  <c r="T19" i="53"/>
  <c r="T20" i="53"/>
  <c r="T21" i="53"/>
  <c r="T22" i="53"/>
  <c r="T23" i="53"/>
  <c r="T24" i="53"/>
  <c r="T6" i="53"/>
  <c r="T35" i="53"/>
  <c r="T36" i="53"/>
  <c r="T37" i="53"/>
  <c r="T38" i="53"/>
  <c r="T39" i="53"/>
  <c r="T40" i="53"/>
  <c r="T41" i="53"/>
  <c r="T42" i="53"/>
  <c r="T43" i="53"/>
  <c r="T34" i="53"/>
  <c r="S30" i="53"/>
  <c r="S29" i="53"/>
  <c r="S28" i="53"/>
  <c r="S27" i="53"/>
  <c r="S26" i="53"/>
  <c r="P26" i="53"/>
  <c r="Q6" i="53"/>
  <c r="Q36" i="53"/>
  <c r="Q42" i="53"/>
  <c r="Q43" i="53"/>
  <c r="Q41" i="53"/>
  <c r="Q40" i="53"/>
  <c r="Q39" i="53"/>
  <c r="Q38" i="53"/>
  <c r="Q37" i="53"/>
  <c r="Q35" i="53"/>
  <c r="Q34" i="53"/>
  <c r="Q13" i="53"/>
  <c r="Q23" i="53"/>
  <c r="P30" i="53"/>
  <c r="P29" i="53"/>
  <c r="P28" i="53"/>
  <c r="P27" i="53"/>
  <c r="Q25" i="53"/>
  <c r="Q24" i="53"/>
  <c r="Q22" i="53"/>
  <c r="Q21" i="53"/>
  <c r="Q20" i="53"/>
  <c r="Q19" i="53"/>
  <c r="Q18" i="53"/>
  <c r="Q17" i="53"/>
  <c r="Q16" i="53"/>
  <c r="Q15" i="53"/>
  <c r="Q14" i="53"/>
  <c r="Q12" i="53"/>
  <c r="Q11" i="53"/>
  <c r="Q10" i="53"/>
  <c r="Q9" i="53"/>
  <c r="Q8" i="53"/>
  <c r="Q7" i="53"/>
  <c r="O30" i="53"/>
  <c r="O29" i="53"/>
  <c r="O28" i="53"/>
  <c r="O27" i="53"/>
  <c r="O26" i="53"/>
  <c r="N30" i="53"/>
  <c r="N29" i="53"/>
  <c r="N28" i="53"/>
  <c r="N27" i="53"/>
  <c r="N26" i="53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6" i="53"/>
  <c r="H35" i="53"/>
  <c r="H36" i="53"/>
  <c r="H37" i="53"/>
  <c r="H38" i="53"/>
  <c r="H39" i="53"/>
  <c r="H40" i="53"/>
  <c r="H41" i="53"/>
  <c r="H42" i="53"/>
  <c r="H43" i="53"/>
  <c r="H34" i="53"/>
  <c r="G30" i="53"/>
  <c r="G29" i="53"/>
  <c r="G28" i="53"/>
  <c r="G27" i="53"/>
  <c r="G2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6" i="53"/>
  <c r="E35" i="53"/>
  <c r="E36" i="53"/>
  <c r="E37" i="53"/>
  <c r="E38" i="53"/>
  <c r="E39" i="53"/>
  <c r="E40" i="53"/>
  <c r="E41" i="53"/>
  <c r="E42" i="53"/>
  <c r="E43" i="53"/>
  <c r="E34" i="53"/>
  <c r="D30" i="53"/>
  <c r="D29" i="53"/>
  <c r="D28" i="53"/>
  <c r="D27" i="53"/>
  <c r="D26" i="53"/>
  <c r="C30" i="53"/>
  <c r="C29" i="53"/>
  <c r="C28" i="53"/>
  <c r="C27" i="53"/>
  <c r="C26" i="53"/>
  <c r="AF26" i="53"/>
  <c r="C61" i="53"/>
  <c r="D61" i="53" s="1"/>
  <c r="E61" i="53" s="1"/>
  <c r="F61" i="53" s="1"/>
  <c r="G61" i="53" s="1"/>
  <c r="H61" i="53" s="1"/>
  <c r="I61" i="53" s="1"/>
  <c r="J61" i="53" s="1"/>
  <c r="K61" i="53" s="1"/>
  <c r="L61" i="53" s="1"/>
  <c r="M61" i="53" s="1"/>
  <c r="N61" i="53" s="1"/>
  <c r="AI43" i="53"/>
  <c r="AG43" i="53"/>
  <c r="AE43" i="53"/>
  <c r="AC43" i="53"/>
  <c r="L43" i="53"/>
  <c r="J43" i="53"/>
  <c r="AI42" i="53"/>
  <c r="AG42" i="53"/>
  <c r="AE42" i="53"/>
  <c r="AC42" i="53"/>
  <c r="L42" i="53"/>
  <c r="J42" i="53"/>
  <c r="AI41" i="53"/>
  <c r="AG41" i="53"/>
  <c r="AE41" i="53"/>
  <c r="AC41" i="53"/>
  <c r="L41" i="53"/>
  <c r="J41" i="53"/>
  <c r="AI40" i="53"/>
  <c r="AG40" i="53"/>
  <c r="AE40" i="53"/>
  <c r="AC40" i="53"/>
  <c r="L40" i="53"/>
  <c r="J40" i="53"/>
  <c r="AI39" i="53"/>
  <c r="AG39" i="53"/>
  <c r="AE39" i="53"/>
  <c r="AC39" i="53"/>
  <c r="L39" i="53"/>
  <c r="J39" i="53"/>
  <c r="AI38" i="53"/>
  <c r="AG38" i="53"/>
  <c r="AE38" i="53"/>
  <c r="AC38" i="53"/>
  <c r="L38" i="53"/>
  <c r="J38" i="53"/>
  <c r="AI37" i="53"/>
  <c r="AG37" i="53"/>
  <c r="AE37" i="53"/>
  <c r="AC37" i="53"/>
  <c r="L37" i="53"/>
  <c r="J37" i="53"/>
  <c r="AI36" i="53"/>
  <c r="AG36" i="53"/>
  <c r="AE36" i="53"/>
  <c r="AC36" i="53"/>
  <c r="L36" i="53"/>
  <c r="J36" i="53"/>
  <c r="AI35" i="53"/>
  <c r="AG35" i="53"/>
  <c r="AE35" i="53"/>
  <c r="AC35" i="53"/>
  <c r="L35" i="53"/>
  <c r="J35" i="53"/>
  <c r="AI34" i="53"/>
  <c r="AG34" i="53"/>
  <c r="AE34" i="53"/>
  <c r="AC34" i="53"/>
  <c r="L34" i="53"/>
  <c r="J34" i="53"/>
  <c r="AF30" i="53"/>
  <c r="AD30" i="53"/>
  <c r="AB30" i="53"/>
  <c r="Y30" i="53"/>
  <c r="U30" i="53"/>
  <c r="R30" i="53"/>
  <c r="M30" i="53"/>
  <c r="K30" i="53"/>
  <c r="I30" i="53"/>
  <c r="F30" i="53"/>
  <c r="AF29" i="53"/>
  <c r="AD29" i="53"/>
  <c r="AB29" i="53"/>
  <c r="Y29" i="53"/>
  <c r="U29" i="53"/>
  <c r="R29" i="53"/>
  <c r="M29" i="53"/>
  <c r="K29" i="53"/>
  <c r="I29" i="53"/>
  <c r="F29" i="53"/>
  <c r="AF28" i="53"/>
  <c r="AD28" i="53"/>
  <c r="AB28" i="53"/>
  <c r="Y28" i="53"/>
  <c r="U28" i="53"/>
  <c r="R28" i="53"/>
  <c r="M28" i="53"/>
  <c r="K28" i="53"/>
  <c r="I28" i="53"/>
  <c r="F28" i="53"/>
  <c r="AF27" i="53"/>
  <c r="AD27" i="53"/>
  <c r="AB27" i="53"/>
  <c r="Y27" i="53"/>
  <c r="U27" i="53"/>
  <c r="R27" i="53"/>
  <c r="M27" i="53"/>
  <c r="K27" i="53"/>
  <c r="I27" i="53"/>
  <c r="F27" i="53"/>
  <c r="AD26" i="53"/>
  <c r="AB26" i="53"/>
  <c r="Y26" i="53"/>
  <c r="U26" i="53"/>
  <c r="R26" i="53"/>
  <c r="M26" i="53"/>
  <c r="K26" i="53"/>
  <c r="I26" i="53"/>
  <c r="F26" i="53"/>
  <c r="AI25" i="53"/>
  <c r="AG25" i="53"/>
  <c r="AE25" i="53"/>
  <c r="AC25" i="53"/>
  <c r="T25" i="53"/>
  <c r="L25" i="53"/>
  <c r="J25" i="53"/>
  <c r="AI24" i="53"/>
  <c r="AG24" i="53"/>
  <c r="AE24" i="53"/>
  <c r="AC24" i="53"/>
  <c r="L24" i="53"/>
  <c r="J24" i="53"/>
  <c r="AI23" i="53"/>
  <c r="AG23" i="53"/>
  <c r="AE23" i="53"/>
  <c r="AC23" i="53"/>
  <c r="L23" i="53"/>
  <c r="J23" i="53"/>
  <c r="AI22" i="53"/>
  <c r="AG22" i="53"/>
  <c r="AE22" i="53"/>
  <c r="AC22" i="53"/>
  <c r="L22" i="53"/>
  <c r="J22" i="53"/>
  <c r="AI21" i="53"/>
  <c r="AG21" i="53"/>
  <c r="AE21" i="53"/>
  <c r="AC21" i="53"/>
  <c r="L21" i="53"/>
  <c r="J21" i="53"/>
  <c r="AI20" i="53"/>
  <c r="AG20" i="53"/>
  <c r="AE20" i="53"/>
  <c r="AC20" i="53"/>
  <c r="L20" i="53"/>
  <c r="J20" i="53"/>
  <c r="AI19" i="53"/>
  <c r="AG19" i="53"/>
  <c r="AE19" i="53"/>
  <c r="AC19" i="53"/>
  <c r="L19" i="53"/>
  <c r="J19" i="53"/>
  <c r="AI18" i="53"/>
  <c r="AG18" i="53"/>
  <c r="AE18" i="53"/>
  <c r="AC18" i="53"/>
  <c r="L18" i="53"/>
  <c r="J18" i="53"/>
  <c r="AI17" i="53"/>
  <c r="AG17" i="53"/>
  <c r="AE17" i="53"/>
  <c r="AC17" i="53"/>
  <c r="L17" i="53"/>
  <c r="J17" i="53"/>
  <c r="AI16" i="53"/>
  <c r="AG16" i="53"/>
  <c r="AE16" i="53"/>
  <c r="AC16" i="53"/>
  <c r="L16" i="53"/>
  <c r="J16" i="53"/>
  <c r="AI15" i="53"/>
  <c r="AG15" i="53"/>
  <c r="AE15" i="53"/>
  <c r="AC15" i="53"/>
  <c r="L15" i="53"/>
  <c r="J15" i="53"/>
  <c r="AI14" i="53"/>
  <c r="AG14" i="53"/>
  <c r="AE14" i="53"/>
  <c r="AC14" i="53"/>
  <c r="L14" i="53"/>
  <c r="J14" i="53"/>
  <c r="AI13" i="53"/>
  <c r="AG13" i="53"/>
  <c r="AE13" i="53"/>
  <c r="AC13" i="53"/>
  <c r="L13" i="53"/>
  <c r="J13" i="53"/>
  <c r="AI12" i="53"/>
  <c r="AG12" i="53"/>
  <c r="AE12" i="53"/>
  <c r="AC12" i="53"/>
  <c r="L12" i="53"/>
  <c r="J12" i="53"/>
  <c r="AI11" i="53"/>
  <c r="AG11" i="53"/>
  <c r="AE11" i="53"/>
  <c r="AC11" i="53"/>
  <c r="L11" i="53"/>
  <c r="J11" i="53"/>
  <c r="AI10" i="53"/>
  <c r="AG10" i="53"/>
  <c r="AE10" i="53"/>
  <c r="AC10" i="53"/>
  <c r="L10" i="53"/>
  <c r="J10" i="53"/>
  <c r="AI9" i="53"/>
  <c r="AG9" i="53"/>
  <c r="AE9" i="53"/>
  <c r="AC9" i="53"/>
  <c r="L9" i="53"/>
  <c r="J9" i="53"/>
  <c r="AI8" i="53"/>
  <c r="AG8" i="53"/>
  <c r="AE8" i="53"/>
  <c r="AC8" i="53"/>
  <c r="L8" i="53"/>
  <c r="J8" i="53"/>
  <c r="AI7" i="53"/>
  <c r="AG7" i="53"/>
  <c r="AE7" i="53"/>
  <c r="AC7" i="53"/>
  <c r="L7" i="53"/>
  <c r="J7" i="53"/>
  <c r="AI6" i="53"/>
  <c r="AG6" i="53"/>
  <c r="AE6" i="53"/>
  <c r="AC6" i="53"/>
  <c r="L6" i="53"/>
  <c r="J6" i="53"/>
  <c r="AP30" i="52"/>
  <c r="AP29" i="52"/>
  <c r="AP28" i="52"/>
  <c r="AP27" i="52"/>
  <c r="AP26" i="52"/>
  <c r="AF27" i="55" l="1"/>
  <c r="L47" i="55" s="1"/>
  <c r="L64" i="55" s="1"/>
  <c r="H28" i="55"/>
  <c r="E48" i="55" s="1"/>
  <c r="AF26" i="55"/>
  <c r="L51" i="55" s="1"/>
  <c r="AF29" i="55"/>
  <c r="L49" i="55" s="1"/>
  <c r="H29" i="55"/>
  <c r="E49" i="55" s="1"/>
  <c r="X29" i="55"/>
  <c r="I49" i="55" s="1"/>
  <c r="AF28" i="55"/>
  <c r="L48" i="55" s="1"/>
  <c r="L30" i="55"/>
  <c r="F50" i="55" s="1"/>
  <c r="F65" i="55" s="1"/>
  <c r="L28" i="55"/>
  <c r="F48" i="55" s="1"/>
  <c r="L26" i="55"/>
  <c r="L31" i="55" s="1"/>
  <c r="L27" i="55"/>
  <c r="F47" i="55" s="1"/>
  <c r="F64" i="55" s="1"/>
  <c r="Z27" i="55"/>
  <c r="J47" i="55" s="1"/>
  <c r="J64" i="55" s="1"/>
  <c r="L29" i="55"/>
  <c r="F49" i="55" s="1"/>
  <c r="AJ29" i="55"/>
  <c r="N49" i="55" s="1"/>
  <c r="R28" i="55"/>
  <c r="G48" i="55" s="1"/>
  <c r="AJ27" i="55"/>
  <c r="N47" i="55" s="1"/>
  <c r="N64" i="55" s="1"/>
  <c r="U28" i="55"/>
  <c r="H48" i="55" s="1"/>
  <c r="F29" i="55"/>
  <c r="D49" i="55" s="1"/>
  <c r="Z28" i="55"/>
  <c r="J48" i="55" s="1"/>
  <c r="U30" i="55"/>
  <c r="H50" i="55" s="1"/>
  <c r="H65" i="55" s="1"/>
  <c r="R27" i="55"/>
  <c r="G47" i="55" s="1"/>
  <c r="G64" i="55" s="1"/>
  <c r="Z30" i="55"/>
  <c r="J50" i="55" s="1"/>
  <c r="J65" i="55" s="1"/>
  <c r="U27" i="55"/>
  <c r="H47" i="55" s="1"/>
  <c r="H64" i="55" s="1"/>
  <c r="AB30" i="55"/>
  <c r="K50" i="55" s="1"/>
  <c r="K65" i="55" s="1"/>
  <c r="L50" i="55"/>
  <c r="L65" i="55" s="1"/>
  <c r="H26" i="55"/>
  <c r="H31" i="55" s="1"/>
  <c r="F27" i="55"/>
  <c r="D47" i="55" s="1"/>
  <c r="D64" i="55" s="1"/>
  <c r="AK6" i="55"/>
  <c r="D30" i="55"/>
  <c r="C50" i="55" s="1"/>
  <c r="C56" i="55" s="1"/>
  <c r="C69" i="55" s="1"/>
  <c r="R30" i="55"/>
  <c r="G50" i="55" s="1"/>
  <c r="G65" i="55" s="1"/>
  <c r="X26" i="55"/>
  <c r="X31" i="55" s="1"/>
  <c r="X27" i="55"/>
  <c r="I47" i="55" s="1"/>
  <c r="I64" i="55" s="1"/>
  <c r="X28" i="55"/>
  <c r="I48" i="55" s="1"/>
  <c r="X30" i="55"/>
  <c r="I50" i="55" s="1"/>
  <c r="I65" i="55" s="1"/>
  <c r="D28" i="55"/>
  <c r="C48" i="55" s="1"/>
  <c r="C54" i="55" s="1"/>
  <c r="AK25" i="55"/>
  <c r="H27" i="55"/>
  <c r="E47" i="55" s="1"/>
  <c r="E64" i="55" s="1"/>
  <c r="H30" i="55"/>
  <c r="E50" i="55" s="1"/>
  <c r="E65" i="55" s="1"/>
  <c r="Z26" i="55"/>
  <c r="Z31" i="55" s="1"/>
  <c r="R26" i="55"/>
  <c r="R31" i="55" s="1"/>
  <c r="U26" i="55"/>
  <c r="H51" i="55" s="1"/>
  <c r="B43" i="55"/>
  <c r="B34" i="55"/>
  <c r="B40" i="55"/>
  <c r="B41" i="55"/>
  <c r="B19" i="55"/>
  <c r="B25" i="55"/>
  <c r="AJ30" i="55"/>
  <c r="N50" i="55" s="1"/>
  <c r="N65" i="55" s="1"/>
  <c r="B38" i="55"/>
  <c r="AH30" i="55"/>
  <c r="M50" i="55" s="1"/>
  <c r="M65" i="55" s="1"/>
  <c r="AK8" i="55"/>
  <c r="AK9" i="55"/>
  <c r="AK10" i="55"/>
  <c r="AK11" i="55"/>
  <c r="AK12" i="55"/>
  <c r="AK14" i="55"/>
  <c r="AK15" i="55"/>
  <c r="AK16" i="55"/>
  <c r="AK17" i="55"/>
  <c r="AK18" i="55"/>
  <c r="AK7" i="55"/>
  <c r="AK22" i="55"/>
  <c r="AK23" i="55"/>
  <c r="AK24" i="55"/>
  <c r="B7" i="55"/>
  <c r="AH27" i="55"/>
  <c r="M47" i="55" s="1"/>
  <c r="M64" i="55" s="1"/>
  <c r="AH28" i="55"/>
  <c r="M48" i="55" s="1"/>
  <c r="AK13" i="55"/>
  <c r="B12" i="55"/>
  <c r="B18" i="55"/>
  <c r="AK19" i="55"/>
  <c r="AK20" i="55"/>
  <c r="B24" i="55"/>
  <c r="B15" i="55"/>
  <c r="B9" i="55"/>
  <c r="AB26" i="55"/>
  <c r="AB31" i="55" s="1"/>
  <c r="AB28" i="55"/>
  <c r="K48" i="55" s="1"/>
  <c r="AK34" i="55"/>
  <c r="AK35" i="55"/>
  <c r="AK36" i="55"/>
  <c r="AK37" i="55"/>
  <c r="B37" i="55"/>
  <c r="AK38" i="55"/>
  <c r="AK39" i="55"/>
  <c r="AK40" i="55"/>
  <c r="AK41" i="55"/>
  <c r="AK42" i="55"/>
  <c r="AK43" i="55"/>
  <c r="B13" i="55"/>
  <c r="Z29" i="55"/>
  <c r="J49" i="55" s="1"/>
  <c r="F30" i="55"/>
  <c r="D50" i="55" s="1"/>
  <c r="B8" i="55"/>
  <c r="B14" i="55"/>
  <c r="B20" i="55"/>
  <c r="AB29" i="55"/>
  <c r="K49" i="55" s="1"/>
  <c r="B39" i="55"/>
  <c r="D26" i="55"/>
  <c r="D31" i="55" s="1"/>
  <c r="AJ28" i="55"/>
  <c r="N48" i="55" s="1"/>
  <c r="B21" i="55"/>
  <c r="AB27" i="55"/>
  <c r="K47" i="55" s="1"/>
  <c r="R29" i="55"/>
  <c r="G49" i="55" s="1"/>
  <c r="F28" i="55"/>
  <c r="D48" i="55" s="1"/>
  <c r="AK21" i="55"/>
  <c r="F26" i="55"/>
  <c r="AJ26" i="55"/>
  <c r="B10" i="55"/>
  <c r="B16" i="55"/>
  <c r="B22" i="55"/>
  <c r="D29" i="55"/>
  <c r="C49" i="55" s="1"/>
  <c r="C55" i="55" s="1"/>
  <c r="U29" i="55"/>
  <c r="H49" i="55" s="1"/>
  <c r="AH29" i="55"/>
  <c r="M49" i="55" s="1"/>
  <c r="B35" i="55"/>
  <c r="AH26" i="55"/>
  <c r="B11" i="55"/>
  <c r="B17" i="55"/>
  <c r="B23" i="55"/>
  <c r="D27" i="55"/>
  <c r="C47" i="55" s="1"/>
  <c r="B36" i="55"/>
  <c r="B42" i="55"/>
  <c r="B6" i="55"/>
  <c r="AE6" i="54"/>
  <c r="K29" i="54"/>
  <c r="K27" i="54"/>
  <c r="F47" i="54" s="1"/>
  <c r="F64" i="54" s="1"/>
  <c r="K30" i="54"/>
  <c r="F50" i="54" s="1"/>
  <c r="F65" i="54" s="1"/>
  <c r="K26" i="54"/>
  <c r="K31" i="54" s="1"/>
  <c r="Y27" i="54"/>
  <c r="D28" i="54"/>
  <c r="C48" i="54" s="1"/>
  <c r="C54" i="54" s="1"/>
  <c r="B6" i="54"/>
  <c r="X28" i="54"/>
  <c r="K48" i="54" s="1"/>
  <c r="P29" i="54"/>
  <c r="H49" i="54" s="1"/>
  <c r="R29" i="54"/>
  <c r="I49" i="54" s="1"/>
  <c r="AB28" i="54"/>
  <c r="M48" i="54" s="1"/>
  <c r="V29" i="54"/>
  <c r="J49" i="54" s="1"/>
  <c r="AD28" i="54"/>
  <c r="N48" i="54" s="1"/>
  <c r="F29" i="54"/>
  <c r="D49" i="54" s="1"/>
  <c r="K28" i="54"/>
  <c r="F48" i="54" s="1"/>
  <c r="R28" i="54"/>
  <c r="I48" i="54" s="1"/>
  <c r="F26" i="54"/>
  <c r="F31" i="54" s="1"/>
  <c r="AD29" i="54"/>
  <c r="N49" i="54" s="1"/>
  <c r="H30" i="54"/>
  <c r="E50" i="54" s="1"/>
  <c r="E65" i="54" s="1"/>
  <c r="H27" i="54"/>
  <c r="E47" i="54" s="1"/>
  <c r="E64" i="54" s="1"/>
  <c r="Z29" i="54"/>
  <c r="L49" i="54" s="1"/>
  <c r="N28" i="54"/>
  <c r="G48" i="54" s="1"/>
  <c r="F28" i="54"/>
  <c r="D48" i="54" s="1"/>
  <c r="AB26" i="54"/>
  <c r="M51" i="54" s="1"/>
  <c r="AB30" i="54"/>
  <c r="M50" i="54" s="1"/>
  <c r="M65" i="54" s="1"/>
  <c r="AD26" i="54"/>
  <c r="AD31" i="54" s="1"/>
  <c r="X30" i="54"/>
  <c r="K50" i="54" s="1"/>
  <c r="K65" i="54" s="1"/>
  <c r="P26" i="54"/>
  <c r="P31" i="54" s="1"/>
  <c r="P28" i="54"/>
  <c r="H48" i="54" s="1"/>
  <c r="B39" i="54"/>
  <c r="B37" i="54"/>
  <c r="H29" i="54"/>
  <c r="E49" i="54" s="1"/>
  <c r="B34" i="54"/>
  <c r="V27" i="54"/>
  <c r="J47" i="54" s="1"/>
  <c r="J64" i="54" s="1"/>
  <c r="F30" i="54"/>
  <c r="D50" i="54" s="1"/>
  <c r="D65" i="54" s="1"/>
  <c r="B25" i="54"/>
  <c r="B40" i="54"/>
  <c r="B43" i="54"/>
  <c r="D30" i="54"/>
  <c r="C50" i="54" s="1"/>
  <c r="C65" i="54" s="1"/>
  <c r="H26" i="54"/>
  <c r="E51" i="54" s="1"/>
  <c r="H28" i="54"/>
  <c r="E48" i="54" s="1"/>
  <c r="B22" i="54"/>
  <c r="B36" i="54"/>
  <c r="F49" i="54"/>
  <c r="B42" i="54"/>
  <c r="N29" i="54"/>
  <c r="G49" i="54" s="1"/>
  <c r="D29" i="54"/>
  <c r="C49" i="54" s="1"/>
  <c r="C55" i="54" s="1"/>
  <c r="N26" i="54"/>
  <c r="N31" i="54" s="1"/>
  <c r="R26" i="54"/>
  <c r="R31" i="54" s="1"/>
  <c r="R30" i="54"/>
  <c r="I50" i="54" s="1"/>
  <c r="I65" i="54" s="1"/>
  <c r="V26" i="54"/>
  <c r="V31" i="54" s="1"/>
  <c r="V28" i="54"/>
  <c r="J48" i="54" s="1"/>
  <c r="Z26" i="54"/>
  <c r="L51" i="54" s="1"/>
  <c r="Z28" i="54"/>
  <c r="L48" i="54" s="1"/>
  <c r="AE34" i="54"/>
  <c r="AE35" i="54"/>
  <c r="AE36" i="54"/>
  <c r="AE37" i="54"/>
  <c r="AE38" i="54"/>
  <c r="AE39" i="54"/>
  <c r="AE40" i="54"/>
  <c r="AE41" i="54"/>
  <c r="AE42" i="54"/>
  <c r="AE43" i="54"/>
  <c r="B41" i="54"/>
  <c r="X29" i="54"/>
  <c r="K49" i="54" s="1"/>
  <c r="AE14" i="54"/>
  <c r="AE15" i="54"/>
  <c r="AE16" i="54"/>
  <c r="AE17" i="54"/>
  <c r="AE18" i="54"/>
  <c r="AE19" i="54"/>
  <c r="AE20" i="54"/>
  <c r="AE22" i="54"/>
  <c r="AE23" i="54"/>
  <c r="AE24" i="54"/>
  <c r="B19" i="54"/>
  <c r="B16" i="54"/>
  <c r="B9" i="54"/>
  <c r="B15" i="54"/>
  <c r="X26" i="54"/>
  <c r="X31" i="54" s="1"/>
  <c r="AE7" i="54"/>
  <c r="AE8" i="54"/>
  <c r="AE9" i="54"/>
  <c r="AE10" i="54"/>
  <c r="AE11" i="54"/>
  <c r="AE13" i="54"/>
  <c r="B14" i="54"/>
  <c r="B7" i="54"/>
  <c r="B13" i="54"/>
  <c r="AE25" i="54"/>
  <c r="B10" i="54"/>
  <c r="AE12" i="54"/>
  <c r="P30" i="54"/>
  <c r="H50" i="54" s="1"/>
  <c r="B38" i="54"/>
  <c r="B8" i="54"/>
  <c r="B20" i="54"/>
  <c r="D27" i="54"/>
  <c r="C47" i="54" s="1"/>
  <c r="N27" i="54"/>
  <c r="G47" i="54" s="1"/>
  <c r="X27" i="54"/>
  <c r="K47" i="54" s="1"/>
  <c r="AB29" i="54"/>
  <c r="M49" i="54" s="1"/>
  <c r="AD30" i="54"/>
  <c r="N50" i="54" s="1"/>
  <c r="B21" i="54"/>
  <c r="AE21" i="54"/>
  <c r="F27" i="54"/>
  <c r="D47" i="54" s="1"/>
  <c r="P27" i="54"/>
  <c r="H47" i="54" s="1"/>
  <c r="D26" i="54"/>
  <c r="Z27" i="54"/>
  <c r="L47" i="54" s="1"/>
  <c r="AB27" i="54"/>
  <c r="M47" i="54" s="1"/>
  <c r="V30" i="54"/>
  <c r="J50" i="54" s="1"/>
  <c r="B35" i="54"/>
  <c r="B11" i="54"/>
  <c r="B17" i="54"/>
  <c r="B23" i="54"/>
  <c r="AD27" i="54"/>
  <c r="N47" i="54" s="1"/>
  <c r="N30" i="54"/>
  <c r="G50" i="54" s="1"/>
  <c r="R27" i="54"/>
  <c r="I47" i="54" s="1"/>
  <c r="B12" i="54"/>
  <c r="B18" i="54"/>
  <c r="B24" i="54"/>
  <c r="Z30" i="54"/>
  <c r="L50" i="54" s="1"/>
  <c r="E28" i="53"/>
  <c r="C48" i="53" s="1"/>
  <c r="C54" i="53" s="1"/>
  <c r="E30" i="53"/>
  <c r="C50" i="53" s="1"/>
  <c r="C65" i="53" s="1"/>
  <c r="AA30" i="53"/>
  <c r="J50" i="53" s="1"/>
  <c r="J65" i="53" s="1"/>
  <c r="AI29" i="53"/>
  <c r="N49" i="53" s="1"/>
  <c r="L28" i="53"/>
  <c r="F48" i="53" s="1"/>
  <c r="G48" i="53"/>
  <c r="J30" i="53"/>
  <c r="E50" i="53" s="1"/>
  <c r="E65" i="53" s="1"/>
  <c r="AC30" i="53"/>
  <c r="K50" i="53" s="1"/>
  <c r="K65" i="53" s="1"/>
  <c r="J28" i="53"/>
  <c r="E48" i="53" s="1"/>
  <c r="T28" i="53"/>
  <c r="H48" i="53" s="1"/>
  <c r="AA28" i="53"/>
  <c r="J48" i="53" s="1"/>
  <c r="AG30" i="53"/>
  <c r="M50" i="53" s="1"/>
  <c r="M65" i="53" s="1"/>
  <c r="AG27" i="53"/>
  <c r="M47" i="53" s="1"/>
  <c r="M64" i="53" s="1"/>
  <c r="X30" i="53"/>
  <c r="I50" i="53" s="1"/>
  <c r="I65" i="53" s="1"/>
  <c r="T27" i="53"/>
  <c r="H47" i="53" s="1"/>
  <c r="H64" i="53" s="1"/>
  <c r="L30" i="53"/>
  <c r="F50" i="53" s="1"/>
  <c r="F65" i="53" s="1"/>
  <c r="AG29" i="53"/>
  <c r="M49" i="53" s="1"/>
  <c r="AE28" i="53"/>
  <c r="L48" i="53" s="1"/>
  <c r="Q26" i="53"/>
  <c r="G51" i="53" s="1"/>
  <c r="AC27" i="53"/>
  <c r="K47" i="53" s="1"/>
  <c r="K64" i="53" s="1"/>
  <c r="B38" i="53"/>
  <c r="AE27" i="53"/>
  <c r="L47" i="53" s="1"/>
  <c r="L64" i="53" s="1"/>
  <c r="B18" i="53"/>
  <c r="J26" i="53"/>
  <c r="J31" i="53" s="1"/>
  <c r="L27" i="53"/>
  <c r="F47" i="53" s="1"/>
  <c r="F64" i="53" s="1"/>
  <c r="B24" i="53"/>
  <c r="X27" i="53"/>
  <c r="I47" i="53" s="1"/>
  <c r="I64" i="53" s="1"/>
  <c r="H30" i="53"/>
  <c r="D50" i="53" s="1"/>
  <c r="D65" i="53" s="1"/>
  <c r="H28" i="53"/>
  <c r="D48" i="53" s="1"/>
  <c r="B14" i="53"/>
  <c r="B6" i="53"/>
  <c r="AC28" i="53"/>
  <c r="K48" i="53" s="1"/>
  <c r="B20" i="53"/>
  <c r="AJ35" i="53"/>
  <c r="AJ36" i="53"/>
  <c r="AG26" i="53"/>
  <c r="M51" i="53" s="1"/>
  <c r="AJ38" i="53"/>
  <c r="AJ42" i="53"/>
  <c r="AI26" i="53"/>
  <c r="N51" i="53" s="1"/>
  <c r="AG28" i="53"/>
  <c r="M48" i="53" s="1"/>
  <c r="B19" i="53"/>
  <c r="AE30" i="53"/>
  <c r="L50" i="53" s="1"/>
  <c r="L65" i="53" s="1"/>
  <c r="H29" i="53"/>
  <c r="D49" i="53" s="1"/>
  <c r="B34" i="53"/>
  <c r="B43" i="53"/>
  <c r="AE26" i="53"/>
  <c r="AE31" i="53" s="1"/>
  <c r="E27" i="53"/>
  <c r="C47" i="53" s="1"/>
  <c r="C53" i="53" s="1"/>
  <c r="C68" i="53" s="1"/>
  <c r="AJ7" i="53"/>
  <c r="AJ8" i="53"/>
  <c r="AJ9" i="53"/>
  <c r="AJ10" i="53"/>
  <c r="AJ11" i="53"/>
  <c r="B12" i="53"/>
  <c r="AJ12" i="53"/>
  <c r="B25" i="53"/>
  <c r="B36" i="53"/>
  <c r="B40" i="53"/>
  <c r="H26" i="53"/>
  <c r="B9" i="53"/>
  <c r="B11" i="53"/>
  <c r="AJ13" i="53"/>
  <c r="AJ14" i="53"/>
  <c r="AJ15" i="53"/>
  <c r="AJ16" i="53"/>
  <c r="AJ17" i="53"/>
  <c r="AI30" i="53"/>
  <c r="N50" i="53" s="1"/>
  <c r="N65" i="53" s="1"/>
  <c r="B42" i="53"/>
  <c r="B15" i="53"/>
  <c r="AJ19" i="53"/>
  <c r="J27" i="53"/>
  <c r="E47" i="53" s="1"/>
  <c r="E64" i="53" s="1"/>
  <c r="AJ20" i="53"/>
  <c r="B39" i="53"/>
  <c r="AJ25" i="53"/>
  <c r="Q27" i="53"/>
  <c r="G47" i="53" s="1"/>
  <c r="G64" i="53" s="1"/>
  <c r="AJ18" i="53"/>
  <c r="AJ23" i="53"/>
  <c r="AJ24" i="53"/>
  <c r="L29" i="53"/>
  <c r="F49" i="53" s="1"/>
  <c r="X29" i="53"/>
  <c r="I49" i="53" s="1"/>
  <c r="B10" i="53"/>
  <c r="B23" i="53"/>
  <c r="T26" i="53"/>
  <c r="T31" i="53" s="1"/>
  <c r="X26" i="53"/>
  <c r="I51" i="53" s="1"/>
  <c r="Q30" i="53"/>
  <c r="G50" i="53" s="1"/>
  <c r="G65" i="53" s="1"/>
  <c r="B17" i="53"/>
  <c r="AJ22" i="53"/>
  <c r="B16" i="53"/>
  <c r="AA26" i="53"/>
  <c r="AA31" i="53" s="1"/>
  <c r="AA27" i="53"/>
  <c r="J47" i="53" s="1"/>
  <c r="J64" i="53" s="1"/>
  <c r="X28" i="53"/>
  <c r="I48" i="53" s="1"/>
  <c r="T30" i="53"/>
  <c r="H50" i="53" s="1"/>
  <c r="H65" i="53" s="1"/>
  <c r="AJ34" i="53"/>
  <c r="AJ37" i="53"/>
  <c r="B37" i="53"/>
  <c r="AJ39" i="53"/>
  <c r="AJ40" i="53"/>
  <c r="AJ41" i="53"/>
  <c r="AJ43" i="53"/>
  <c r="B13" i="53"/>
  <c r="AC26" i="53"/>
  <c r="L26" i="53"/>
  <c r="AA29" i="53"/>
  <c r="J49" i="53" s="1"/>
  <c r="E26" i="53"/>
  <c r="B21" i="53"/>
  <c r="J29" i="53"/>
  <c r="E49" i="53" s="1"/>
  <c r="AJ21" i="53"/>
  <c r="T29" i="53"/>
  <c r="H49" i="53" s="1"/>
  <c r="AJ6" i="53"/>
  <c r="B7" i="53"/>
  <c r="H27" i="53"/>
  <c r="D47" i="53" s="1"/>
  <c r="AI27" i="53"/>
  <c r="N47" i="53" s="1"/>
  <c r="Q29" i="53"/>
  <c r="G49" i="53" s="1"/>
  <c r="B8" i="53"/>
  <c r="B22" i="53"/>
  <c r="AI28" i="53"/>
  <c r="N48" i="53" s="1"/>
  <c r="AC29" i="53"/>
  <c r="K49" i="53" s="1"/>
  <c r="AE29" i="53"/>
  <c r="L49" i="53" s="1"/>
  <c r="E29" i="53"/>
  <c r="C49" i="53" s="1"/>
  <c r="C55" i="53" s="1"/>
  <c r="B35" i="53"/>
  <c r="B41" i="53"/>
  <c r="AK7" i="52"/>
  <c r="AK10" i="52"/>
  <c r="AK17" i="52"/>
  <c r="AK24" i="52"/>
  <c r="AK39" i="52"/>
  <c r="AI30" i="52"/>
  <c r="AI29" i="52"/>
  <c r="AI28" i="52"/>
  <c r="AI27" i="52"/>
  <c r="AI26" i="52"/>
  <c r="D55" i="55" l="1"/>
  <c r="E55" i="55" s="1"/>
  <c r="F55" i="55" s="1"/>
  <c r="G55" i="55" s="1"/>
  <c r="H55" i="55" s="1"/>
  <c r="I55" i="55" s="1"/>
  <c r="J55" i="55" s="1"/>
  <c r="K55" i="55" s="1"/>
  <c r="L55" i="55" s="1"/>
  <c r="M55" i="55" s="1"/>
  <c r="N55" i="55" s="1"/>
  <c r="AF31" i="55"/>
  <c r="C65" i="55"/>
  <c r="F51" i="55"/>
  <c r="F66" i="55" s="1"/>
  <c r="E51" i="55"/>
  <c r="E66" i="55" s="1"/>
  <c r="G51" i="55"/>
  <c r="G66" i="55" s="1"/>
  <c r="U31" i="55"/>
  <c r="I51" i="55"/>
  <c r="I66" i="55" s="1"/>
  <c r="J51" i="55"/>
  <c r="J66" i="55" s="1"/>
  <c r="K51" i="55"/>
  <c r="K66" i="55" s="1"/>
  <c r="AK28" i="55"/>
  <c r="D54" i="55"/>
  <c r="E54" i="55" s="1"/>
  <c r="F54" i="55" s="1"/>
  <c r="G54" i="55" s="1"/>
  <c r="H54" i="55" s="1"/>
  <c r="I54" i="55" s="1"/>
  <c r="J54" i="55" s="1"/>
  <c r="K54" i="55" s="1"/>
  <c r="L54" i="55" s="1"/>
  <c r="M54" i="55" s="1"/>
  <c r="N54" i="55" s="1"/>
  <c r="AK27" i="55"/>
  <c r="AK26" i="55"/>
  <c r="AK31" i="55" s="1"/>
  <c r="L66" i="55"/>
  <c r="AK29" i="55"/>
  <c r="AK30" i="55"/>
  <c r="D65" i="55"/>
  <c r="D56" i="55"/>
  <c r="H66" i="55"/>
  <c r="N51" i="55"/>
  <c r="AJ31" i="55"/>
  <c r="M51" i="55"/>
  <c r="AH31" i="55"/>
  <c r="C51" i="55"/>
  <c r="C64" i="55"/>
  <c r="C53" i="55"/>
  <c r="F31" i="55"/>
  <c r="D51" i="55"/>
  <c r="K64" i="55"/>
  <c r="D55" i="54"/>
  <c r="E55" i="54" s="1"/>
  <c r="F55" i="54" s="1"/>
  <c r="G55" i="54" s="1"/>
  <c r="H55" i="54" s="1"/>
  <c r="I55" i="54" s="1"/>
  <c r="J55" i="54" s="1"/>
  <c r="K55" i="54" s="1"/>
  <c r="L55" i="54" s="1"/>
  <c r="M55" i="54" s="1"/>
  <c r="N55" i="54" s="1"/>
  <c r="D54" i="54"/>
  <c r="E54" i="54" s="1"/>
  <c r="F54" i="54" s="1"/>
  <c r="G54" i="54" s="1"/>
  <c r="H54" i="54" s="1"/>
  <c r="I54" i="54" s="1"/>
  <c r="J54" i="54" s="1"/>
  <c r="K54" i="54" s="1"/>
  <c r="L54" i="54" s="1"/>
  <c r="M54" i="54" s="1"/>
  <c r="N54" i="54" s="1"/>
  <c r="D51" i="54"/>
  <c r="D66" i="54" s="1"/>
  <c r="AB31" i="54"/>
  <c r="N51" i="54"/>
  <c r="N66" i="54" s="1"/>
  <c r="I51" i="54"/>
  <c r="I66" i="54" s="1"/>
  <c r="H51" i="54"/>
  <c r="H66" i="54" s="1"/>
  <c r="K51" i="54"/>
  <c r="K66" i="54" s="1"/>
  <c r="Z31" i="54"/>
  <c r="G51" i="54"/>
  <c r="G66" i="54" s="1"/>
  <c r="H31" i="54"/>
  <c r="C56" i="54"/>
  <c r="J51" i="54"/>
  <c r="J66" i="54" s="1"/>
  <c r="AE28" i="54"/>
  <c r="N65" i="54"/>
  <c r="K64" i="54"/>
  <c r="AE29" i="54"/>
  <c r="AE30" i="54"/>
  <c r="G64" i="54"/>
  <c r="N64" i="54"/>
  <c r="E66" i="54"/>
  <c r="M66" i="54"/>
  <c r="J65" i="54"/>
  <c r="C64" i="54"/>
  <c r="C53" i="54"/>
  <c r="C68" i="54" s="1"/>
  <c r="G65" i="54"/>
  <c r="AE27" i="54"/>
  <c r="AE26" i="54"/>
  <c r="AE31" i="54" s="1"/>
  <c r="L65" i="54"/>
  <c r="L64" i="54"/>
  <c r="D31" i="54"/>
  <c r="C51" i="54"/>
  <c r="M64" i="54"/>
  <c r="L66" i="54"/>
  <c r="H64" i="54"/>
  <c r="H65" i="54"/>
  <c r="I64" i="54"/>
  <c r="D64" i="54"/>
  <c r="F51" i="54"/>
  <c r="D54" i="53"/>
  <c r="E54" i="53" s="1"/>
  <c r="F54" i="53" s="1"/>
  <c r="G54" i="53" s="1"/>
  <c r="H54" i="53" s="1"/>
  <c r="I54" i="53" s="1"/>
  <c r="J54" i="53" s="1"/>
  <c r="K54" i="53" s="1"/>
  <c r="L54" i="53" s="1"/>
  <c r="M54" i="53" s="1"/>
  <c r="N54" i="53" s="1"/>
  <c r="C56" i="53"/>
  <c r="C69" i="53" s="1"/>
  <c r="C64" i="53"/>
  <c r="AG31" i="53"/>
  <c r="E51" i="53"/>
  <c r="E66" i="53" s="1"/>
  <c r="J51" i="53"/>
  <c r="J66" i="53" s="1"/>
  <c r="Q31" i="53"/>
  <c r="X31" i="53"/>
  <c r="H51" i="53"/>
  <c r="H66" i="53" s="1"/>
  <c r="AJ28" i="53"/>
  <c r="L51" i="53"/>
  <c r="L66" i="53" s="1"/>
  <c r="D55" i="53"/>
  <c r="E55" i="53" s="1"/>
  <c r="F55" i="53" s="1"/>
  <c r="G55" i="53" s="1"/>
  <c r="H55" i="53" s="1"/>
  <c r="I55" i="53" s="1"/>
  <c r="J55" i="53" s="1"/>
  <c r="K55" i="53" s="1"/>
  <c r="L55" i="53" s="1"/>
  <c r="M55" i="53" s="1"/>
  <c r="N55" i="53" s="1"/>
  <c r="D51" i="53"/>
  <c r="D66" i="53" s="1"/>
  <c r="AI31" i="53"/>
  <c r="N66" i="53"/>
  <c r="E31" i="53"/>
  <c r="C51" i="53"/>
  <c r="L31" i="53"/>
  <c r="F51" i="53"/>
  <c r="N64" i="53"/>
  <c r="AC31" i="53"/>
  <c r="K51" i="53"/>
  <c r="M66" i="53"/>
  <c r="AJ29" i="53"/>
  <c r="AJ30" i="53"/>
  <c r="I66" i="53"/>
  <c r="D64" i="53"/>
  <c r="D53" i="53"/>
  <c r="AJ26" i="53"/>
  <c r="AJ31" i="53" s="1"/>
  <c r="AJ27" i="53"/>
  <c r="G66" i="53"/>
  <c r="AK8" i="52"/>
  <c r="AK9" i="52"/>
  <c r="AK11" i="52"/>
  <c r="AK12" i="52"/>
  <c r="AK13" i="52"/>
  <c r="AK14" i="52"/>
  <c r="AK15" i="52"/>
  <c r="AK16" i="52"/>
  <c r="AK18" i="52"/>
  <c r="AK19" i="52"/>
  <c r="AK20" i="52"/>
  <c r="AK21" i="52"/>
  <c r="AK22" i="52"/>
  <c r="AK23" i="52"/>
  <c r="AK25" i="52"/>
  <c r="AK6" i="52"/>
  <c r="AK35" i="52"/>
  <c r="AK36" i="52"/>
  <c r="AK37" i="52"/>
  <c r="AK38" i="52"/>
  <c r="AK40" i="52"/>
  <c r="AK41" i="52"/>
  <c r="AK42" i="52"/>
  <c r="AK43" i="52"/>
  <c r="AK34" i="52"/>
  <c r="AJ30" i="52"/>
  <c r="AJ29" i="52"/>
  <c r="AJ28" i="52"/>
  <c r="AJ27" i="52"/>
  <c r="AJ26" i="52"/>
  <c r="M66" i="55" l="1"/>
  <c r="N66" i="55"/>
  <c r="C68" i="55"/>
  <c r="D53" i="55"/>
  <c r="D66" i="55"/>
  <c r="C57" i="55"/>
  <c r="C70" i="55" s="1"/>
  <c r="C66" i="55"/>
  <c r="D69" i="55"/>
  <c r="E56" i="55"/>
  <c r="C69" i="54"/>
  <c r="D56" i="54"/>
  <c r="C66" i="54"/>
  <c r="C57" i="54"/>
  <c r="F66" i="54"/>
  <c r="D53" i="54"/>
  <c r="D56" i="53"/>
  <c r="F66" i="53"/>
  <c r="K66" i="53"/>
  <c r="D68" i="53"/>
  <c r="E53" i="53"/>
  <c r="D69" i="53"/>
  <c r="E56" i="53"/>
  <c r="C66" i="53"/>
  <c r="C57" i="53"/>
  <c r="AG6" i="52"/>
  <c r="AE30" i="52"/>
  <c r="AE29" i="52"/>
  <c r="AE28" i="52"/>
  <c r="AE27" i="52"/>
  <c r="AE26" i="52"/>
  <c r="D68" i="55" l="1"/>
  <c r="E53" i="55"/>
  <c r="E69" i="55"/>
  <c r="F56" i="55"/>
  <c r="D57" i="55"/>
  <c r="D69" i="54"/>
  <c r="E56" i="54"/>
  <c r="C70" i="54"/>
  <c r="D57" i="54"/>
  <c r="D68" i="54"/>
  <c r="E53" i="54"/>
  <c r="E69" i="53"/>
  <c r="F56" i="53"/>
  <c r="C70" i="53"/>
  <c r="D57" i="53"/>
  <c r="E68" i="53"/>
  <c r="F53" i="53"/>
  <c r="AG35" i="52"/>
  <c r="AG36" i="52"/>
  <c r="AG37" i="52"/>
  <c r="AG38" i="52"/>
  <c r="AG39" i="52"/>
  <c r="AG40" i="52"/>
  <c r="AG41" i="52"/>
  <c r="AG42" i="52"/>
  <c r="AG43" i="52"/>
  <c r="AG34" i="52"/>
  <c r="AG7" i="52"/>
  <c r="AG8" i="52"/>
  <c r="AG9" i="52"/>
  <c r="AG10" i="52"/>
  <c r="AG11" i="52"/>
  <c r="AG12" i="52"/>
  <c r="AG13" i="52"/>
  <c r="AG14" i="52"/>
  <c r="AG15" i="52"/>
  <c r="AG16" i="52"/>
  <c r="AG17" i="52"/>
  <c r="AG18" i="52"/>
  <c r="AG19" i="52"/>
  <c r="AG20" i="52"/>
  <c r="AG21" i="52"/>
  <c r="AG22" i="52"/>
  <c r="AG23" i="52"/>
  <c r="AG24" i="52"/>
  <c r="AG25" i="52"/>
  <c r="AF30" i="52"/>
  <c r="AF29" i="52"/>
  <c r="AF28" i="52"/>
  <c r="AF27" i="52"/>
  <c r="AF26" i="52"/>
  <c r="F69" i="55" l="1"/>
  <c r="G56" i="55"/>
  <c r="D70" i="55"/>
  <c r="E57" i="55"/>
  <c r="E68" i="55"/>
  <c r="F53" i="55"/>
  <c r="E69" i="54"/>
  <c r="F56" i="54"/>
  <c r="E68" i="54"/>
  <c r="F53" i="54"/>
  <c r="D70" i="54"/>
  <c r="E57" i="54"/>
  <c r="F69" i="53"/>
  <c r="G56" i="53"/>
  <c r="F68" i="53"/>
  <c r="G53" i="53"/>
  <c r="D70" i="53"/>
  <c r="E57" i="53"/>
  <c r="AC42" i="52"/>
  <c r="AC43" i="52"/>
  <c r="AC41" i="52"/>
  <c r="AC40" i="52"/>
  <c r="AC39" i="52"/>
  <c r="AC38" i="52"/>
  <c r="AC37" i="52"/>
  <c r="AC36" i="52"/>
  <c r="AC35" i="52"/>
  <c r="AC34" i="52"/>
  <c r="AB30" i="52"/>
  <c r="AB29" i="52"/>
  <c r="AB28" i="52"/>
  <c r="AB27" i="52"/>
  <c r="AB26" i="52"/>
  <c r="AC8" i="52"/>
  <c r="AC25" i="52"/>
  <c r="AC24" i="52"/>
  <c r="AC23" i="52"/>
  <c r="AC22" i="52"/>
  <c r="AC21" i="52"/>
  <c r="AC20" i="52"/>
  <c r="AC19" i="52"/>
  <c r="AC18" i="52"/>
  <c r="AC17" i="52"/>
  <c r="AC16" i="52"/>
  <c r="AC15" i="52"/>
  <c r="AC14" i="52"/>
  <c r="AC13" i="52"/>
  <c r="AC12" i="52"/>
  <c r="AC11" i="52"/>
  <c r="AC10" i="52"/>
  <c r="AC9" i="52"/>
  <c r="AC7" i="52"/>
  <c r="AC6" i="52"/>
  <c r="E70" i="55" l="1"/>
  <c r="F57" i="55"/>
  <c r="G69" i="55"/>
  <c r="H56" i="55"/>
  <c r="F68" i="55"/>
  <c r="G53" i="55"/>
  <c r="F69" i="54"/>
  <c r="G56" i="54"/>
  <c r="E70" i="54"/>
  <c r="F57" i="54"/>
  <c r="F68" i="54"/>
  <c r="G53" i="54"/>
  <c r="E70" i="53"/>
  <c r="F57" i="53"/>
  <c r="G69" i="53"/>
  <c r="H56" i="53"/>
  <c r="G68" i="53"/>
  <c r="H53" i="53"/>
  <c r="AA30" i="52"/>
  <c r="Z30" i="52"/>
  <c r="AA29" i="52"/>
  <c r="AA28" i="52"/>
  <c r="Z29" i="52"/>
  <c r="Z28" i="52"/>
  <c r="Z27" i="52"/>
  <c r="Z26" i="52"/>
  <c r="AA27" i="52"/>
  <c r="AA26" i="52"/>
  <c r="F70" i="55" l="1"/>
  <c r="G57" i="55"/>
  <c r="G68" i="55"/>
  <c r="H53" i="55"/>
  <c r="H69" i="55"/>
  <c r="I56" i="55"/>
  <c r="G69" i="54"/>
  <c r="H56" i="54"/>
  <c r="F70" i="54"/>
  <c r="G57" i="54"/>
  <c r="G68" i="54"/>
  <c r="H53" i="54"/>
  <c r="H68" i="53"/>
  <c r="I53" i="53"/>
  <c r="F70" i="53"/>
  <c r="G57" i="53"/>
  <c r="H69" i="53"/>
  <c r="I56" i="53"/>
  <c r="X42" i="52"/>
  <c r="X36" i="52"/>
  <c r="X43" i="52"/>
  <c r="X41" i="52"/>
  <c r="X40" i="52"/>
  <c r="X39" i="52"/>
  <c r="X38" i="52"/>
  <c r="X37" i="52"/>
  <c r="X35" i="52"/>
  <c r="X34" i="52"/>
  <c r="X25" i="52"/>
  <c r="X21" i="52"/>
  <c r="X6" i="52"/>
  <c r="W30" i="52"/>
  <c r="W29" i="52"/>
  <c r="W28" i="52"/>
  <c r="W27" i="52"/>
  <c r="W26" i="52"/>
  <c r="X24" i="52"/>
  <c r="X23" i="52"/>
  <c r="X22" i="52"/>
  <c r="X20" i="52"/>
  <c r="X19" i="52"/>
  <c r="X18" i="52"/>
  <c r="X17" i="52"/>
  <c r="X16" i="52"/>
  <c r="X15" i="52"/>
  <c r="X14" i="52"/>
  <c r="X13" i="52"/>
  <c r="X12" i="52"/>
  <c r="X11" i="52"/>
  <c r="X10" i="52"/>
  <c r="X9" i="52"/>
  <c r="X8" i="52"/>
  <c r="X7" i="52"/>
  <c r="I69" i="55" l="1"/>
  <c r="J56" i="55"/>
  <c r="H68" i="55"/>
  <c r="I53" i="55"/>
  <c r="G70" i="55"/>
  <c r="H57" i="55"/>
  <c r="H69" i="54"/>
  <c r="I56" i="54"/>
  <c r="H68" i="54"/>
  <c r="I53" i="54"/>
  <c r="G70" i="54"/>
  <c r="H57" i="54"/>
  <c r="I69" i="53"/>
  <c r="J56" i="53"/>
  <c r="G70" i="53"/>
  <c r="H57" i="53"/>
  <c r="I68" i="53"/>
  <c r="J53" i="53"/>
  <c r="V30" i="52"/>
  <c r="V29" i="52"/>
  <c r="V28" i="52"/>
  <c r="V27" i="52"/>
  <c r="V26" i="52"/>
  <c r="J69" i="55" l="1"/>
  <c r="K56" i="55"/>
  <c r="H70" i="55"/>
  <c r="I57" i="55"/>
  <c r="I68" i="55"/>
  <c r="J53" i="55"/>
  <c r="I69" i="54"/>
  <c r="J56" i="54"/>
  <c r="H70" i="54"/>
  <c r="I57" i="54"/>
  <c r="I68" i="54"/>
  <c r="J53" i="54"/>
  <c r="H70" i="53"/>
  <c r="I57" i="53"/>
  <c r="J68" i="53"/>
  <c r="K53" i="53"/>
  <c r="J69" i="53"/>
  <c r="K56" i="53"/>
  <c r="T13" i="52"/>
  <c r="T16" i="52"/>
  <c r="T21" i="52"/>
  <c r="T25" i="52"/>
  <c r="T39" i="52"/>
  <c r="T34" i="52"/>
  <c r="S30" i="52"/>
  <c r="S29" i="52"/>
  <c r="S28" i="52"/>
  <c r="S27" i="52"/>
  <c r="S26" i="52"/>
  <c r="R30" i="52"/>
  <c r="R29" i="52"/>
  <c r="R28" i="52"/>
  <c r="R27" i="52"/>
  <c r="R26" i="52"/>
  <c r="I70" i="55" l="1"/>
  <c r="J57" i="55"/>
  <c r="J68" i="55"/>
  <c r="K53" i="55"/>
  <c r="K69" i="55"/>
  <c r="L56" i="55"/>
  <c r="K56" i="54"/>
  <c r="J69" i="54"/>
  <c r="J68" i="54"/>
  <c r="K53" i="54"/>
  <c r="I70" i="54"/>
  <c r="J57" i="54"/>
  <c r="K69" i="53"/>
  <c r="L56" i="53"/>
  <c r="K68" i="53"/>
  <c r="L53" i="53"/>
  <c r="I70" i="53"/>
  <c r="J57" i="53"/>
  <c r="T7" i="52"/>
  <c r="T8" i="52"/>
  <c r="T9" i="52"/>
  <c r="T10" i="52"/>
  <c r="T11" i="52"/>
  <c r="T12" i="52"/>
  <c r="T14" i="52"/>
  <c r="T15" i="52"/>
  <c r="T17" i="52"/>
  <c r="T18" i="52"/>
  <c r="T19" i="52"/>
  <c r="T20" i="52"/>
  <c r="T22" i="52"/>
  <c r="T23" i="52"/>
  <c r="T24" i="52"/>
  <c r="T6" i="52"/>
  <c r="T35" i="52"/>
  <c r="T36" i="52"/>
  <c r="T37" i="52"/>
  <c r="T38" i="52"/>
  <c r="T40" i="52"/>
  <c r="T41" i="52"/>
  <c r="T42" i="52"/>
  <c r="T43" i="52"/>
  <c r="P30" i="52"/>
  <c r="Q30" i="52"/>
  <c r="P29" i="52"/>
  <c r="Q29" i="52"/>
  <c r="P28" i="52"/>
  <c r="Q28" i="52"/>
  <c r="P27" i="52"/>
  <c r="Q27" i="52"/>
  <c r="P26" i="52"/>
  <c r="Q26" i="52"/>
  <c r="L69" i="55" l="1"/>
  <c r="M56" i="55"/>
  <c r="J70" i="55"/>
  <c r="K57" i="55"/>
  <c r="K68" i="55"/>
  <c r="L53" i="55"/>
  <c r="K69" i="54"/>
  <c r="L56" i="54"/>
  <c r="J70" i="54"/>
  <c r="K57" i="54"/>
  <c r="K68" i="54"/>
  <c r="L53" i="54"/>
  <c r="L68" i="53"/>
  <c r="M53" i="53"/>
  <c r="L69" i="53"/>
  <c r="M56" i="53"/>
  <c r="J70" i="53"/>
  <c r="K57" i="53"/>
  <c r="T26" i="52"/>
  <c r="O30" i="52"/>
  <c r="O29" i="52"/>
  <c r="O28" i="52"/>
  <c r="O27" i="52"/>
  <c r="O26" i="52"/>
  <c r="M69" i="55" l="1"/>
  <c r="N56" i="55"/>
  <c r="N69" i="55" s="1"/>
  <c r="L68" i="55"/>
  <c r="M53" i="55"/>
  <c r="K70" i="55"/>
  <c r="L57" i="55"/>
  <c r="L69" i="54"/>
  <c r="M56" i="54"/>
  <c r="K70" i="54"/>
  <c r="L57" i="54"/>
  <c r="L68" i="54"/>
  <c r="M53" i="54"/>
  <c r="K70" i="53"/>
  <c r="L57" i="53"/>
  <c r="M69" i="53"/>
  <c r="N56" i="53"/>
  <c r="N69" i="53" s="1"/>
  <c r="M68" i="53"/>
  <c r="N53" i="53"/>
  <c r="N68" i="53" s="1"/>
  <c r="N35" i="52"/>
  <c r="N36" i="52"/>
  <c r="N37" i="52"/>
  <c r="N38" i="52"/>
  <c r="N39" i="52"/>
  <c r="N40" i="52"/>
  <c r="N41" i="52"/>
  <c r="N42" i="52"/>
  <c r="N43" i="52"/>
  <c r="N34" i="52"/>
  <c r="N12" i="52"/>
  <c r="N13" i="52"/>
  <c r="N14" i="52"/>
  <c r="N15" i="52"/>
  <c r="N16" i="52"/>
  <c r="N17" i="52"/>
  <c r="N18" i="52"/>
  <c r="N19" i="52"/>
  <c r="N20" i="52"/>
  <c r="N21" i="52"/>
  <c r="N22" i="52"/>
  <c r="N23" i="52"/>
  <c r="N24" i="52"/>
  <c r="N25" i="52"/>
  <c r="N7" i="52"/>
  <c r="N8" i="52"/>
  <c r="N9" i="52"/>
  <c r="N10" i="52"/>
  <c r="N11" i="52"/>
  <c r="N6" i="52"/>
  <c r="M30" i="52"/>
  <c r="M29" i="52"/>
  <c r="M28" i="52"/>
  <c r="M27" i="52"/>
  <c r="M26" i="52"/>
  <c r="L70" i="55" l="1"/>
  <c r="M57" i="55"/>
  <c r="M68" i="55"/>
  <c r="N53" i="55"/>
  <c r="N68" i="55" s="1"/>
  <c r="M69" i="54"/>
  <c r="N56" i="54"/>
  <c r="N69" i="54" s="1"/>
  <c r="M68" i="54"/>
  <c r="N53" i="54"/>
  <c r="N68" i="54" s="1"/>
  <c r="L70" i="54"/>
  <c r="M57" i="54"/>
  <c r="L70" i="53"/>
  <c r="M57" i="53"/>
  <c r="K21" i="52"/>
  <c r="K34" i="52"/>
  <c r="K43" i="52"/>
  <c r="K42" i="52"/>
  <c r="K41" i="52"/>
  <c r="K40" i="52"/>
  <c r="K39" i="52"/>
  <c r="K38" i="52"/>
  <c r="K37" i="52"/>
  <c r="K36" i="52"/>
  <c r="K35" i="52"/>
  <c r="J30" i="52"/>
  <c r="J29" i="52"/>
  <c r="J28" i="52"/>
  <c r="J27" i="52"/>
  <c r="J26" i="52"/>
  <c r="K25" i="52"/>
  <c r="K24" i="52"/>
  <c r="K23" i="52"/>
  <c r="K22" i="52"/>
  <c r="K20" i="52"/>
  <c r="K19" i="52"/>
  <c r="K18" i="52"/>
  <c r="K17" i="52"/>
  <c r="K16" i="52"/>
  <c r="K15" i="52"/>
  <c r="K14" i="52"/>
  <c r="K13" i="52"/>
  <c r="K12" i="52"/>
  <c r="K11" i="52"/>
  <c r="K10" i="52"/>
  <c r="K9" i="52"/>
  <c r="K8" i="52"/>
  <c r="K7" i="52"/>
  <c r="K6" i="52"/>
  <c r="M70" i="55" l="1"/>
  <c r="N57" i="55"/>
  <c r="N70" i="55" s="1"/>
  <c r="M70" i="54"/>
  <c r="N57" i="54"/>
  <c r="N70" i="54" s="1"/>
  <c r="M70" i="53"/>
  <c r="N57" i="53"/>
  <c r="N70" i="53" s="1"/>
  <c r="I27" i="52"/>
  <c r="I26" i="52"/>
  <c r="I28" i="52"/>
  <c r="I29" i="52"/>
  <c r="I30" i="52"/>
  <c r="H30" i="52" l="1"/>
  <c r="H29" i="52"/>
  <c r="H28" i="52"/>
  <c r="H27" i="52"/>
  <c r="H26" i="52"/>
  <c r="G7" i="52" l="1"/>
  <c r="G8" i="52"/>
  <c r="G9" i="52"/>
  <c r="G10" i="52"/>
  <c r="G11" i="52"/>
  <c r="G12" i="52"/>
  <c r="G13" i="52"/>
  <c r="G14" i="52"/>
  <c r="G15" i="52"/>
  <c r="G16" i="52"/>
  <c r="G17" i="52"/>
  <c r="G18" i="52"/>
  <c r="G19" i="52"/>
  <c r="G20" i="52"/>
  <c r="G21" i="52"/>
  <c r="G22" i="52"/>
  <c r="G23" i="52"/>
  <c r="G24" i="52"/>
  <c r="G25" i="52"/>
  <c r="G6" i="52"/>
  <c r="G35" i="52"/>
  <c r="G36" i="52"/>
  <c r="G37" i="52"/>
  <c r="G38" i="52"/>
  <c r="G39" i="52"/>
  <c r="G40" i="52"/>
  <c r="G41" i="52"/>
  <c r="G42" i="52"/>
  <c r="G43" i="52"/>
  <c r="G34" i="52"/>
  <c r="F30" i="52"/>
  <c r="F29" i="52"/>
  <c r="F28" i="52"/>
  <c r="F27" i="52"/>
  <c r="F26" i="52"/>
  <c r="AO35" i="52" l="1"/>
  <c r="AO36" i="52"/>
  <c r="AO37" i="52"/>
  <c r="AO38" i="52"/>
  <c r="AO39" i="52"/>
  <c r="AO40" i="52"/>
  <c r="AO41" i="52"/>
  <c r="AO42" i="52"/>
  <c r="AO43" i="52"/>
  <c r="AO34" i="52"/>
  <c r="C61" i="52"/>
  <c r="D61" i="52" s="1"/>
  <c r="E61" i="52" s="1"/>
  <c r="F61" i="52" s="1"/>
  <c r="G61" i="52" s="1"/>
  <c r="H61" i="52" s="1"/>
  <c r="I61" i="52" s="1"/>
  <c r="J61" i="52" s="1"/>
  <c r="K61" i="52" s="1"/>
  <c r="L61" i="52" s="1"/>
  <c r="M61" i="52" s="1"/>
  <c r="N61" i="52" s="1"/>
  <c r="AQ43" i="52"/>
  <c r="AM43" i="52"/>
  <c r="D43" i="52"/>
  <c r="AQ42" i="52"/>
  <c r="AM42" i="52"/>
  <c r="D42" i="52"/>
  <c r="AQ41" i="52"/>
  <c r="AM41" i="52"/>
  <c r="D41" i="52"/>
  <c r="AQ40" i="52"/>
  <c r="AM40" i="52"/>
  <c r="D40" i="52"/>
  <c r="AQ39" i="52"/>
  <c r="AM39" i="52"/>
  <c r="D39" i="52"/>
  <c r="AQ38" i="52"/>
  <c r="AM38" i="52"/>
  <c r="D38" i="52"/>
  <c r="AQ37" i="52"/>
  <c r="AM37" i="52"/>
  <c r="D37" i="52"/>
  <c r="AQ36" i="52"/>
  <c r="AM36" i="52"/>
  <c r="D36" i="52"/>
  <c r="AQ35" i="52"/>
  <c r="AM35" i="52"/>
  <c r="D35" i="52"/>
  <c r="AQ34" i="52"/>
  <c r="AM34" i="52"/>
  <c r="D34" i="52"/>
  <c r="AN30" i="52"/>
  <c r="AL30" i="52"/>
  <c r="AH30" i="52"/>
  <c r="AD30" i="52"/>
  <c r="Y30" i="52"/>
  <c r="U30" i="52"/>
  <c r="L30" i="52"/>
  <c r="E30" i="52"/>
  <c r="C30" i="52"/>
  <c r="AN29" i="52"/>
  <c r="AL29" i="52"/>
  <c r="AH29" i="52"/>
  <c r="AD29" i="52"/>
  <c r="Y29" i="52"/>
  <c r="U29" i="52"/>
  <c r="L29" i="52"/>
  <c r="E29" i="52"/>
  <c r="C29" i="52"/>
  <c r="AN28" i="52"/>
  <c r="AL28" i="52"/>
  <c r="AH28" i="52"/>
  <c r="AD28" i="52"/>
  <c r="Y28" i="52"/>
  <c r="U28" i="52"/>
  <c r="L28" i="52"/>
  <c r="E28" i="52"/>
  <c r="C28" i="52"/>
  <c r="AN27" i="52"/>
  <c r="AL27" i="52"/>
  <c r="AH27" i="52"/>
  <c r="AD27" i="52"/>
  <c r="Y27" i="52"/>
  <c r="U27" i="52"/>
  <c r="L27" i="52"/>
  <c r="E27" i="52"/>
  <c r="C27" i="52"/>
  <c r="AN26" i="52"/>
  <c r="AL26" i="52"/>
  <c r="AH26" i="52"/>
  <c r="AD26" i="52"/>
  <c r="Y26" i="52"/>
  <c r="U26" i="52"/>
  <c r="L26" i="52"/>
  <c r="E26" i="52"/>
  <c r="C26" i="52"/>
  <c r="AQ25" i="52"/>
  <c r="AO25" i="52"/>
  <c r="AM25" i="52"/>
  <c r="D25" i="52"/>
  <c r="AQ24" i="52"/>
  <c r="AO24" i="52"/>
  <c r="AM24" i="52"/>
  <c r="D24" i="52"/>
  <c r="AQ23" i="52"/>
  <c r="AO23" i="52"/>
  <c r="AM23" i="52"/>
  <c r="D23" i="52"/>
  <c r="AQ22" i="52"/>
  <c r="AO22" i="52"/>
  <c r="AM22" i="52"/>
  <c r="D22" i="52"/>
  <c r="AQ21" i="52"/>
  <c r="AO21" i="52"/>
  <c r="AM21" i="52"/>
  <c r="D21" i="52"/>
  <c r="AQ20" i="52"/>
  <c r="AO20" i="52"/>
  <c r="AM20" i="52"/>
  <c r="D20" i="52"/>
  <c r="AQ19" i="52"/>
  <c r="AO19" i="52"/>
  <c r="AM19" i="52"/>
  <c r="D19" i="52"/>
  <c r="AQ18" i="52"/>
  <c r="AO18" i="52"/>
  <c r="AM18" i="52"/>
  <c r="D18" i="52"/>
  <c r="AQ17" i="52"/>
  <c r="AO17" i="52"/>
  <c r="AM17" i="52"/>
  <c r="D17" i="52"/>
  <c r="AQ16" i="52"/>
  <c r="AO16" i="52"/>
  <c r="AM16" i="52"/>
  <c r="D16" i="52"/>
  <c r="AQ15" i="52"/>
  <c r="AO15" i="52"/>
  <c r="AM15" i="52"/>
  <c r="D15" i="52"/>
  <c r="AQ14" i="52"/>
  <c r="AO14" i="52"/>
  <c r="AM14" i="52"/>
  <c r="D14" i="52"/>
  <c r="AQ13" i="52"/>
  <c r="AO13" i="52"/>
  <c r="AM13" i="52"/>
  <c r="D13" i="52"/>
  <c r="AQ12" i="52"/>
  <c r="AO12" i="52"/>
  <c r="AM12" i="52"/>
  <c r="D12" i="52"/>
  <c r="AQ11" i="52"/>
  <c r="AO11" i="52"/>
  <c r="AM11" i="52"/>
  <c r="D11" i="52"/>
  <c r="AQ10" i="52"/>
  <c r="AO10" i="52"/>
  <c r="AM10" i="52"/>
  <c r="D10" i="52"/>
  <c r="AQ9" i="52"/>
  <c r="AO9" i="52"/>
  <c r="AM9" i="52"/>
  <c r="D9" i="52"/>
  <c r="AQ8" i="52"/>
  <c r="AO8" i="52"/>
  <c r="AM8" i="52"/>
  <c r="D8" i="52"/>
  <c r="AQ7" i="52"/>
  <c r="AO7" i="52"/>
  <c r="AM7" i="52"/>
  <c r="D7" i="52"/>
  <c r="AQ6" i="52"/>
  <c r="AO6" i="52"/>
  <c r="AM6" i="52"/>
  <c r="D6" i="52"/>
  <c r="AG28" i="52" l="1"/>
  <c r="J48" i="52" s="1"/>
  <c r="AQ28" i="52"/>
  <c r="N48" i="52" s="1"/>
  <c r="AO29" i="52"/>
  <c r="M49" i="52" s="1"/>
  <c r="X28" i="52"/>
  <c r="H48" i="52" s="1"/>
  <c r="D30" i="52"/>
  <c r="C50" i="52" s="1"/>
  <c r="C56" i="52" s="1"/>
  <c r="C69" i="52" s="1"/>
  <c r="N30" i="52"/>
  <c r="F50" i="52" s="1"/>
  <c r="F65" i="52" s="1"/>
  <c r="K28" i="52"/>
  <c r="E48" i="52" s="1"/>
  <c r="AQ27" i="52"/>
  <c r="N47" i="52" s="1"/>
  <c r="N64" i="52" s="1"/>
  <c r="AM30" i="52"/>
  <c r="L50" i="52" s="1"/>
  <c r="L65" i="52" s="1"/>
  <c r="T30" i="52"/>
  <c r="G50" i="52" s="1"/>
  <c r="G65" i="52" s="1"/>
  <c r="G28" i="52"/>
  <c r="D48" i="52" s="1"/>
  <c r="G27" i="52"/>
  <c r="D47" i="52" s="1"/>
  <c r="D64" i="52" s="1"/>
  <c r="AM27" i="52"/>
  <c r="L47" i="52" s="1"/>
  <c r="L64" i="52" s="1"/>
  <c r="G30" i="52"/>
  <c r="D50" i="52" s="1"/>
  <c r="D65" i="52" s="1"/>
  <c r="AG30" i="52"/>
  <c r="J50" i="52" s="1"/>
  <c r="J65" i="52" s="1"/>
  <c r="AC30" i="52"/>
  <c r="I50" i="52" s="1"/>
  <c r="I65" i="52" s="1"/>
  <c r="X30" i="52"/>
  <c r="H50" i="52" s="1"/>
  <c r="H65" i="52" s="1"/>
  <c r="K30" i="52"/>
  <c r="E50" i="52" s="1"/>
  <c r="E65" i="52" s="1"/>
  <c r="X27" i="52"/>
  <c r="H47" i="52" s="1"/>
  <c r="H64" i="52" s="1"/>
  <c r="AO27" i="52"/>
  <c r="M47" i="52" s="1"/>
  <c r="M64" i="52" s="1"/>
  <c r="AK28" i="52"/>
  <c r="K48" i="52" s="1"/>
  <c r="AG27" i="52"/>
  <c r="J47" i="52" s="1"/>
  <c r="J64" i="52" s="1"/>
  <c r="AC27" i="52"/>
  <c r="I47" i="52" s="1"/>
  <c r="I64" i="52" s="1"/>
  <c r="N28" i="52"/>
  <c r="F48" i="52" s="1"/>
  <c r="N27" i="52"/>
  <c r="F47" i="52" s="1"/>
  <c r="F64" i="52" s="1"/>
  <c r="AM28" i="52"/>
  <c r="L48" i="52" s="1"/>
  <c r="AO28" i="52"/>
  <c r="M48" i="52" s="1"/>
  <c r="AG29" i="52"/>
  <c r="J49" i="52" s="1"/>
  <c r="AK30" i="52"/>
  <c r="K50" i="52" s="1"/>
  <c r="K65" i="52" s="1"/>
  <c r="T28" i="52"/>
  <c r="G48" i="52" s="1"/>
  <c r="T27" i="52"/>
  <c r="G47" i="52" s="1"/>
  <c r="G64" i="52" s="1"/>
  <c r="AR7" i="52"/>
  <c r="AR9" i="52"/>
  <c r="AR10" i="52"/>
  <c r="AR11" i="52"/>
  <c r="AR13" i="52"/>
  <c r="B14" i="52"/>
  <c r="AR15" i="52"/>
  <c r="AR16" i="52"/>
  <c r="AR17" i="52"/>
  <c r="AR18" i="52"/>
  <c r="AR19" i="52"/>
  <c r="B20" i="52"/>
  <c r="AR22" i="52"/>
  <c r="AR23" i="52"/>
  <c r="AR24" i="52"/>
  <c r="AR25" i="52"/>
  <c r="B36" i="52"/>
  <c r="B42" i="52"/>
  <c r="AK27" i="52"/>
  <c r="K47" i="52" s="1"/>
  <c r="K64" i="52" s="1"/>
  <c r="AR6" i="52"/>
  <c r="B8" i="52"/>
  <c r="AR12" i="52"/>
  <c r="G29" i="52"/>
  <c r="D49" i="52" s="1"/>
  <c r="T29" i="52"/>
  <c r="G49" i="52" s="1"/>
  <c r="AQ30" i="52"/>
  <c r="N50" i="52" s="1"/>
  <c r="N65" i="52" s="1"/>
  <c r="B25" i="52"/>
  <c r="AC28" i="52"/>
  <c r="I48" i="52" s="1"/>
  <c r="AK26" i="52"/>
  <c r="K51" i="52" s="1"/>
  <c r="AR35" i="52"/>
  <c r="AR36" i="52"/>
  <c r="B37" i="52"/>
  <c r="AR38" i="52"/>
  <c r="AR39" i="52"/>
  <c r="AR40" i="52"/>
  <c r="AR41" i="52"/>
  <c r="AR42" i="52"/>
  <c r="AR43" i="52"/>
  <c r="AR34" i="52"/>
  <c r="K27" i="52"/>
  <c r="E47" i="52" s="1"/>
  <c r="E64" i="52" s="1"/>
  <c r="B24" i="52"/>
  <c r="B40" i="52"/>
  <c r="B34" i="52"/>
  <c r="B23" i="52"/>
  <c r="B19" i="52"/>
  <c r="B18" i="52"/>
  <c r="B17" i="52"/>
  <c r="B13" i="52"/>
  <c r="B11" i="52"/>
  <c r="B10" i="52"/>
  <c r="B7" i="52"/>
  <c r="AO30" i="52"/>
  <c r="M50" i="52" s="1"/>
  <c r="AR37" i="52"/>
  <c r="B9" i="52"/>
  <c r="B15" i="52"/>
  <c r="B21" i="52"/>
  <c r="D27" i="52"/>
  <c r="C47" i="52" s="1"/>
  <c r="AQ29" i="52"/>
  <c r="N49" i="52" s="1"/>
  <c r="B38" i="52"/>
  <c r="AR8" i="52"/>
  <c r="AR20" i="52"/>
  <c r="AR21" i="52"/>
  <c r="G26" i="52"/>
  <c r="X26" i="52"/>
  <c r="D28" i="52"/>
  <c r="C48" i="52" s="1"/>
  <c r="C54" i="52" s="1"/>
  <c r="B16" i="52"/>
  <c r="B22" i="52"/>
  <c r="D29" i="52"/>
  <c r="C49" i="52" s="1"/>
  <c r="C55" i="52" s="1"/>
  <c r="AK29" i="52"/>
  <c r="K49" i="52" s="1"/>
  <c r="B39" i="52"/>
  <c r="D26" i="52"/>
  <c r="K26" i="52"/>
  <c r="AM26" i="52"/>
  <c r="X29" i="52"/>
  <c r="H49" i="52" s="1"/>
  <c r="AR14" i="52"/>
  <c r="N26" i="52"/>
  <c r="B12" i="52"/>
  <c r="AC26" i="52"/>
  <c r="K29" i="52"/>
  <c r="E49" i="52" s="1"/>
  <c r="B35" i="52"/>
  <c r="B41" i="52"/>
  <c r="AO26" i="52"/>
  <c r="AM29" i="52"/>
  <c r="L49" i="52" s="1"/>
  <c r="B6" i="52"/>
  <c r="AG26" i="52"/>
  <c r="N29" i="52"/>
  <c r="F49" i="52" s="1"/>
  <c r="AQ26" i="52"/>
  <c r="AC29" i="52"/>
  <c r="I49" i="52" s="1"/>
  <c r="B43" i="52"/>
  <c r="AJ25" i="51"/>
  <c r="AJ7" i="51"/>
  <c r="AJ8" i="51"/>
  <c r="AJ9" i="51"/>
  <c r="AJ10" i="51"/>
  <c r="AJ11" i="51"/>
  <c r="AJ12" i="51"/>
  <c r="AJ13" i="51"/>
  <c r="AJ14" i="51"/>
  <c r="AJ15" i="51"/>
  <c r="AJ16" i="51"/>
  <c r="AJ17" i="51"/>
  <c r="AJ18" i="51"/>
  <c r="AJ19" i="51"/>
  <c r="AJ20" i="51"/>
  <c r="AJ21" i="51"/>
  <c r="AJ22" i="51"/>
  <c r="AJ23" i="51"/>
  <c r="AJ24" i="51"/>
  <c r="AJ6" i="51"/>
  <c r="AI30" i="51"/>
  <c r="AI29" i="51"/>
  <c r="AI28" i="51"/>
  <c r="AI27" i="51"/>
  <c r="AI26" i="51"/>
  <c r="C65" i="52" l="1"/>
  <c r="D54" i="52"/>
  <c r="E54" i="52" s="1"/>
  <c r="F54" i="52" s="1"/>
  <c r="G54" i="52" s="1"/>
  <c r="H54" i="52" s="1"/>
  <c r="I54" i="52" s="1"/>
  <c r="J54" i="52" s="1"/>
  <c r="K54" i="52" s="1"/>
  <c r="L54" i="52" s="1"/>
  <c r="M54" i="52" s="1"/>
  <c r="N54" i="52" s="1"/>
  <c r="D55" i="52"/>
  <c r="E55" i="52" s="1"/>
  <c r="F55" i="52" s="1"/>
  <c r="G55" i="52" s="1"/>
  <c r="H55" i="52" s="1"/>
  <c r="I55" i="52" s="1"/>
  <c r="J55" i="52" s="1"/>
  <c r="K55" i="52" s="1"/>
  <c r="L55" i="52" s="1"/>
  <c r="M55" i="52" s="1"/>
  <c r="N55" i="52" s="1"/>
  <c r="AK31" i="52"/>
  <c r="AR28" i="52"/>
  <c r="AR26" i="52"/>
  <c r="AR31" i="52" s="1"/>
  <c r="AR27" i="52"/>
  <c r="AG31" i="52"/>
  <c r="J51" i="52"/>
  <c r="K66" i="52"/>
  <c r="C64" i="52"/>
  <c r="C53" i="52"/>
  <c r="M51" i="52"/>
  <c r="AO31" i="52"/>
  <c r="D31" i="52"/>
  <c r="C51" i="52"/>
  <c r="AC31" i="52"/>
  <c r="I51" i="52"/>
  <c r="D56" i="52"/>
  <c r="N51" i="52"/>
  <c r="AQ31" i="52"/>
  <c r="N31" i="52"/>
  <c r="F51" i="52"/>
  <c r="X31" i="52"/>
  <c r="H51" i="52"/>
  <c r="M65" i="52"/>
  <c r="G31" i="52"/>
  <c r="D51" i="52"/>
  <c r="AR30" i="52"/>
  <c r="AR29" i="52"/>
  <c r="T31" i="52"/>
  <c r="G51" i="52"/>
  <c r="L51" i="52"/>
  <c r="AM31" i="52"/>
  <c r="K31" i="52"/>
  <c r="E51" i="52"/>
  <c r="AG40" i="51"/>
  <c r="AG43" i="51"/>
  <c r="AG42" i="51"/>
  <c r="AG41" i="51"/>
  <c r="AG39" i="51"/>
  <c r="AG38" i="51"/>
  <c r="AG37" i="51"/>
  <c r="AG36" i="51"/>
  <c r="AG35" i="51"/>
  <c r="AG34" i="51"/>
  <c r="AG12" i="51"/>
  <c r="AF27" i="51"/>
  <c r="AG8" i="51"/>
  <c r="AG24" i="51"/>
  <c r="AG13" i="51"/>
  <c r="AG21" i="51"/>
  <c r="AE30" i="51"/>
  <c r="AF30" i="51"/>
  <c r="AE29" i="51"/>
  <c r="AF29" i="51"/>
  <c r="AE28" i="51"/>
  <c r="AF28" i="51"/>
  <c r="AE27" i="51"/>
  <c r="AE26" i="51"/>
  <c r="AF26" i="51"/>
  <c r="AG25" i="51"/>
  <c r="AG23" i="51"/>
  <c r="AG22" i="51"/>
  <c r="AG20" i="51"/>
  <c r="AG19" i="51"/>
  <c r="AG18" i="51"/>
  <c r="AG17" i="51"/>
  <c r="AG16" i="51"/>
  <c r="AG15" i="51"/>
  <c r="AG14" i="51"/>
  <c r="AG11" i="51"/>
  <c r="AG10" i="51"/>
  <c r="AG9" i="51"/>
  <c r="AG7" i="51"/>
  <c r="AG6" i="51"/>
  <c r="G66" i="52" l="1"/>
  <c r="H66" i="52"/>
  <c r="L66" i="52"/>
  <c r="F66" i="52"/>
  <c r="M66" i="52"/>
  <c r="C68" i="52"/>
  <c r="D53" i="52"/>
  <c r="N66" i="52"/>
  <c r="D69" i="52"/>
  <c r="E56" i="52"/>
  <c r="D66" i="52"/>
  <c r="I66" i="52"/>
  <c r="E66" i="52"/>
  <c r="J66" i="52"/>
  <c r="C66" i="52"/>
  <c r="C57" i="52"/>
  <c r="C70" i="52" s="1"/>
  <c r="AG30" i="51"/>
  <c r="AG29" i="51"/>
  <c r="AG28" i="51"/>
  <c r="AG27" i="51"/>
  <c r="AG26" i="51"/>
  <c r="AG31" i="51" s="1"/>
  <c r="AD30" i="51"/>
  <c r="AD29" i="51"/>
  <c r="AD28" i="51"/>
  <c r="AD27" i="51"/>
  <c r="AD26" i="51"/>
  <c r="D57" i="52" l="1"/>
  <c r="D70" i="52" s="1"/>
  <c r="D68" i="52"/>
  <c r="E53" i="52"/>
  <c r="E69" i="52"/>
  <c r="F56" i="52"/>
  <c r="AB43" i="51"/>
  <c r="AB35" i="51"/>
  <c r="AB36" i="51"/>
  <c r="AB37" i="51"/>
  <c r="AB38" i="51"/>
  <c r="AB39" i="51"/>
  <c r="AB40" i="51"/>
  <c r="AB41" i="51"/>
  <c r="AB42" i="51"/>
  <c r="AB34" i="51"/>
  <c r="AA30" i="51"/>
  <c r="AA28" i="51"/>
  <c r="AB7" i="51"/>
  <c r="AB8" i="51"/>
  <c r="AB9" i="51"/>
  <c r="AB10" i="51"/>
  <c r="AB11" i="51"/>
  <c r="AB12" i="51"/>
  <c r="AB13" i="51"/>
  <c r="AB14" i="51"/>
  <c r="AB15" i="51"/>
  <c r="AB16" i="51"/>
  <c r="AB17" i="51"/>
  <c r="AB18" i="51"/>
  <c r="AB19" i="51"/>
  <c r="AB20" i="51"/>
  <c r="AB21" i="51"/>
  <c r="AB29" i="51" s="1"/>
  <c r="AB22" i="51"/>
  <c r="AB23" i="51"/>
  <c r="AB24" i="51"/>
  <c r="AB25" i="51"/>
  <c r="AB30" i="51" s="1"/>
  <c r="AB6" i="51"/>
  <c r="AA29" i="51"/>
  <c r="AA27" i="51"/>
  <c r="AA26" i="51"/>
  <c r="E57" i="52" l="1"/>
  <c r="F69" i="52"/>
  <c r="G56" i="52"/>
  <c r="E68" i="52"/>
  <c r="F53" i="52"/>
  <c r="AB27" i="51"/>
  <c r="AB28" i="51"/>
  <c r="AB26" i="51"/>
  <c r="W43" i="51"/>
  <c r="W42" i="51"/>
  <c r="W41" i="51"/>
  <c r="W40" i="51"/>
  <c r="W39" i="51"/>
  <c r="W38" i="51"/>
  <c r="W37" i="51"/>
  <c r="W36" i="51"/>
  <c r="W35" i="51"/>
  <c r="W34" i="51"/>
  <c r="W21" i="51"/>
  <c r="W25" i="51"/>
  <c r="V30" i="51"/>
  <c r="V29" i="51"/>
  <c r="V28" i="51"/>
  <c r="V27" i="51"/>
  <c r="V26" i="51"/>
  <c r="W24" i="51"/>
  <c r="W23" i="51"/>
  <c r="W22" i="51"/>
  <c r="W20" i="51"/>
  <c r="W19" i="51"/>
  <c r="W18" i="51"/>
  <c r="W17" i="51"/>
  <c r="W16" i="51"/>
  <c r="W15" i="51"/>
  <c r="W14" i="51"/>
  <c r="W13" i="51"/>
  <c r="W12" i="51"/>
  <c r="W11" i="51"/>
  <c r="W10" i="51"/>
  <c r="W9" i="51"/>
  <c r="W8" i="51"/>
  <c r="W7" i="51"/>
  <c r="W6" i="51"/>
  <c r="E70" i="52" l="1"/>
  <c r="F57" i="52"/>
  <c r="F68" i="52"/>
  <c r="G53" i="52"/>
  <c r="G69" i="52"/>
  <c r="H56" i="52"/>
  <c r="U30" i="51"/>
  <c r="U29" i="51"/>
  <c r="U28" i="51"/>
  <c r="U27" i="51"/>
  <c r="U26" i="51"/>
  <c r="F70" i="52" l="1"/>
  <c r="G57" i="52"/>
  <c r="H69" i="52"/>
  <c r="I56" i="52"/>
  <c r="G68" i="52"/>
  <c r="H53" i="52"/>
  <c r="T30" i="51"/>
  <c r="T29" i="51"/>
  <c r="T28" i="51"/>
  <c r="T27" i="51"/>
  <c r="T26" i="51"/>
  <c r="G70" i="52" l="1"/>
  <c r="H57" i="52"/>
  <c r="H68" i="52"/>
  <c r="I53" i="52"/>
  <c r="I69" i="52"/>
  <c r="J56" i="52"/>
  <c r="R41" i="51"/>
  <c r="R34" i="51"/>
  <c r="H70" i="52" l="1"/>
  <c r="I57" i="52"/>
  <c r="J69" i="52"/>
  <c r="K56" i="52"/>
  <c r="I68" i="52"/>
  <c r="J53" i="52"/>
  <c r="R43" i="51"/>
  <c r="R42" i="51"/>
  <c r="R40" i="51"/>
  <c r="R39" i="51"/>
  <c r="R38" i="51"/>
  <c r="R37" i="51"/>
  <c r="R36" i="51"/>
  <c r="R35" i="51"/>
  <c r="Q30" i="51"/>
  <c r="Q29" i="51"/>
  <c r="Q28" i="51"/>
  <c r="Q27" i="51"/>
  <c r="Q26" i="51"/>
  <c r="R25" i="51"/>
  <c r="R24" i="51"/>
  <c r="R23" i="51"/>
  <c r="R22" i="51"/>
  <c r="R21" i="51"/>
  <c r="R20" i="51"/>
  <c r="R19" i="51"/>
  <c r="R18" i="51"/>
  <c r="R17" i="51"/>
  <c r="R16" i="51"/>
  <c r="R15" i="51"/>
  <c r="R14" i="51"/>
  <c r="R13" i="51"/>
  <c r="R12" i="51"/>
  <c r="R11" i="51"/>
  <c r="R10" i="51"/>
  <c r="R9" i="51"/>
  <c r="R8" i="51"/>
  <c r="R7" i="51"/>
  <c r="R6" i="51"/>
  <c r="I70" i="52" l="1"/>
  <c r="J57" i="52"/>
  <c r="J68" i="52"/>
  <c r="K53" i="52"/>
  <c r="K69" i="52"/>
  <c r="L56" i="52"/>
  <c r="P30" i="51"/>
  <c r="P29" i="51"/>
  <c r="P28" i="51"/>
  <c r="P27" i="51"/>
  <c r="P26" i="51"/>
  <c r="J70" i="52" l="1"/>
  <c r="K57" i="52"/>
  <c r="L69" i="52"/>
  <c r="M56" i="52"/>
  <c r="K68" i="52"/>
  <c r="L53" i="52"/>
  <c r="O30" i="51"/>
  <c r="O29" i="51"/>
  <c r="O28" i="51"/>
  <c r="O27" i="51"/>
  <c r="O26" i="51"/>
  <c r="K70" i="52" l="1"/>
  <c r="L57" i="52"/>
  <c r="M69" i="52"/>
  <c r="N56" i="52"/>
  <c r="N69" i="52" s="1"/>
  <c r="L68" i="52"/>
  <c r="M53" i="52"/>
  <c r="N30" i="51"/>
  <c r="N29" i="51"/>
  <c r="N28" i="51"/>
  <c r="N27" i="51"/>
  <c r="N26" i="51"/>
  <c r="L70" i="52" l="1"/>
  <c r="M57" i="52"/>
  <c r="M68" i="52"/>
  <c r="N53" i="52"/>
  <c r="N68" i="52" s="1"/>
  <c r="M35" i="51"/>
  <c r="M36" i="51"/>
  <c r="M37" i="51"/>
  <c r="M38" i="51"/>
  <c r="M39" i="51"/>
  <c r="M40" i="51"/>
  <c r="M41" i="51"/>
  <c r="M42" i="51"/>
  <c r="M43" i="51"/>
  <c r="M34" i="51"/>
  <c r="M7" i="51"/>
  <c r="M8" i="51"/>
  <c r="M9" i="51"/>
  <c r="M10" i="51"/>
  <c r="M11" i="51"/>
  <c r="M12" i="51"/>
  <c r="M13" i="51"/>
  <c r="M14" i="51"/>
  <c r="M15" i="51"/>
  <c r="M16" i="51"/>
  <c r="M17" i="51"/>
  <c r="M18" i="51"/>
  <c r="M19" i="51"/>
  <c r="M20" i="51"/>
  <c r="M21" i="51"/>
  <c r="M22" i="51"/>
  <c r="M23" i="51"/>
  <c r="M24" i="51"/>
  <c r="M25" i="51"/>
  <c r="M6" i="51"/>
  <c r="L30" i="51"/>
  <c r="L29" i="51"/>
  <c r="L28" i="51"/>
  <c r="L27" i="51"/>
  <c r="L26" i="51"/>
  <c r="M70" i="52" l="1"/>
  <c r="N57" i="52"/>
  <c r="N70" i="52" s="1"/>
  <c r="D35" i="51"/>
  <c r="D36" i="51"/>
  <c r="D37" i="51"/>
  <c r="D38" i="51"/>
  <c r="D39" i="51"/>
  <c r="D40" i="51"/>
  <c r="D41" i="51"/>
  <c r="D42" i="51"/>
  <c r="D43" i="51"/>
  <c r="D34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6" i="51"/>
  <c r="AC26" i="51"/>
  <c r="AK26" i="51"/>
  <c r="C61" i="51"/>
  <c r="D61" i="51" s="1"/>
  <c r="E61" i="51" s="1"/>
  <c r="F61" i="51" s="1"/>
  <c r="G61" i="51" s="1"/>
  <c r="H61" i="51" s="1"/>
  <c r="I61" i="51" s="1"/>
  <c r="J61" i="51" s="1"/>
  <c r="K61" i="51" s="1"/>
  <c r="L61" i="51" s="1"/>
  <c r="M61" i="51" s="1"/>
  <c r="N61" i="51" s="1"/>
  <c r="AL43" i="51"/>
  <c r="AJ43" i="51"/>
  <c r="Y43" i="51"/>
  <c r="J43" i="51"/>
  <c r="H43" i="51"/>
  <c r="F43" i="51"/>
  <c r="AL42" i="51"/>
  <c r="AJ42" i="51"/>
  <c r="Y42" i="51"/>
  <c r="J42" i="51"/>
  <c r="H42" i="51"/>
  <c r="F42" i="51"/>
  <c r="AL41" i="51"/>
  <c r="AJ41" i="51"/>
  <c r="Y41" i="51"/>
  <c r="J41" i="51"/>
  <c r="H41" i="51"/>
  <c r="F41" i="51"/>
  <c r="AL40" i="51"/>
  <c r="AJ40" i="51"/>
  <c r="Y40" i="51"/>
  <c r="J40" i="51"/>
  <c r="H40" i="51"/>
  <c r="F40" i="51"/>
  <c r="AL39" i="51"/>
  <c r="AJ39" i="51"/>
  <c r="Y39" i="51"/>
  <c r="J39" i="51"/>
  <c r="H39" i="51"/>
  <c r="F39" i="51"/>
  <c r="AL38" i="51"/>
  <c r="AJ38" i="51"/>
  <c r="Y38" i="51"/>
  <c r="J38" i="51"/>
  <c r="H38" i="51"/>
  <c r="F38" i="51"/>
  <c r="AL37" i="51"/>
  <c r="AJ37" i="51"/>
  <c r="Y37" i="51"/>
  <c r="J37" i="51"/>
  <c r="H37" i="51"/>
  <c r="F37" i="51"/>
  <c r="AL36" i="51"/>
  <c r="AJ36" i="51"/>
  <c r="Y36" i="51"/>
  <c r="J36" i="51"/>
  <c r="H36" i="51"/>
  <c r="F36" i="51"/>
  <c r="AL35" i="51"/>
  <c r="AJ35" i="51"/>
  <c r="Y35" i="51"/>
  <c r="J35" i="51"/>
  <c r="H35" i="51"/>
  <c r="F35" i="51"/>
  <c r="AL34" i="51"/>
  <c r="AJ34" i="51"/>
  <c r="Y34" i="51"/>
  <c r="J34" i="51"/>
  <c r="H34" i="51"/>
  <c r="F34" i="51"/>
  <c r="AK30" i="51"/>
  <c r="AH30" i="51"/>
  <c r="AC30" i="51"/>
  <c r="Z30" i="51"/>
  <c r="X30" i="51"/>
  <c r="S30" i="51"/>
  <c r="K30" i="51"/>
  <c r="I30" i="51"/>
  <c r="G30" i="51"/>
  <c r="E30" i="51"/>
  <c r="C30" i="51"/>
  <c r="AK29" i="51"/>
  <c r="AH29" i="51"/>
  <c r="AC29" i="51"/>
  <c r="Z29" i="51"/>
  <c r="X29" i="51"/>
  <c r="S29" i="51"/>
  <c r="K29" i="51"/>
  <c r="I29" i="51"/>
  <c r="G29" i="51"/>
  <c r="E29" i="51"/>
  <c r="C29" i="51"/>
  <c r="AK28" i="51"/>
  <c r="AH28" i="51"/>
  <c r="AC28" i="51"/>
  <c r="Z28" i="51"/>
  <c r="X28" i="51"/>
  <c r="S28" i="51"/>
  <c r="K28" i="51"/>
  <c r="I28" i="51"/>
  <c r="G28" i="51"/>
  <c r="E28" i="51"/>
  <c r="C28" i="51"/>
  <c r="AK27" i="51"/>
  <c r="AH27" i="51"/>
  <c r="AC27" i="51"/>
  <c r="Z27" i="51"/>
  <c r="X27" i="51"/>
  <c r="S27" i="51"/>
  <c r="K27" i="51"/>
  <c r="I27" i="51"/>
  <c r="G27" i="51"/>
  <c r="E27" i="51"/>
  <c r="C27" i="51"/>
  <c r="AH26" i="51"/>
  <c r="Z26" i="51"/>
  <c r="X26" i="51"/>
  <c r="S26" i="51"/>
  <c r="K26" i="51"/>
  <c r="I26" i="51"/>
  <c r="G26" i="51"/>
  <c r="E26" i="51"/>
  <c r="C26" i="51"/>
  <c r="AL25" i="51"/>
  <c r="Y25" i="51"/>
  <c r="J25" i="51"/>
  <c r="H25" i="51"/>
  <c r="F25" i="51"/>
  <c r="AL24" i="51"/>
  <c r="Y24" i="51"/>
  <c r="J24" i="51"/>
  <c r="H24" i="51"/>
  <c r="F24" i="51"/>
  <c r="AL23" i="51"/>
  <c r="Y23" i="51"/>
  <c r="J23" i="51"/>
  <c r="H23" i="51"/>
  <c r="F23" i="51"/>
  <c r="AL22" i="51"/>
  <c r="Y22" i="51"/>
  <c r="J22" i="51"/>
  <c r="H22" i="51"/>
  <c r="F22" i="51"/>
  <c r="AL21" i="51"/>
  <c r="Y21" i="51"/>
  <c r="J21" i="51"/>
  <c r="H21" i="51"/>
  <c r="F21" i="51"/>
  <c r="AL20" i="51"/>
  <c r="Y20" i="51"/>
  <c r="J20" i="51"/>
  <c r="H20" i="51"/>
  <c r="F20" i="51"/>
  <c r="AL19" i="51"/>
  <c r="Y19" i="51"/>
  <c r="J19" i="51"/>
  <c r="H19" i="51"/>
  <c r="F19" i="51"/>
  <c r="AL18" i="51"/>
  <c r="Y18" i="51"/>
  <c r="J18" i="51"/>
  <c r="H18" i="51"/>
  <c r="F18" i="51"/>
  <c r="AL17" i="51"/>
  <c r="Y17" i="51"/>
  <c r="J17" i="51"/>
  <c r="H17" i="51"/>
  <c r="F17" i="51"/>
  <c r="AL16" i="51"/>
  <c r="Y16" i="51"/>
  <c r="J16" i="51"/>
  <c r="H16" i="51"/>
  <c r="F16" i="51"/>
  <c r="AL15" i="51"/>
  <c r="Y15" i="51"/>
  <c r="J15" i="51"/>
  <c r="H15" i="51"/>
  <c r="F15" i="51"/>
  <c r="AL14" i="51"/>
  <c r="Y14" i="51"/>
  <c r="J14" i="51"/>
  <c r="H14" i="51"/>
  <c r="F14" i="51"/>
  <c r="AL13" i="51"/>
  <c r="Y13" i="51"/>
  <c r="J13" i="51"/>
  <c r="H13" i="51"/>
  <c r="F13" i="51"/>
  <c r="AL12" i="51"/>
  <c r="Y12" i="51"/>
  <c r="J12" i="51"/>
  <c r="H12" i="51"/>
  <c r="F12" i="51"/>
  <c r="AL11" i="51"/>
  <c r="Y11" i="51"/>
  <c r="J11" i="51"/>
  <c r="H11" i="51"/>
  <c r="F11" i="51"/>
  <c r="AL10" i="51"/>
  <c r="Y10" i="51"/>
  <c r="J10" i="51"/>
  <c r="H10" i="51"/>
  <c r="F10" i="51"/>
  <c r="AL9" i="51"/>
  <c r="Y9" i="51"/>
  <c r="J9" i="51"/>
  <c r="H9" i="51"/>
  <c r="F9" i="51"/>
  <c r="AL8" i="51"/>
  <c r="Y8" i="51"/>
  <c r="J8" i="51"/>
  <c r="H8" i="51"/>
  <c r="F8" i="51"/>
  <c r="AL7" i="51"/>
  <c r="Y7" i="51"/>
  <c r="J7" i="51"/>
  <c r="H7" i="51"/>
  <c r="F7" i="51"/>
  <c r="AL6" i="51"/>
  <c r="Y6" i="51"/>
  <c r="J6" i="51"/>
  <c r="H6" i="51"/>
  <c r="F6" i="51"/>
  <c r="W30" i="51" l="1"/>
  <c r="I50" i="51" s="1"/>
  <c r="I65" i="51" s="1"/>
  <c r="R30" i="51"/>
  <c r="H50" i="51" s="1"/>
  <c r="H65" i="51" s="1"/>
  <c r="L48" i="51"/>
  <c r="D30" i="51"/>
  <c r="C50" i="51" s="1"/>
  <c r="C65" i="51" s="1"/>
  <c r="F28" i="51"/>
  <c r="D48" i="51" s="1"/>
  <c r="F27" i="51"/>
  <c r="D47" i="51" s="1"/>
  <c r="D64" i="51" s="1"/>
  <c r="H28" i="51"/>
  <c r="E48" i="51" s="1"/>
  <c r="H27" i="51"/>
  <c r="E47" i="51" s="1"/>
  <c r="E64" i="51" s="1"/>
  <c r="J28" i="51"/>
  <c r="F48" i="51" s="1"/>
  <c r="J27" i="51"/>
  <c r="F47" i="51" s="1"/>
  <c r="F64" i="51" s="1"/>
  <c r="Y30" i="51"/>
  <c r="J50" i="51" s="1"/>
  <c r="J65" i="51" s="1"/>
  <c r="M27" i="51"/>
  <c r="G47" i="51" s="1"/>
  <c r="G64" i="51" s="1"/>
  <c r="M28" i="51"/>
  <c r="G48" i="51" s="1"/>
  <c r="K50" i="51"/>
  <c r="K65" i="51" s="1"/>
  <c r="B40" i="51"/>
  <c r="B37" i="51"/>
  <c r="B35" i="51"/>
  <c r="B42" i="51"/>
  <c r="B38" i="51"/>
  <c r="B34" i="51"/>
  <c r="L47" i="51"/>
  <c r="L64" i="51" s="1"/>
  <c r="B39" i="51"/>
  <c r="B43" i="51"/>
  <c r="B9" i="51"/>
  <c r="AM22" i="51"/>
  <c r="R27" i="51"/>
  <c r="H47" i="51" s="1"/>
  <c r="H64" i="51" s="1"/>
  <c r="R28" i="51"/>
  <c r="H48" i="51" s="1"/>
  <c r="F30" i="51"/>
  <c r="D50" i="51" s="1"/>
  <c r="D65" i="51" s="1"/>
  <c r="L50" i="51"/>
  <c r="L65" i="51" s="1"/>
  <c r="AM23" i="51"/>
  <c r="AM34" i="51"/>
  <c r="B41" i="51"/>
  <c r="AM41" i="51"/>
  <c r="B25" i="51"/>
  <c r="W27" i="51"/>
  <c r="I47" i="51" s="1"/>
  <c r="I64" i="51" s="1"/>
  <c r="W28" i="51"/>
  <c r="I48" i="51" s="1"/>
  <c r="AM19" i="51"/>
  <c r="H30" i="51"/>
  <c r="E50" i="51" s="1"/>
  <c r="E65" i="51" s="1"/>
  <c r="B23" i="51"/>
  <c r="AM38" i="51"/>
  <c r="AM37" i="51"/>
  <c r="Y27" i="51"/>
  <c r="J47" i="51" s="1"/>
  <c r="J64" i="51" s="1"/>
  <c r="Y28" i="51"/>
  <c r="J48" i="51" s="1"/>
  <c r="J30" i="51"/>
  <c r="F50" i="51" s="1"/>
  <c r="F65" i="51" s="1"/>
  <c r="AM42" i="51"/>
  <c r="D27" i="51"/>
  <c r="C47" i="51" s="1"/>
  <c r="C53" i="51" s="1"/>
  <c r="C68" i="51" s="1"/>
  <c r="K47" i="51"/>
  <c r="K64" i="51" s="1"/>
  <c r="K48" i="51"/>
  <c r="M30" i="51"/>
  <c r="G50" i="51" s="1"/>
  <c r="G65" i="51" s="1"/>
  <c r="B36" i="51"/>
  <c r="B24" i="51"/>
  <c r="AJ30" i="51"/>
  <c r="M50" i="51" s="1"/>
  <c r="M65" i="51" s="1"/>
  <c r="B22" i="51"/>
  <c r="AM15" i="51"/>
  <c r="AM14" i="51"/>
  <c r="B14" i="51"/>
  <c r="AJ28" i="51"/>
  <c r="M48" i="51" s="1"/>
  <c r="AM11" i="51"/>
  <c r="AJ27" i="51"/>
  <c r="M47" i="51" s="1"/>
  <c r="M64" i="51" s="1"/>
  <c r="AL30" i="51"/>
  <c r="N50" i="51" s="1"/>
  <c r="N65" i="51" s="1"/>
  <c r="B20" i="51"/>
  <c r="AM18" i="51"/>
  <c r="B18" i="51"/>
  <c r="B17" i="51"/>
  <c r="B16" i="51"/>
  <c r="AL28" i="51"/>
  <c r="N48" i="51" s="1"/>
  <c r="B13" i="51"/>
  <c r="B12" i="51"/>
  <c r="AM10" i="51"/>
  <c r="B10" i="51"/>
  <c r="B8" i="51"/>
  <c r="AL27" i="51"/>
  <c r="N47" i="51" s="1"/>
  <c r="N64" i="51" s="1"/>
  <c r="AM7" i="51"/>
  <c r="F26" i="51"/>
  <c r="F29" i="51"/>
  <c r="D49" i="51" s="1"/>
  <c r="B7" i="51"/>
  <c r="B11" i="51"/>
  <c r="B15" i="51"/>
  <c r="B19" i="51"/>
  <c r="R26" i="51"/>
  <c r="AL26" i="51"/>
  <c r="R29" i="51"/>
  <c r="H49" i="51" s="1"/>
  <c r="K49" i="51"/>
  <c r="AL29" i="51"/>
  <c r="N49" i="51" s="1"/>
  <c r="AM36" i="51"/>
  <c r="AM40" i="51"/>
  <c r="AM9" i="51"/>
  <c r="AM13" i="51"/>
  <c r="AM17" i="51"/>
  <c r="AM21" i="51"/>
  <c r="AM25" i="51"/>
  <c r="H26" i="51"/>
  <c r="H29" i="51"/>
  <c r="E49" i="51" s="1"/>
  <c r="B6" i="51"/>
  <c r="AM35" i="51"/>
  <c r="AM39" i="51"/>
  <c r="AM43" i="51"/>
  <c r="AM8" i="51"/>
  <c r="AM12" i="51"/>
  <c r="AM16" i="51"/>
  <c r="AM20" i="51"/>
  <c r="AM24" i="51"/>
  <c r="J26" i="51"/>
  <c r="W26" i="51"/>
  <c r="J29" i="51"/>
  <c r="F49" i="51" s="1"/>
  <c r="W29" i="51"/>
  <c r="I49" i="51" s="1"/>
  <c r="AM6" i="51"/>
  <c r="B21" i="51"/>
  <c r="D26" i="51"/>
  <c r="D28" i="51"/>
  <c r="C48" i="51" s="1"/>
  <c r="C54" i="51" s="1"/>
  <c r="D29" i="51"/>
  <c r="C49" i="51" s="1"/>
  <c r="C55" i="51" s="1"/>
  <c r="L49" i="51"/>
  <c r="M26" i="51"/>
  <c r="Y26" i="51"/>
  <c r="AJ26" i="51"/>
  <c r="M29" i="51"/>
  <c r="G49" i="51" s="1"/>
  <c r="Y29" i="51"/>
  <c r="J49" i="51" s="1"/>
  <c r="AJ29" i="51"/>
  <c r="M49" i="51" s="1"/>
  <c r="AK34" i="50"/>
  <c r="AN30" i="50"/>
  <c r="AN29" i="50"/>
  <c r="AN28" i="50"/>
  <c r="AN27" i="50"/>
  <c r="AN26" i="50"/>
  <c r="C56" i="51" l="1"/>
  <c r="C69" i="51" s="1"/>
  <c r="D54" i="51"/>
  <c r="E54" i="51" s="1"/>
  <c r="F54" i="51" s="1"/>
  <c r="G54" i="51" s="1"/>
  <c r="H54" i="51" s="1"/>
  <c r="I54" i="51" s="1"/>
  <c r="J54" i="51" s="1"/>
  <c r="K54" i="51" s="1"/>
  <c r="L54" i="51" s="1"/>
  <c r="M54" i="51" s="1"/>
  <c r="N54" i="51" s="1"/>
  <c r="C64" i="51"/>
  <c r="F51" i="51"/>
  <c r="J31" i="51"/>
  <c r="C51" i="51"/>
  <c r="D31" i="51"/>
  <c r="N51" i="51"/>
  <c r="AL31" i="51"/>
  <c r="E51" i="51"/>
  <c r="H31" i="51"/>
  <c r="J51" i="51"/>
  <c r="Y31" i="51"/>
  <c r="AM27" i="51"/>
  <c r="AM26" i="51"/>
  <c r="AM31" i="51" s="1"/>
  <c r="AM28" i="51"/>
  <c r="M51" i="51"/>
  <c r="AJ31" i="51"/>
  <c r="M31" i="51"/>
  <c r="G51" i="51"/>
  <c r="AM30" i="51"/>
  <c r="AM29" i="51"/>
  <c r="D55" i="51"/>
  <c r="E55" i="51" s="1"/>
  <c r="F55" i="51" s="1"/>
  <c r="G55" i="51" s="1"/>
  <c r="H55" i="51" s="1"/>
  <c r="I55" i="51" s="1"/>
  <c r="J55" i="51" s="1"/>
  <c r="K55" i="51" s="1"/>
  <c r="L55" i="51" s="1"/>
  <c r="M55" i="51" s="1"/>
  <c r="N55" i="51" s="1"/>
  <c r="D53" i="51"/>
  <c r="D51" i="51"/>
  <c r="F31" i="51"/>
  <c r="K51" i="51"/>
  <c r="AB31" i="51"/>
  <c r="I51" i="51"/>
  <c r="W31" i="51"/>
  <c r="H51" i="51"/>
  <c r="R31" i="51"/>
  <c r="L51" i="51"/>
  <c r="AL29" i="50"/>
  <c r="AL30" i="50"/>
  <c r="AL28" i="50"/>
  <c r="AL27" i="50"/>
  <c r="AL26" i="50"/>
  <c r="D56" i="51" l="1"/>
  <c r="D69" i="51" s="1"/>
  <c r="D66" i="51"/>
  <c r="G66" i="51"/>
  <c r="J66" i="51"/>
  <c r="I66" i="51"/>
  <c r="D68" i="51"/>
  <c r="E53" i="51"/>
  <c r="H66" i="51"/>
  <c r="M66" i="51"/>
  <c r="C66" i="51"/>
  <c r="C57" i="51"/>
  <c r="C70" i="51" s="1"/>
  <c r="E66" i="51"/>
  <c r="K66" i="51"/>
  <c r="L66" i="51"/>
  <c r="N66" i="51"/>
  <c r="F66" i="51"/>
  <c r="AK35" i="50"/>
  <c r="AK36" i="50"/>
  <c r="AK37" i="50"/>
  <c r="AK38" i="50"/>
  <c r="AK39" i="50"/>
  <c r="AK40" i="50"/>
  <c r="AK41" i="50"/>
  <c r="AK42" i="50"/>
  <c r="AK43" i="50"/>
  <c r="AK7" i="50"/>
  <c r="AK8" i="50"/>
  <c r="AK9" i="50"/>
  <c r="AK10" i="50"/>
  <c r="AK11" i="50"/>
  <c r="AK12" i="50"/>
  <c r="AK13" i="50"/>
  <c r="AK14" i="50"/>
  <c r="AK15" i="50"/>
  <c r="AK16" i="50"/>
  <c r="AK17" i="50"/>
  <c r="AK18" i="50"/>
  <c r="AK19" i="50"/>
  <c r="AK20" i="50"/>
  <c r="AK21" i="50"/>
  <c r="AK22" i="50"/>
  <c r="AK23" i="50"/>
  <c r="AK24" i="50"/>
  <c r="AK25" i="50"/>
  <c r="AK6" i="50"/>
  <c r="AJ30" i="50"/>
  <c r="AJ29" i="50"/>
  <c r="AJ28" i="50"/>
  <c r="AJ27" i="50"/>
  <c r="AJ26" i="50"/>
  <c r="E56" i="51" l="1"/>
  <c r="E69" i="51" s="1"/>
  <c r="D57" i="51"/>
  <c r="E68" i="51"/>
  <c r="F53" i="51"/>
  <c r="AI30" i="50"/>
  <c r="AI29" i="50"/>
  <c r="AI28" i="50"/>
  <c r="AI27" i="50"/>
  <c r="AI26" i="50"/>
  <c r="F56" i="51" l="1"/>
  <c r="F69" i="51" s="1"/>
  <c r="D70" i="51"/>
  <c r="E57" i="51"/>
  <c r="F68" i="51"/>
  <c r="G53" i="51"/>
  <c r="AK30" i="50"/>
  <c r="AK28" i="50"/>
  <c r="AK27" i="50"/>
  <c r="AK26" i="50"/>
  <c r="AK31" i="50" s="1"/>
  <c r="G56" i="51" l="1"/>
  <c r="G69" i="51" s="1"/>
  <c r="G68" i="51"/>
  <c r="H53" i="51"/>
  <c r="E70" i="51"/>
  <c r="F57" i="51"/>
  <c r="AF29" i="50"/>
  <c r="AG23" i="50"/>
  <c r="AG34" i="50"/>
  <c r="AG43" i="50"/>
  <c r="AG42" i="50"/>
  <c r="AG41" i="50"/>
  <c r="AG40" i="50"/>
  <c r="AG39" i="50"/>
  <c r="AG38" i="50"/>
  <c r="AG37" i="50"/>
  <c r="AG36" i="50"/>
  <c r="AF30" i="50"/>
  <c r="AF28" i="50"/>
  <c r="AF27" i="50"/>
  <c r="AF26" i="50"/>
  <c r="AG35" i="50"/>
  <c r="AG25" i="50"/>
  <c r="AG24" i="50"/>
  <c r="AG22" i="50"/>
  <c r="AG21" i="50"/>
  <c r="AG20" i="50"/>
  <c r="AG19" i="50"/>
  <c r="AG18" i="50"/>
  <c r="AG17" i="50"/>
  <c r="AG16" i="50"/>
  <c r="AG15" i="50"/>
  <c r="AG14" i="50"/>
  <c r="AG13" i="50"/>
  <c r="AG12" i="50"/>
  <c r="AG11" i="50"/>
  <c r="AG10" i="50"/>
  <c r="AG9" i="50"/>
  <c r="AG8" i="50"/>
  <c r="AG7" i="50"/>
  <c r="AG6" i="50"/>
  <c r="AG26" i="50" l="1"/>
  <c r="AG30" i="50"/>
  <c r="AG29" i="50"/>
  <c r="H56" i="51"/>
  <c r="H69" i="51" s="1"/>
  <c r="F70" i="51"/>
  <c r="G57" i="51"/>
  <c r="H68" i="51"/>
  <c r="I53" i="51"/>
  <c r="AE30" i="50"/>
  <c r="AE29" i="50"/>
  <c r="AE28" i="50"/>
  <c r="AE27" i="50"/>
  <c r="AE26" i="50"/>
  <c r="I56" i="51" l="1"/>
  <c r="I69" i="51" s="1"/>
  <c r="I68" i="51"/>
  <c r="J53" i="51"/>
  <c r="G70" i="51"/>
  <c r="H57" i="51"/>
  <c r="AD30" i="50"/>
  <c r="AD29" i="50"/>
  <c r="AD28" i="50"/>
  <c r="AD27" i="50"/>
  <c r="AD26" i="50"/>
  <c r="J56" i="51" l="1"/>
  <c r="J69" i="51" s="1"/>
  <c r="H70" i="51"/>
  <c r="I57" i="51"/>
  <c r="J68" i="51"/>
  <c r="K53" i="51"/>
  <c r="AB30" i="50"/>
  <c r="AB29" i="50"/>
  <c r="AB28" i="50"/>
  <c r="AB27" i="50"/>
  <c r="AB26" i="50"/>
  <c r="K56" i="51" l="1"/>
  <c r="K69" i="51" s="1"/>
  <c r="K68" i="51"/>
  <c r="L53" i="51"/>
  <c r="I70" i="51"/>
  <c r="J57" i="51"/>
  <c r="AC30" i="50"/>
  <c r="AC29" i="50"/>
  <c r="AC28" i="50"/>
  <c r="AC27" i="50"/>
  <c r="AC26" i="50"/>
  <c r="L56" i="51" l="1"/>
  <c r="L69" i="51" s="1"/>
  <c r="J70" i="51"/>
  <c r="K57" i="51"/>
  <c r="L68" i="51"/>
  <c r="M53" i="51"/>
  <c r="AA30" i="50"/>
  <c r="AA29" i="50"/>
  <c r="AA28" i="50"/>
  <c r="AA27" i="50"/>
  <c r="AA26" i="50"/>
  <c r="Z30" i="50"/>
  <c r="Z29" i="50"/>
  <c r="Z28" i="50"/>
  <c r="Z27" i="50"/>
  <c r="Z26" i="50"/>
  <c r="M56" i="51" l="1"/>
  <c r="M69" i="51" s="1"/>
  <c r="M68" i="51"/>
  <c r="N53" i="51"/>
  <c r="N68" i="51" s="1"/>
  <c r="K70" i="51"/>
  <c r="L57" i="51"/>
  <c r="Y30" i="50"/>
  <c r="Y29" i="50"/>
  <c r="Y28" i="50"/>
  <c r="Y27" i="50"/>
  <c r="Y26" i="50"/>
  <c r="N56" i="51" l="1"/>
  <c r="N69" i="51" s="1"/>
  <c r="L70" i="51"/>
  <c r="M57" i="51"/>
  <c r="V30" i="50"/>
  <c r="V29" i="50"/>
  <c r="V28" i="50"/>
  <c r="V27" i="50"/>
  <c r="V26" i="50"/>
  <c r="X30" i="50"/>
  <c r="X29" i="50"/>
  <c r="X28" i="50"/>
  <c r="X27" i="50"/>
  <c r="X26" i="50"/>
  <c r="M70" i="51" l="1"/>
  <c r="N57" i="51"/>
  <c r="N70" i="51" s="1"/>
  <c r="W35" i="50"/>
  <c r="W36" i="50"/>
  <c r="W37" i="50"/>
  <c r="W38" i="50"/>
  <c r="W39" i="50"/>
  <c r="W40" i="50"/>
  <c r="W41" i="50"/>
  <c r="W42" i="50"/>
  <c r="W43" i="50"/>
  <c r="W34" i="50"/>
  <c r="W7" i="50"/>
  <c r="W8" i="50"/>
  <c r="W9" i="50"/>
  <c r="W10" i="50"/>
  <c r="W11" i="50"/>
  <c r="W12" i="50"/>
  <c r="W13" i="50"/>
  <c r="W14" i="50"/>
  <c r="W15" i="50"/>
  <c r="W16" i="50"/>
  <c r="W17" i="50"/>
  <c r="W18" i="50"/>
  <c r="W19" i="50"/>
  <c r="W20" i="50"/>
  <c r="W21" i="50"/>
  <c r="W22" i="50"/>
  <c r="W23" i="50"/>
  <c r="W24" i="50"/>
  <c r="W25" i="50"/>
  <c r="W6" i="50"/>
  <c r="W26" i="50" l="1"/>
  <c r="U26" i="50"/>
  <c r="U27" i="50"/>
  <c r="U28" i="50"/>
  <c r="U29" i="50"/>
  <c r="U30" i="50"/>
  <c r="T35" i="50" l="1"/>
  <c r="T36" i="50"/>
  <c r="T37" i="50"/>
  <c r="T38" i="50"/>
  <c r="T39" i="50"/>
  <c r="T40" i="50"/>
  <c r="T41" i="50"/>
  <c r="T42" i="50"/>
  <c r="T43" i="50"/>
  <c r="T34" i="50"/>
  <c r="T7" i="50"/>
  <c r="T8" i="50"/>
  <c r="T9" i="50"/>
  <c r="T10" i="50"/>
  <c r="T11" i="50"/>
  <c r="T12" i="50"/>
  <c r="T13" i="50"/>
  <c r="T14" i="50"/>
  <c r="T15" i="50"/>
  <c r="T16" i="50"/>
  <c r="T17" i="50"/>
  <c r="T18" i="50"/>
  <c r="T19" i="50"/>
  <c r="T20" i="50"/>
  <c r="T21" i="50"/>
  <c r="T22" i="50"/>
  <c r="T23" i="50"/>
  <c r="T24" i="50"/>
  <c r="T25" i="50"/>
  <c r="T6" i="50"/>
  <c r="S30" i="50"/>
  <c r="S29" i="50"/>
  <c r="S28" i="50"/>
  <c r="S27" i="50"/>
  <c r="S26" i="50"/>
  <c r="O7" i="50" l="1"/>
  <c r="O8" i="50"/>
  <c r="O9" i="50"/>
  <c r="O10" i="50"/>
  <c r="O11" i="50"/>
  <c r="O12" i="50"/>
  <c r="O13" i="50"/>
  <c r="O14" i="50"/>
  <c r="O15" i="50"/>
  <c r="O16" i="50"/>
  <c r="O17" i="50"/>
  <c r="O18" i="50"/>
  <c r="O19" i="50"/>
  <c r="O20" i="50"/>
  <c r="O21" i="50"/>
  <c r="O22" i="50"/>
  <c r="O23" i="50"/>
  <c r="O24" i="50"/>
  <c r="O25" i="50"/>
  <c r="O6" i="50"/>
  <c r="O35" i="50"/>
  <c r="O36" i="50"/>
  <c r="O37" i="50"/>
  <c r="O38" i="50"/>
  <c r="O39" i="50"/>
  <c r="O40" i="50"/>
  <c r="O41" i="50"/>
  <c r="O42" i="50"/>
  <c r="O43" i="50"/>
  <c r="O34" i="50"/>
  <c r="N30" i="50"/>
  <c r="N29" i="50"/>
  <c r="N28" i="50"/>
  <c r="N27" i="50"/>
  <c r="N26" i="50"/>
  <c r="K30" i="50" l="1"/>
  <c r="K29" i="50"/>
  <c r="K28" i="50"/>
  <c r="K27" i="50"/>
  <c r="K26" i="50"/>
  <c r="I30" i="50" l="1"/>
  <c r="I29" i="50"/>
  <c r="I28" i="50"/>
  <c r="I27" i="50"/>
  <c r="I26" i="50"/>
  <c r="H35" i="50" l="1"/>
  <c r="H36" i="50"/>
  <c r="H37" i="50"/>
  <c r="H38" i="50"/>
  <c r="H39" i="50"/>
  <c r="H40" i="50"/>
  <c r="H41" i="50"/>
  <c r="H42" i="50"/>
  <c r="H43" i="50"/>
  <c r="H34" i="50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6" i="50"/>
  <c r="G30" i="50"/>
  <c r="G29" i="50"/>
  <c r="G28" i="50"/>
  <c r="G27" i="50"/>
  <c r="G26" i="50"/>
  <c r="F30" i="50" l="1"/>
  <c r="F29" i="50"/>
  <c r="F28" i="50"/>
  <c r="F27" i="50"/>
  <c r="F26" i="50"/>
  <c r="E35" i="50" l="1"/>
  <c r="E36" i="50"/>
  <c r="E37" i="50"/>
  <c r="E38" i="50"/>
  <c r="E39" i="50"/>
  <c r="E40" i="50"/>
  <c r="E41" i="50"/>
  <c r="E42" i="50"/>
  <c r="E43" i="50"/>
  <c r="E34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6" i="50"/>
  <c r="D30" i="50"/>
  <c r="D29" i="50"/>
  <c r="D28" i="50"/>
  <c r="D27" i="50"/>
  <c r="D26" i="50"/>
  <c r="AH26" i="50" l="1"/>
  <c r="AH27" i="50"/>
  <c r="C61" i="50"/>
  <c r="D61" i="50" s="1"/>
  <c r="E61" i="50" s="1"/>
  <c r="F61" i="50" s="1"/>
  <c r="G61" i="50" s="1"/>
  <c r="H61" i="50" s="1"/>
  <c r="I61" i="50" s="1"/>
  <c r="J61" i="50" s="1"/>
  <c r="K61" i="50" s="1"/>
  <c r="L61" i="50" s="1"/>
  <c r="M61" i="50" s="1"/>
  <c r="N61" i="50" s="1"/>
  <c r="AO43" i="50"/>
  <c r="AM43" i="50"/>
  <c r="Q43" i="50"/>
  <c r="L43" i="50"/>
  <c r="J43" i="50"/>
  <c r="AO42" i="50"/>
  <c r="AM42" i="50"/>
  <c r="Q42" i="50"/>
  <c r="L42" i="50"/>
  <c r="J42" i="50"/>
  <c r="AO41" i="50"/>
  <c r="AM41" i="50"/>
  <c r="Q41" i="50"/>
  <c r="L41" i="50"/>
  <c r="J41" i="50"/>
  <c r="AO40" i="50"/>
  <c r="AM40" i="50"/>
  <c r="Q40" i="50"/>
  <c r="L40" i="50"/>
  <c r="J40" i="50"/>
  <c r="AO39" i="50"/>
  <c r="AM39" i="50"/>
  <c r="Q39" i="50"/>
  <c r="L39" i="50"/>
  <c r="J39" i="50"/>
  <c r="AO38" i="50"/>
  <c r="AM38" i="50"/>
  <c r="Q38" i="50"/>
  <c r="L38" i="50"/>
  <c r="J38" i="50"/>
  <c r="AO37" i="50"/>
  <c r="AM37" i="50"/>
  <c r="Q37" i="50"/>
  <c r="L37" i="50"/>
  <c r="J37" i="50"/>
  <c r="AO36" i="50"/>
  <c r="AM36" i="50"/>
  <c r="Q36" i="50"/>
  <c r="L36" i="50"/>
  <c r="J36" i="50"/>
  <c r="AO35" i="50"/>
  <c r="AM35" i="50"/>
  <c r="Q35" i="50"/>
  <c r="L35" i="50"/>
  <c r="J35" i="50"/>
  <c r="AO34" i="50"/>
  <c r="AM34" i="50"/>
  <c r="Q34" i="50"/>
  <c r="L34" i="50"/>
  <c r="J34" i="50"/>
  <c r="AH30" i="50"/>
  <c r="R30" i="50"/>
  <c r="P30" i="50"/>
  <c r="M30" i="50"/>
  <c r="C30" i="50"/>
  <c r="AH29" i="50"/>
  <c r="R29" i="50"/>
  <c r="P29" i="50"/>
  <c r="M29" i="50"/>
  <c r="C29" i="50"/>
  <c r="AH28" i="50"/>
  <c r="R28" i="50"/>
  <c r="P28" i="50"/>
  <c r="M28" i="50"/>
  <c r="C28" i="50"/>
  <c r="R27" i="50"/>
  <c r="P27" i="50"/>
  <c r="M27" i="50"/>
  <c r="C27" i="50"/>
  <c r="R26" i="50"/>
  <c r="P26" i="50"/>
  <c r="M26" i="50"/>
  <c r="C26" i="50"/>
  <c r="AO25" i="50"/>
  <c r="AM25" i="50"/>
  <c r="Q25" i="50"/>
  <c r="L25" i="50"/>
  <c r="J25" i="50"/>
  <c r="AO24" i="50"/>
  <c r="AM24" i="50"/>
  <c r="Q24" i="50"/>
  <c r="L24" i="50"/>
  <c r="J24" i="50"/>
  <c r="AO23" i="50"/>
  <c r="AM23" i="50"/>
  <c r="Q23" i="50"/>
  <c r="L23" i="50"/>
  <c r="J23" i="50"/>
  <c r="AO22" i="50"/>
  <c r="AM22" i="50"/>
  <c r="Q22" i="50"/>
  <c r="L22" i="50"/>
  <c r="J22" i="50"/>
  <c r="AO21" i="50"/>
  <c r="AM21" i="50"/>
  <c r="Q21" i="50"/>
  <c r="L21" i="50"/>
  <c r="J21" i="50"/>
  <c r="AO20" i="50"/>
  <c r="AM20" i="50"/>
  <c r="Q20" i="50"/>
  <c r="L20" i="50"/>
  <c r="J20" i="50"/>
  <c r="AO19" i="50"/>
  <c r="AM19" i="50"/>
  <c r="Q19" i="50"/>
  <c r="L19" i="50"/>
  <c r="J19" i="50"/>
  <c r="AO18" i="50"/>
  <c r="AM18" i="50"/>
  <c r="Q18" i="50"/>
  <c r="L18" i="50"/>
  <c r="J18" i="50"/>
  <c r="AO17" i="50"/>
  <c r="AM17" i="50"/>
  <c r="Q17" i="50"/>
  <c r="L17" i="50"/>
  <c r="J17" i="50"/>
  <c r="AO16" i="50"/>
  <c r="AM16" i="50"/>
  <c r="Q16" i="50"/>
  <c r="L16" i="50"/>
  <c r="J16" i="50"/>
  <c r="AO15" i="50"/>
  <c r="AM15" i="50"/>
  <c r="Q15" i="50"/>
  <c r="L15" i="50"/>
  <c r="J15" i="50"/>
  <c r="AO14" i="50"/>
  <c r="AM14" i="50"/>
  <c r="Q14" i="50"/>
  <c r="L14" i="50"/>
  <c r="J14" i="50"/>
  <c r="AO13" i="50"/>
  <c r="AM13" i="50"/>
  <c r="Q13" i="50"/>
  <c r="L13" i="50"/>
  <c r="J13" i="50"/>
  <c r="AO12" i="50"/>
  <c r="AM12" i="50"/>
  <c r="Q12" i="50"/>
  <c r="L12" i="50"/>
  <c r="J12" i="50"/>
  <c r="AO11" i="50"/>
  <c r="AM11" i="50"/>
  <c r="Q11" i="50"/>
  <c r="L11" i="50"/>
  <c r="J11" i="50"/>
  <c r="AO10" i="50"/>
  <c r="AM10" i="50"/>
  <c r="Q10" i="50"/>
  <c r="L10" i="50"/>
  <c r="J10" i="50"/>
  <c r="AO9" i="50"/>
  <c r="AM9" i="50"/>
  <c r="Q9" i="50"/>
  <c r="L9" i="50"/>
  <c r="J9" i="50"/>
  <c r="AO8" i="50"/>
  <c r="AM8" i="50"/>
  <c r="Q8" i="50"/>
  <c r="L8" i="50"/>
  <c r="J8" i="50"/>
  <c r="AO7" i="50"/>
  <c r="AM7" i="50"/>
  <c r="Q7" i="50"/>
  <c r="L7" i="50"/>
  <c r="J7" i="50"/>
  <c r="AO6" i="50"/>
  <c r="AM6" i="50"/>
  <c r="Q6" i="50"/>
  <c r="L6" i="50"/>
  <c r="J6" i="50"/>
  <c r="AP17" i="50" l="1"/>
  <c r="L29" i="50"/>
  <c r="F49" i="50" s="1"/>
  <c r="AM29" i="50"/>
  <c r="M49" i="50" s="1"/>
  <c r="Q28" i="50"/>
  <c r="H48" i="50" s="1"/>
  <c r="J29" i="50"/>
  <c r="E49" i="50" s="1"/>
  <c r="AO29" i="50"/>
  <c r="N49" i="50" s="1"/>
  <c r="T28" i="50"/>
  <c r="I48" i="50" s="1"/>
  <c r="O29" i="50"/>
  <c r="G49" i="50" s="1"/>
  <c r="B40" i="50"/>
  <c r="L47" i="50"/>
  <c r="L64" i="50" s="1"/>
  <c r="J28" i="50"/>
  <c r="E48" i="50" s="1"/>
  <c r="T29" i="50"/>
  <c r="I49" i="50" s="1"/>
  <c r="O28" i="50"/>
  <c r="G48" i="50" s="1"/>
  <c r="E29" i="50"/>
  <c r="C49" i="50" s="1"/>
  <c r="C55" i="50" s="1"/>
  <c r="K49" i="50"/>
  <c r="AP36" i="50"/>
  <c r="AP38" i="50"/>
  <c r="W28" i="50"/>
  <c r="J48" i="50" s="1"/>
  <c r="B8" i="50"/>
  <c r="AP25" i="50"/>
  <c r="H29" i="50"/>
  <c r="D49" i="50" s="1"/>
  <c r="AK29" i="50"/>
  <c r="L49" i="50" s="1"/>
  <c r="E26" i="50"/>
  <c r="E31" i="50" s="1"/>
  <c r="K51" i="50"/>
  <c r="AG28" i="50"/>
  <c r="K48" i="50" s="1"/>
  <c r="B24" i="50"/>
  <c r="L48" i="50"/>
  <c r="H26" i="50"/>
  <c r="D51" i="50" s="1"/>
  <c r="H28" i="50"/>
  <c r="D48" i="50" s="1"/>
  <c r="B20" i="50"/>
  <c r="B16" i="50"/>
  <c r="B7" i="50"/>
  <c r="AP10" i="50"/>
  <c r="B12" i="50"/>
  <c r="L26" i="50"/>
  <c r="L31" i="50" s="1"/>
  <c r="AO26" i="50"/>
  <c r="N51" i="50" s="1"/>
  <c r="B10" i="50"/>
  <c r="AP16" i="50"/>
  <c r="AP18" i="50"/>
  <c r="AM28" i="50"/>
  <c r="M48" i="50" s="1"/>
  <c r="B14" i="50"/>
  <c r="AP20" i="50"/>
  <c r="AP22" i="50"/>
  <c r="B35" i="50"/>
  <c r="AP7" i="50"/>
  <c r="AP9" i="50"/>
  <c r="L28" i="50"/>
  <c r="F48" i="50" s="1"/>
  <c r="B18" i="50"/>
  <c r="Q29" i="50"/>
  <c r="H49" i="50" s="1"/>
  <c r="AP24" i="50"/>
  <c r="B39" i="50"/>
  <c r="O26" i="50"/>
  <c r="G51" i="50" s="1"/>
  <c r="AO28" i="50"/>
  <c r="N48" i="50" s="1"/>
  <c r="AP13" i="50"/>
  <c r="B15" i="50"/>
  <c r="B22" i="50"/>
  <c r="AP37" i="50"/>
  <c r="B43" i="50"/>
  <c r="Q26" i="50"/>
  <c r="H51" i="50" s="1"/>
  <c r="B11" i="50"/>
  <c r="T26" i="50"/>
  <c r="I51" i="50" s="1"/>
  <c r="J51" i="50"/>
  <c r="B19" i="50"/>
  <c r="W30" i="50"/>
  <c r="J50" i="50" s="1"/>
  <c r="J65" i="50" s="1"/>
  <c r="AP41" i="50"/>
  <c r="B23" i="50"/>
  <c r="AP34" i="50"/>
  <c r="B36" i="50"/>
  <c r="AP8" i="50"/>
  <c r="J26" i="50"/>
  <c r="E51" i="50" s="1"/>
  <c r="AM26" i="50"/>
  <c r="AM31" i="50" s="1"/>
  <c r="AP12" i="50"/>
  <c r="AP14" i="50"/>
  <c r="AP40" i="50"/>
  <c r="AP42" i="50"/>
  <c r="B6" i="50"/>
  <c r="E28" i="50"/>
  <c r="C48" i="50" s="1"/>
  <c r="C54" i="50" s="1"/>
  <c r="W29" i="50"/>
  <c r="J49" i="50" s="1"/>
  <c r="H30" i="50"/>
  <c r="D50" i="50" s="1"/>
  <c r="B34" i="50"/>
  <c r="B38" i="50"/>
  <c r="B42" i="50"/>
  <c r="E27" i="50"/>
  <c r="C47" i="50" s="1"/>
  <c r="L27" i="50"/>
  <c r="F47" i="50" s="1"/>
  <c r="Q27" i="50"/>
  <c r="H47" i="50" s="1"/>
  <c r="AM27" i="50"/>
  <c r="M47" i="50" s="1"/>
  <c r="K50" i="50"/>
  <c r="AO30" i="50"/>
  <c r="N50" i="50" s="1"/>
  <c r="B9" i="50"/>
  <c r="B13" i="50"/>
  <c r="B17" i="50"/>
  <c r="B21" i="50"/>
  <c r="B25" i="50"/>
  <c r="W27" i="50"/>
  <c r="J47" i="50" s="1"/>
  <c r="O30" i="50"/>
  <c r="G50" i="50" s="1"/>
  <c r="B37" i="50"/>
  <c r="B41" i="50"/>
  <c r="AP11" i="50"/>
  <c r="AP15" i="50"/>
  <c r="AP19" i="50"/>
  <c r="AP23" i="50"/>
  <c r="H27" i="50"/>
  <c r="D47" i="50" s="1"/>
  <c r="J30" i="50"/>
  <c r="E50" i="50" s="1"/>
  <c r="T30" i="50"/>
  <c r="I50" i="50" s="1"/>
  <c r="AP35" i="50"/>
  <c r="AP39" i="50"/>
  <c r="AP43" i="50"/>
  <c r="AG27" i="50"/>
  <c r="K47" i="50" s="1"/>
  <c r="AO27" i="50"/>
  <c r="N47" i="50" s="1"/>
  <c r="AP6" i="50"/>
  <c r="O27" i="50"/>
  <c r="G47" i="50" s="1"/>
  <c r="J27" i="50"/>
  <c r="E47" i="50" s="1"/>
  <c r="T27" i="50"/>
  <c r="I47" i="50" s="1"/>
  <c r="E30" i="50"/>
  <c r="C50" i="50" s="1"/>
  <c r="L30" i="50"/>
  <c r="F50" i="50" s="1"/>
  <c r="Q30" i="50"/>
  <c r="H50" i="50" s="1"/>
  <c r="AM30" i="50"/>
  <c r="M50" i="50" s="1"/>
  <c r="AP21" i="50"/>
  <c r="AN41" i="49"/>
  <c r="AN25" i="49"/>
  <c r="AN7" i="49"/>
  <c r="AN8" i="49"/>
  <c r="AN9" i="49"/>
  <c r="AN10" i="49"/>
  <c r="AN11" i="49"/>
  <c r="AN12" i="49"/>
  <c r="AN13" i="49"/>
  <c r="AN14" i="49"/>
  <c r="AN15" i="49"/>
  <c r="AN16" i="49"/>
  <c r="AN17" i="49"/>
  <c r="AN18" i="49"/>
  <c r="AN19" i="49"/>
  <c r="AN20" i="49"/>
  <c r="AN21" i="49"/>
  <c r="AN22" i="49"/>
  <c r="AN23" i="49"/>
  <c r="AN24" i="49"/>
  <c r="AN6" i="49"/>
  <c r="AN35" i="49"/>
  <c r="AN36" i="49"/>
  <c r="AN37" i="49"/>
  <c r="AN38" i="49"/>
  <c r="AN39" i="49"/>
  <c r="AN40" i="49"/>
  <c r="AN42" i="49"/>
  <c r="AN43" i="49"/>
  <c r="AN34" i="49"/>
  <c r="AM30" i="49"/>
  <c r="AM29" i="49"/>
  <c r="AM28" i="49"/>
  <c r="AM27" i="49"/>
  <c r="AM26" i="49"/>
  <c r="AN26" i="49" l="1"/>
  <c r="H31" i="50"/>
  <c r="D54" i="50"/>
  <c r="E54" i="50" s="1"/>
  <c r="F54" i="50" s="1"/>
  <c r="G54" i="50" s="1"/>
  <c r="H54" i="50" s="1"/>
  <c r="I54" i="50" s="1"/>
  <c r="J54" i="50" s="1"/>
  <c r="K54" i="50" s="1"/>
  <c r="L54" i="50" s="1"/>
  <c r="M54" i="50" s="1"/>
  <c r="N54" i="50" s="1"/>
  <c r="Q31" i="50"/>
  <c r="M51" i="50"/>
  <c r="M66" i="50" s="1"/>
  <c r="O31" i="50"/>
  <c r="F51" i="50"/>
  <c r="F66" i="50" s="1"/>
  <c r="AG31" i="50"/>
  <c r="D55" i="50"/>
  <c r="E55" i="50" s="1"/>
  <c r="F55" i="50" s="1"/>
  <c r="G55" i="50" s="1"/>
  <c r="H55" i="50" s="1"/>
  <c r="I55" i="50" s="1"/>
  <c r="J55" i="50" s="1"/>
  <c r="K55" i="50" s="1"/>
  <c r="L55" i="50" s="1"/>
  <c r="M55" i="50" s="1"/>
  <c r="N55" i="50" s="1"/>
  <c r="AO31" i="50"/>
  <c r="C51" i="50"/>
  <c r="C66" i="50" s="1"/>
  <c r="W31" i="50"/>
  <c r="J31" i="50"/>
  <c r="AP28" i="50"/>
  <c r="T31" i="50"/>
  <c r="D64" i="50"/>
  <c r="H65" i="50"/>
  <c r="K66" i="50"/>
  <c r="F65" i="50"/>
  <c r="C65" i="50"/>
  <c r="C56" i="50"/>
  <c r="C69" i="50" s="1"/>
  <c r="C64" i="50"/>
  <c r="C53" i="50"/>
  <c r="C68" i="50" s="1"/>
  <c r="I66" i="50"/>
  <c r="M65" i="50"/>
  <c r="E64" i="50"/>
  <c r="G64" i="50"/>
  <c r="G66" i="50"/>
  <c r="N66" i="50"/>
  <c r="I64" i="50"/>
  <c r="E66" i="50"/>
  <c r="I65" i="50"/>
  <c r="AP29" i="50"/>
  <c r="AP30" i="50"/>
  <c r="AP26" i="50"/>
  <c r="AP31" i="50" s="1"/>
  <c r="AP27" i="50"/>
  <c r="E65" i="50"/>
  <c r="G65" i="50"/>
  <c r="K65" i="50"/>
  <c r="D65" i="50"/>
  <c r="H66" i="50"/>
  <c r="D66" i="50"/>
  <c r="J66" i="50"/>
  <c r="J64" i="50"/>
  <c r="L50" i="50"/>
  <c r="M64" i="50"/>
  <c r="N64" i="50"/>
  <c r="H64" i="50"/>
  <c r="K64" i="50"/>
  <c r="F64" i="50"/>
  <c r="L51" i="50"/>
  <c r="AL30" i="49"/>
  <c r="AL29" i="49"/>
  <c r="AL28" i="49"/>
  <c r="AL27" i="49"/>
  <c r="AL26" i="49"/>
  <c r="C57" i="50" l="1"/>
  <c r="D53" i="50"/>
  <c r="D68" i="50" s="1"/>
  <c r="D56" i="50"/>
  <c r="D69" i="50" s="1"/>
  <c r="L65" i="50"/>
  <c r="N65" i="50"/>
  <c r="L66" i="50"/>
  <c r="AJ30" i="49"/>
  <c r="AJ29" i="49"/>
  <c r="AJ28" i="49"/>
  <c r="AJ27" i="49"/>
  <c r="AJ26" i="49"/>
  <c r="E53" i="50" l="1"/>
  <c r="E68" i="50" s="1"/>
  <c r="C70" i="50"/>
  <c r="D57" i="50"/>
  <c r="E56" i="50"/>
  <c r="F56" i="50" s="1"/>
  <c r="AH30" i="49"/>
  <c r="AH29" i="49"/>
  <c r="AH28" i="49"/>
  <c r="AH27" i="49"/>
  <c r="AH26" i="49"/>
  <c r="F53" i="50" l="1"/>
  <c r="G53" i="50" s="1"/>
  <c r="E69" i="50"/>
  <c r="D70" i="50"/>
  <c r="E57" i="50"/>
  <c r="F69" i="50"/>
  <c r="G56" i="50"/>
  <c r="AG30" i="49"/>
  <c r="AG29" i="49"/>
  <c r="AG28" i="49"/>
  <c r="AG27" i="49"/>
  <c r="AG26" i="49"/>
  <c r="F68" i="50" l="1"/>
  <c r="E70" i="50"/>
  <c r="F57" i="50"/>
  <c r="G68" i="50"/>
  <c r="H53" i="50"/>
  <c r="G69" i="50"/>
  <c r="H56" i="50"/>
  <c r="AE30" i="49"/>
  <c r="AE29" i="49"/>
  <c r="AE28" i="49"/>
  <c r="AE27" i="49"/>
  <c r="AE26" i="49"/>
  <c r="F70" i="50" l="1"/>
  <c r="G57" i="50"/>
  <c r="H68" i="50"/>
  <c r="I53" i="50"/>
  <c r="H69" i="50"/>
  <c r="I56" i="50"/>
  <c r="AD43" i="49"/>
  <c r="AD42" i="49"/>
  <c r="AD41" i="49"/>
  <c r="AD40" i="49"/>
  <c r="AD39" i="49"/>
  <c r="AD38" i="49"/>
  <c r="AD37" i="49"/>
  <c r="AD36" i="49"/>
  <c r="AD35" i="49"/>
  <c r="AD34" i="49"/>
  <c r="AC30" i="49"/>
  <c r="AC29" i="49"/>
  <c r="AC28" i="49"/>
  <c r="AC27" i="49"/>
  <c r="AC26" i="49"/>
  <c r="AD25" i="49"/>
  <c r="AD24" i="49"/>
  <c r="AD23" i="49"/>
  <c r="AD22" i="49"/>
  <c r="AD21" i="49"/>
  <c r="AD20" i="49"/>
  <c r="AD19" i="49"/>
  <c r="AD18" i="49"/>
  <c r="AD17" i="49"/>
  <c r="AD16" i="49"/>
  <c r="AD15" i="49"/>
  <c r="AD14" i="49"/>
  <c r="AD13" i="49"/>
  <c r="AD12" i="49"/>
  <c r="AD11" i="49"/>
  <c r="AD10" i="49"/>
  <c r="AD9" i="49"/>
  <c r="AD8" i="49"/>
  <c r="AD7" i="49"/>
  <c r="AD6" i="49"/>
  <c r="G70" i="50" l="1"/>
  <c r="H57" i="50"/>
  <c r="I68" i="50"/>
  <c r="J53" i="50"/>
  <c r="I69" i="50"/>
  <c r="J56" i="50"/>
  <c r="AB30" i="49"/>
  <c r="AB29" i="49"/>
  <c r="AB28" i="49"/>
  <c r="AB27" i="49"/>
  <c r="AB26" i="49"/>
  <c r="H70" i="50" l="1"/>
  <c r="I57" i="50"/>
  <c r="J68" i="50"/>
  <c r="K53" i="50"/>
  <c r="J69" i="50"/>
  <c r="K56" i="50"/>
  <c r="AD28" i="49"/>
  <c r="AD26" i="49"/>
  <c r="AD31" i="49" s="1"/>
  <c r="AD27" i="49"/>
  <c r="AA30" i="49"/>
  <c r="AA29" i="49"/>
  <c r="AA28" i="49"/>
  <c r="AA26" i="49"/>
  <c r="AA27" i="49"/>
  <c r="I70" i="50" l="1"/>
  <c r="J57" i="50"/>
  <c r="L53" i="50"/>
  <c r="K68" i="50"/>
  <c r="K69" i="50"/>
  <c r="L56" i="50"/>
  <c r="Z17" i="49"/>
  <c r="Z41" i="49"/>
  <c r="Z34" i="49"/>
  <c r="Z43" i="49"/>
  <c r="Z42" i="49"/>
  <c r="Z40" i="49"/>
  <c r="Z39" i="49"/>
  <c r="Z38" i="49"/>
  <c r="Z37" i="49"/>
  <c r="Z36" i="49"/>
  <c r="Z35" i="49"/>
  <c r="Z18" i="49"/>
  <c r="Z6" i="49"/>
  <c r="Y30" i="49"/>
  <c r="Y29" i="49"/>
  <c r="Y28" i="49"/>
  <c r="Y27" i="49"/>
  <c r="Y26" i="49"/>
  <c r="Z25" i="49"/>
  <c r="Z24" i="49"/>
  <c r="Z23" i="49"/>
  <c r="Z22" i="49"/>
  <c r="Z21" i="49"/>
  <c r="Z20" i="49"/>
  <c r="Z19" i="49"/>
  <c r="Z16" i="49"/>
  <c r="Z15" i="49"/>
  <c r="Z14" i="49"/>
  <c r="Z13" i="49"/>
  <c r="Z12" i="49"/>
  <c r="Z11" i="49"/>
  <c r="Z10" i="49"/>
  <c r="Z9" i="49"/>
  <c r="Z8" i="49"/>
  <c r="Z7" i="49"/>
  <c r="J70" i="50" l="1"/>
  <c r="K57" i="50"/>
  <c r="M53" i="50"/>
  <c r="L68" i="50"/>
  <c r="L69" i="50"/>
  <c r="M56" i="50"/>
  <c r="W30" i="49"/>
  <c r="X30" i="49"/>
  <c r="W29" i="49"/>
  <c r="X29" i="49"/>
  <c r="W28" i="49"/>
  <c r="X28" i="49"/>
  <c r="W27" i="49"/>
  <c r="X27" i="49"/>
  <c r="W26" i="49"/>
  <c r="X26" i="49"/>
  <c r="K70" i="50" l="1"/>
  <c r="L57" i="50"/>
  <c r="M68" i="50"/>
  <c r="N53" i="50"/>
  <c r="N68" i="50" s="1"/>
  <c r="M69" i="50"/>
  <c r="N56" i="50"/>
  <c r="N69" i="50" s="1"/>
  <c r="V30" i="49"/>
  <c r="V29" i="49"/>
  <c r="V28" i="49"/>
  <c r="V27" i="49"/>
  <c r="V26" i="49"/>
  <c r="M57" i="50" l="1"/>
  <c r="L70" i="50"/>
  <c r="U43" i="49"/>
  <c r="U42" i="49"/>
  <c r="U41" i="49"/>
  <c r="U40" i="49"/>
  <c r="U39" i="49"/>
  <c r="U38" i="49"/>
  <c r="U37" i="49"/>
  <c r="U36" i="49"/>
  <c r="U35" i="49"/>
  <c r="U34" i="49"/>
  <c r="T30" i="49"/>
  <c r="T29" i="49"/>
  <c r="T28" i="49"/>
  <c r="T27" i="49"/>
  <c r="T26" i="49"/>
  <c r="U25" i="49"/>
  <c r="U24" i="49"/>
  <c r="U23" i="49"/>
  <c r="U22" i="49"/>
  <c r="U21" i="49"/>
  <c r="U20" i="49"/>
  <c r="U19" i="49"/>
  <c r="U18" i="49"/>
  <c r="U17" i="49"/>
  <c r="U16" i="49"/>
  <c r="U15" i="49"/>
  <c r="U14" i="49"/>
  <c r="U13" i="49"/>
  <c r="U12" i="49"/>
  <c r="U11" i="49"/>
  <c r="U10" i="49"/>
  <c r="U9" i="49"/>
  <c r="U8" i="49"/>
  <c r="U7" i="49"/>
  <c r="U6" i="49"/>
  <c r="M70" i="50" l="1"/>
  <c r="N57" i="50"/>
  <c r="N70" i="50" s="1"/>
  <c r="S30" i="49"/>
  <c r="S29" i="49"/>
  <c r="S28" i="49"/>
  <c r="S27" i="49"/>
  <c r="S26" i="49"/>
  <c r="R30" i="49" l="1"/>
  <c r="R29" i="49"/>
  <c r="R28" i="49"/>
  <c r="R27" i="49"/>
  <c r="R26" i="49"/>
  <c r="Q16" i="49" l="1"/>
  <c r="Q23" i="49"/>
  <c r="Q34" i="49"/>
  <c r="O30" i="49"/>
  <c r="O29" i="49"/>
  <c r="O28" i="49"/>
  <c r="O27" i="49"/>
  <c r="O26" i="49"/>
  <c r="Q35" i="49" l="1"/>
  <c r="Q36" i="49"/>
  <c r="Q37" i="49"/>
  <c r="Q38" i="49"/>
  <c r="Q39" i="49"/>
  <c r="Q40" i="49"/>
  <c r="Q41" i="49"/>
  <c r="Q42" i="49"/>
  <c r="Q43" i="49"/>
  <c r="P30" i="49"/>
  <c r="P29" i="49"/>
  <c r="P28" i="49"/>
  <c r="P27" i="49"/>
  <c r="P26" i="49"/>
  <c r="Q7" i="49"/>
  <c r="Q8" i="49"/>
  <c r="Q9" i="49"/>
  <c r="Q10" i="49"/>
  <c r="Q11" i="49"/>
  <c r="Q12" i="49"/>
  <c r="Q13" i="49"/>
  <c r="Q14" i="49"/>
  <c r="Q15" i="49"/>
  <c r="Q17" i="49"/>
  <c r="Q18" i="49"/>
  <c r="Q19" i="49"/>
  <c r="Q20" i="49"/>
  <c r="Q21" i="49"/>
  <c r="Q22" i="49"/>
  <c r="Q24" i="49"/>
  <c r="Q25" i="49"/>
  <c r="Q6" i="49"/>
  <c r="N30" i="49" l="1"/>
  <c r="N29" i="49"/>
  <c r="N28" i="49"/>
  <c r="N27" i="49"/>
  <c r="N26" i="49"/>
  <c r="M7" i="49" l="1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6" i="49"/>
  <c r="M35" i="49"/>
  <c r="M36" i="49"/>
  <c r="M37" i="49"/>
  <c r="M38" i="49"/>
  <c r="M39" i="49"/>
  <c r="M40" i="49"/>
  <c r="M41" i="49"/>
  <c r="M42" i="49"/>
  <c r="M43" i="49"/>
  <c r="M34" i="49"/>
  <c r="L30" i="49"/>
  <c r="L29" i="49"/>
  <c r="L28" i="49"/>
  <c r="L27" i="49"/>
  <c r="L26" i="49"/>
  <c r="K30" i="49" l="1"/>
  <c r="K29" i="49"/>
  <c r="K28" i="49"/>
  <c r="K27" i="49"/>
  <c r="K26" i="49"/>
  <c r="J35" i="49" l="1"/>
  <c r="J36" i="49"/>
  <c r="J37" i="49"/>
  <c r="J38" i="49"/>
  <c r="J39" i="49"/>
  <c r="J40" i="49"/>
  <c r="J41" i="49"/>
  <c r="J42" i="49"/>
  <c r="J43" i="49"/>
  <c r="J34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6" i="49"/>
  <c r="I30" i="49"/>
  <c r="I29" i="49"/>
  <c r="I28" i="49"/>
  <c r="I27" i="49"/>
  <c r="I26" i="49"/>
  <c r="H30" i="49" l="1"/>
  <c r="H29" i="49"/>
  <c r="H28" i="49"/>
  <c r="H27" i="49"/>
  <c r="H26" i="49"/>
  <c r="F30" i="49" l="1"/>
  <c r="F29" i="49"/>
  <c r="F28" i="49"/>
  <c r="F27" i="49"/>
  <c r="F26" i="49"/>
  <c r="E7" i="49" l="1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6" i="49"/>
  <c r="E35" i="49"/>
  <c r="E36" i="49"/>
  <c r="E37" i="49"/>
  <c r="E38" i="49"/>
  <c r="E39" i="49"/>
  <c r="E40" i="49"/>
  <c r="E41" i="49"/>
  <c r="E42" i="49"/>
  <c r="E43" i="49"/>
  <c r="E34" i="49"/>
  <c r="D30" i="49"/>
  <c r="D29" i="49"/>
  <c r="D28" i="49"/>
  <c r="D27" i="49"/>
  <c r="D26" i="49"/>
  <c r="C61" i="49" l="1"/>
  <c r="D61" i="49" s="1"/>
  <c r="E61" i="49" s="1"/>
  <c r="F61" i="49" s="1"/>
  <c r="G61" i="49" s="1"/>
  <c r="H61" i="49" s="1"/>
  <c r="I61" i="49" s="1"/>
  <c r="J61" i="49" s="1"/>
  <c r="K61" i="49" s="1"/>
  <c r="L61" i="49" s="1"/>
  <c r="M61" i="49" s="1"/>
  <c r="N61" i="49" s="1"/>
  <c r="AK43" i="49"/>
  <c r="AI43" i="49"/>
  <c r="AF43" i="49"/>
  <c r="G43" i="49"/>
  <c r="AK42" i="49"/>
  <c r="AI42" i="49"/>
  <c r="AF42" i="49"/>
  <c r="G42" i="49"/>
  <c r="AK41" i="49"/>
  <c r="AI41" i="49"/>
  <c r="AF41" i="49"/>
  <c r="G41" i="49"/>
  <c r="AK40" i="49"/>
  <c r="AI40" i="49"/>
  <c r="AF40" i="49"/>
  <c r="G40" i="49"/>
  <c r="AK39" i="49"/>
  <c r="AI39" i="49"/>
  <c r="AF39" i="49"/>
  <c r="G39" i="49"/>
  <c r="AK38" i="49"/>
  <c r="AI38" i="49"/>
  <c r="AF38" i="49"/>
  <c r="G38" i="49"/>
  <c r="AK37" i="49"/>
  <c r="AI37" i="49"/>
  <c r="AF37" i="49"/>
  <c r="G37" i="49"/>
  <c r="AK36" i="49"/>
  <c r="AI36" i="49"/>
  <c r="AF36" i="49"/>
  <c r="G36" i="49"/>
  <c r="AK35" i="49"/>
  <c r="AI35" i="49"/>
  <c r="AF35" i="49"/>
  <c r="G35" i="49"/>
  <c r="AK34" i="49"/>
  <c r="AI34" i="49"/>
  <c r="AF34" i="49"/>
  <c r="G34" i="49"/>
  <c r="C30" i="49"/>
  <c r="C29" i="49"/>
  <c r="C28" i="49"/>
  <c r="C27" i="49"/>
  <c r="C26" i="49"/>
  <c r="AK25" i="49"/>
  <c r="AI25" i="49"/>
  <c r="AF25" i="49"/>
  <c r="G25" i="49"/>
  <c r="AK24" i="49"/>
  <c r="AI24" i="49"/>
  <c r="AF24" i="49"/>
  <c r="G24" i="49"/>
  <c r="AK23" i="49"/>
  <c r="AI23" i="49"/>
  <c r="AF23" i="49"/>
  <c r="G23" i="49"/>
  <c r="AO23" i="49" s="1"/>
  <c r="AK22" i="49"/>
  <c r="AI22" i="49"/>
  <c r="AF22" i="49"/>
  <c r="G22" i="49"/>
  <c r="AK21" i="49"/>
  <c r="AI21" i="49"/>
  <c r="AF21" i="49"/>
  <c r="G21" i="49"/>
  <c r="AK20" i="49"/>
  <c r="AI20" i="49"/>
  <c r="AF20" i="49"/>
  <c r="G20" i="49"/>
  <c r="AK19" i="49"/>
  <c r="AI19" i="49"/>
  <c r="AF19" i="49"/>
  <c r="G19" i="49"/>
  <c r="AK18" i="49"/>
  <c r="AI18" i="49"/>
  <c r="AF18" i="49"/>
  <c r="G18" i="49"/>
  <c r="AK17" i="49"/>
  <c r="AI17" i="49"/>
  <c r="AF17" i="49"/>
  <c r="G17" i="49"/>
  <c r="AK16" i="49"/>
  <c r="AI16" i="49"/>
  <c r="AF16" i="49"/>
  <c r="G16" i="49"/>
  <c r="AK15" i="49"/>
  <c r="AI15" i="49"/>
  <c r="AF15" i="49"/>
  <c r="G15" i="49"/>
  <c r="AK14" i="49"/>
  <c r="AI14" i="49"/>
  <c r="AF14" i="49"/>
  <c r="G14" i="49"/>
  <c r="AK13" i="49"/>
  <c r="AI13" i="49"/>
  <c r="AF13" i="49"/>
  <c r="G13" i="49"/>
  <c r="AK12" i="49"/>
  <c r="AI12" i="49"/>
  <c r="AF12" i="49"/>
  <c r="G12" i="49"/>
  <c r="AK11" i="49"/>
  <c r="AI11" i="49"/>
  <c r="AF11" i="49"/>
  <c r="G11" i="49"/>
  <c r="AK10" i="49"/>
  <c r="AI10" i="49"/>
  <c r="AF10" i="49"/>
  <c r="G10" i="49"/>
  <c r="AK9" i="49"/>
  <c r="AI9" i="49"/>
  <c r="AF9" i="49"/>
  <c r="G9" i="49"/>
  <c r="AK8" i="49"/>
  <c r="AI8" i="49"/>
  <c r="AF8" i="49"/>
  <c r="G8" i="49"/>
  <c r="AK7" i="49"/>
  <c r="AI7" i="49"/>
  <c r="AF7" i="49"/>
  <c r="G7" i="49"/>
  <c r="AK6" i="49"/>
  <c r="AI6" i="49"/>
  <c r="AF6" i="49"/>
  <c r="G6" i="49"/>
  <c r="Q28" i="49" l="1"/>
  <c r="G48" i="49" s="1"/>
  <c r="Z30" i="49"/>
  <c r="I50" i="49" s="1"/>
  <c r="I65" i="49" s="1"/>
  <c r="U28" i="49"/>
  <c r="H48" i="49" s="1"/>
  <c r="G30" i="49"/>
  <c r="D50" i="49" s="1"/>
  <c r="D65" i="49" s="1"/>
  <c r="J29" i="49"/>
  <c r="E49" i="49" s="1"/>
  <c r="J27" i="49"/>
  <c r="E47" i="49" s="1"/>
  <c r="E64" i="49" s="1"/>
  <c r="AK30" i="49"/>
  <c r="M50" i="49" s="1"/>
  <c r="M65" i="49" s="1"/>
  <c r="Z28" i="49"/>
  <c r="I48" i="49" s="1"/>
  <c r="AN27" i="49"/>
  <c r="N47" i="49" s="1"/>
  <c r="N64" i="49" s="1"/>
  <c r="M28" i="49"/>
  <c r="F48" i="49" s="1"/>
  <c r="U27" i="49"/>
  <c r="H47" i="49" s="1"/>
  <c r="H64" i="49" s="1"/>
  <c r="J47" i="49"/>
  <c r="J64" i="49" s="1"/>
  <c r="J48" i="49"/>
  <c r="B22" i="49"/>
  <c r="AK27" i="49"/>
  <c r="M47" i="49" s="1"/>
  <c r="M64" i="49" s="1"/>
  <c r="J28" i="49"/>
  <c r="E48" i="49" s="1"/>
  <c r="AO9" i="49"/>
  <c r="AO13" i="49"/>
  <c r="AO17" i="49"/>
  <c r="AI30" i="49"/>
  <c r="L50" i="49" s="1"/>
  <c r="AF28" i="49"/>
  <c r="K48" i="49" s="1"/>
  <c r="Z27" i="49"/>
  <c r="I47" i="49" s="1"/>
  <c r="I64" i="49" s="1"/>
  <c r="AO35" i="49"/>
  <c r="AO38" i="49"/>
  <c r="B39" i="49"/>
  <c r="AO41" i="49"/>
  <c r="AO42" i="49"/>
  <c r="B43" i="49"/>
  <c r="AO37" i="49"/>
  <c r="U30" i="49"/>
  <c r="H50" i="49" s="1"/>
  <c r="H65" i="49" s="1"/>
  <c r="E26" i="49"/>
  <c r="E31" i="49" s="1"/>
  <c r="AI26" i="49"/>
  <c r="L51" i="49" s="1"/>
  <c r="G28" i="49"/>
  <c r="D48" i="49" s="1"/>
  <c r="AN28" i="49"/>
  <c r="N48" i="49" s="1"/>
  <c r="AD30" i="49"/>
  <c r="J50" i="49" s="1"/>
  <c r="J65" i="49" s="1"/>
  <c r="B7" i="49"/>
  <c r="B10" i="49"/>
  <c r="B11" i="49"/>
  <c r="B14" i="49"/>
  <c r="B15" i="49"/>
  <c r="E30" i="49"/>
  <c r="C50" i="49" s="1"/>
  <c r="C65" i="49" s="1"/>
  <c r="AF29" i="49"/>
  <c r="K49" i="49" s="1"/>
  <c r="M30" i="49"/>
  <c r="F50" i="49" s="1"/>
  <c r="F65" i="49" s="1"/>
  <c r="AN30" i="49"/>
  <c r="AO18" i="49"/>
  <c r="AO20" i="49"/>
  <c r="Q30" i="49"/>
  <c r="G50" i="49" s="1"/>
  <c r="G65" i="49" s="1"/>
  <c r="AI28" i="49"/>
  <c r="L48" i="49" s="1"/>
  <c r="AO22" i="49"/>
  <c r="AO24" i="49"/>
  <c r="AF27" i="49"/>
  <c r="K47" i="49" s="1"/>
  <c r="K64" i="49" s="1"/>
  <c r="G27" i="49"/>
  <c r="D47" i="49" s="1"/>
  <c r="D64" i="49" s="1"/>
  <c r="AK28" i="49"/>
  <c r="M48" i="49" s="1"/>
  <c r="AO6" i="49"/>
  <c r="B18" i="49"/>
  <c r="B6" i="49"/>
  <c r="B23" i="49"/>
  <c r="AO25" i="49"/>
  <c r="B35" i="49"/>
  <c r="AO8" i="49"/>
  <c r="AO12" i="49"/>
  <c r="B19" i="49"/>
  <c r="AO14" i="49"/>
  <c r="AO16" i="49"/>
  <c r="B36" i="49"/>
  <c r="B38" i="49"/>
  <c r="B40" i="49"/>
  <c r="B42" i="49"/>
  <c r="Q27" i="49"/>
  <c r="G47" i="49" s="1"/>
  <c r="G64" i="49" s="1"/>
  <c r="AO10" i="49"/>
  <c r="B9" i="49"/>
  <c r="B13" i="49"/>
  <c r="B17" i="49"/>
  <c r="B21" i="49"/>
  <c r="B25" i="49"/>
  <c r="M26" i="49"/>
  <c r="U26" i="49"/>
  <c r="E27" i="49"/>
  <c r="C47" i="49" s="1"/>
  <c r="AI27" i="49"/>
  <c r="L47" i="49" s="1"/>
  <c r="AN29" i="49"/>
  <c r="N49" i="49" s="1"/>
  <c r="J30" i="49"/>
  <c r="E50" i="49" s="1"/>
  <c r="AF30" i="49"/>
  <c r="K50" i="49" s="1"/>
  <c r="AO7" i="49"/>
  <c r="AO11" i="49"/>
  <c r="AO15" i="49"/>
  <c r="AO19" i="49"/>
  <c r="G26" i="49"/>
  <c r="M27" i="49"/>
  <c r="F47" i="49" s="1"/>
  <c r="E28" i="49"/>
  <c r="C48" i="49" s="1"/>
  <c r="C54" i="49" s="1"/>
  <c r="AO36" i="49"/>
  <c r="AO40" i="49"/>
  <c r="B8" i="49"/>
  <c r="B12" i="49"/>
  <c r="B16" i="49"/>
  <c r="B20" i="49"/>
  <c r="B24" i="49"/>
  <c r="AK26" i="49"/>
  <c r="E29" i="49"/>
  <c r="C49" i="49" s="1"/>
  <c r="C55" i="49" s="1"/>
  <c r="AI29" i="49"/>
  <c r="L49" i="49" s="1"/>
  <c r="B37" i="49"/>
  <c r="B41" i="49"/>
  <c r="Q26" i="49"/>
  <c r="Z26" i="49"/>
  <c r="M29" i="49"/>
  <c r="F49" i="49" s="1"/>
  <c r="U29" i="49"/>
  <c r="H49" i="49" s="1"/>
  <c r="AD29" i="49"/>
  <c r="J49" i="49" s="1"/>
  <c r="AO39" i="49"/>
  <c r="AO43" i="49"/>
  <c r="J26" i="49"/>
  <c r="AF26" i="49"/>
  <c r="G29" i="49"/>
  <c r="D49" i="49" s="1"/>
  <c r="AO21" i="49"/>
  <c r="AK29" i="49"/>
  <c r="M49" i="49" s="1"/>
  <c r="Q29" i="49"/>
  <c r="G49" i="49" s="1"/>
  <c r="Z29" i="49"/>
  <c r="I49" i="49" s="1"/>
  <c r="AP7" i="48"/>
  <c r="AP8" i="48"/>
  <c r="AP9" i="48"/>
  <c r="AP10" i="48"/>
  <c r="AP11" i="48"/>
  <c r="AP12" i="48"/>
  <c r="AP13" i="48"/>
  <c r="AP14" i="48"/>
  <c r="AP15" i="48"/>
  <c r="AP16" i="48"/>
  <c r="AP17" i="48"/>
  <c r="AP18" i="48"/>
  <c r="AP19" i="48"/>
  <c r="AP20" i="48"/>
  <c r="AP21" i="48"/>
  <c r="AP22" i="48"/>
  <c r="AP23" i="48"/>
  <c r="AP24" i="48"/>
  <c r="AP25" i="48"/>
  <c r="AP6" i="48"/>
  <c r="AP35" i="48"/>
  <c r="AP36" i="48"/>
  <c r="AP37" i="48"/>
  <c r="AP38" i="48"/>
  <c r="AP39" i="48"/>
  <c r="AP40" i="48"/>
  <c r="AP41" i="48"/>
  <c r="AP42" i="48"/>
  <c r="AP43" i="48"/>
  <c r="AP34" i="48"/>
  <c r="AO30" i="48"/>
  <c r="AO29" i="48"/>
  <c r="AO28" i="48"/>
  <c r="AO27" i="48"/>
  <c r="AO26" i="48"/>
  <c r="C51" i="49" l="1"/>
  <c r="C57" i="49" s="1"/>
  <c r="C70" i="49" s="1"/>
  <c r="N50" i="49"/>
  <c r="N65" i="49" s="1"/>
  <c r="D55" i="49"/>
  <c r="E55" i="49" s="1"/>
  <c r="F55" i="49" s="1"/>
  <c r="G55" i="49" s="1"/>
  <c r="H55" i="49" s="1"/>
  <c r="I55" i="49" s="1"/>
  <c r="J55" i="49" s="1"/>
  <c r="K55" i="49" s="1"/>
  <c r="L55" i="49" s="1"/>
  <c r="M55" i="49" s="1"/>
  <c r="N55" i="49" s="1"/>
  <c r="AI31" i="49"/>
  <c r="C56" i="49"/>
  <c r="D54" i="49"/>
  <c r="E54" i="49" s="1"/>
  <c r="F54" i="49" s="1"/>
  <c r="G54" i="49" s="1"/>
  <c r="H54" i="49" s="1"/>
  <c r="I54" i="49" s="1"/>
  <c r="J54" i="49" s="1"/>
  <c r="K54" i="49" s="1"/>
  <c r="L54" i="49" s="1"/>
  <c r="M54" i="49" s="1"/>
  <c r="N54" i="49" s="1"/>
  <c r="AO27" i="49"/>
  <c r="AO28" i="49"/>
  <c r="I51" i="49"/>
  <c r="Z31" i="49"/>
  <c r="K51" i="49"/>
  <c r="AF31" i="49"/>
  <c r="L66" i="49"/>
  <c r="AO26" i="49"/>
  <c r="AO31" i="49" s="1"/>
  <c r="C64" i="49"/>
  <c r="C53" i="49"/>
  <c r="J51" i="49"/>
  <c r="H51" i="49"/>
  <c r="U31" i="49"/>
  <c r="N51" i="49"/>
  <c r="AN31" i="49"/>
  <c r="M51" i="49"/>
  <c r="AK31" i="49"/>
  <c r="F51" i="49"/>
  <c r="M31" i="49"/>
  <c r="L65" i="49"/>
  <c r="AO30" i="49"/>
  <c r="AO29" i="49"/>
  <c r="F64" i="49"/>
  <c r="K65" i="49"/>
  <c r="D51" i="49"/>
  <c r="G31" i="49"/>
  <c r="E65" i="49"/>
  <c r="Q31" i="49"/>
  <c r="G51" i="49"/>
  <c r="E51" i="49"/>
  <c r="J31" i="49"/>
  <c r="L64" i="49"/>
  <c r="AN30" i="48"/>
  <c r="AN29" i="48"/>
  <c r="AN28" i="48"/>
  <c r="AN27" i="48"/>
  <c r="AN26" i="48"/>
  <c r="C66" i="49" l="1"/>
  <c r="C69" i="49"/>
  <c r="D56" i="49"/>
  <c r="C68" i="49"/>
  <c r="D53" i="49"/>
  <c r="K66" i="49"/>
  <c r="N66" i="49"/>
  <c r="I66" i="49"/>
  <c r="D66" i="49"/>
  <c r="D57" i="49"/>
  <c r="D70" i="49" s="1"/>
  <c r="H66" i="49"/>
  <c r="E66" i="49"/>
  <c r="F66" i="49"/>
  <c r="G66" i="49"/>
  <c r="M66" i="49"/>
  <c r="J66" i="49"/>
  <c r="AM7" i="48"/>
  <c r="AM8" i="48"/>
  <c r="AM9" i="48"/>
  <c r="AM10" i="48"/>
  <c r="AM11" i="48"/>
  <c r="AM12" i="48"/>
  <c r="AM13" i="48"/>
  <c r="AM14" i="48"/>
  <c r="AM15" i="48"/>
  <c r="AM16" i="48"/>
  <c r="AM17" i="48"/>
  <c r="AM18" i="48"/>
  <c r="AM19" i="48"/>
  <c r="AM20" i="48"/>
  <c r="AM21" i="48"/>
  <c r="AM22" i="48"/>
  <c r="AM23" i="48"/>
  <c r="AM24" i="48"/>
  <c r="AM25" i="48"/>
  <c r="AM6" i="48"/>
  <c r="AM35" i="48"/>
  <c r="AM36" i="48"/>
  <c r="AM37" i="48"/>
  <c r="AM38" i="48"/>
  <c r="AM39" i="48"/>
  <c r="AM40" i="48"/>
  <c r="AM41" i="48"/>
  <c r="AM42" i="48"/>
  <c r="AM43" i="48"/>
  <c r="AM34" i="48"/>
  <c r="AL30" i="48"/>
  <c r="AL29" i="48"/>
  <c r="AL28" i="48"/>
  <c r="AL27" i="48"/>
  <c r="AL26" i="48"/>
  <c r="D69" i="49" l="1"/>
  <c r="E56" i="49"/>
  <c r="D68" i="49"/>
  <c r="E53" i="49"/>
  <c r="E57" i="49"/>
  <c r="AK30" i="48"/>
  <c r="AK29" i="48"/>
  <c r="AK28" i="48"/>
  <c r="AK27" i="48"/>
  <c r="AK26" i="48"/>
  <c r="F56" i="49" l="1"/>
  <c r="E69" i="49"/>
  <c r="E70" i="49"/>
  <c r="F57" i="49"/>
  <c r="E68" i="49"/>
  <c r="F53" i="49"/>
  <c r="AJ35" i="48"/>
  <c r="AJ36" i="48"/>
  <c r="AJ37" i="48"/>
  <c r="AJ38" i="48"/>
  <c r="AJ39" i="48"/>
  <c r="AJ40" i="48"/>
  <c r="AJ41" i="48"/>
  <c r="AJ42" i="48"/>
  <c r="AJ43" i="48"/>
  <c r="AJ34" i="48"/>
  <c r="AJ7" i="48"/>
  <c r="AJ8" i="48"/>
  <c r="AJ9" i="48"/>
  <c r="AJ10" i="48"/>
  <c r="AJ11" i="48"/>
  <c r="AJ12" i="48"/>
  <c r="AJ13" i="48"/>
  <c r="AJ14" i="48"/>
  <c r="AJ15" i="48"/>
  <c r="AJ16" i="48"/>
  <c r="AJ17" i="48"/>
  <c r="AJ18" i="48"/>
  <c r="AJ19" i="48"/>
  <c r="AJ20" i="48"/>
  <c r="AJ21" i="48"/>
  <c r="AJ22" i="48"/>
  <c r="AJ23" i="48"/>
  <c r="AJ24" i="48"/>
  <c r="AJ25" i="48"/>
  <c r="AJ6" i="48"/>
  <c r="AI30" i="48"/>
  <c r="AI29" i="48"/>
  <c r="AI28" i="48"/>
  <c r="AI27" i="48"/>
  <c r="AI26" i="48"/>
  <c r="G56" i="49" l="1"/>
  <c r="F69" i="49"/>
  <c r="F70" i="49"/>
  <c r="G57" i="49"/>
  <c r="F68" i="49"/>
  <c r="G53" i="49"/>
  <c r="AH30" i="48"/>
  <c r="AH29" i="48"/>
  <c r="AH28" i="48"/>
  <c r="AH27" i="48"/>
  <c r="AH26" i="48"/>
  <c r="G69" i="49" l="1"/>
  <c r="H56" i="49"/>
  <c r="G70" i="49"/>
  <c r="H57" i="49"/>
  <c r="G68" i="49"/>
  <c r="H53" i="49"/>
  <c r="AF30" i="48"/>
  <c r="AF29" i="48"/>
  <c r="AF28" i="48"/>
  <c r="AF27" i="48"/>
  <c r="AF26" i="48"/>
  <c r="AG43" i="48"/>
  <c r="AG42" i="48"/>
  <c r="AG41" i="48"/>
  <c r="AG40" i="48"/>
  <c r="AG39" i="48"/>
  <c r="AG38" i="48"/>
  <c r="AG37" i="48"/>
  <c r="AG36" i="48"/>
  <c r="AG35" i="48"/>
  <c r="AG34" i="48"/>
  <c r="AG25" i="48"/>
  <c r="AG24" i="48"/>
  <c r="AG23" i="48"/>
  <c r="AG22" i="48"/>
  <c r="AG21" i="48"/>
  <c r="AG20" i="48"/>
  <c r="AG19" i="48"/>
  <c r="AG18" i="48"/>
  <c r="AG17" i="48"/>
  <c r="AG16" i="48"/>
  <c r="AG15" i="48"/>
  <c r="AG14" i="48"/>
  <c r="AG13" i="48"/>
  <c r="AG12" i="48"/>
  <c r="AG11" i="48"/>
  <c r="AG10" i="48"/>
  <c r="AG9" i="48"/>
  <c r="AG8" i="48"/>
  <c r="AG7" i="48"/>
  <c r="AG6" i="48"/>
  <c r="H69" i="49" l="1"/>
  <c r="I56" i="49"/>
  <c r="H68" i="49"/>
  <c r="I53" i="49"/>
  <c r="H70" i="49"/>
  <c r="I57" i="49"/>
  <c r="AE30" i="48"/>
  <c r="AE29" i="48"/>
  <c r="AE28" i="48"/>
  <c r="AE27" i="48"/>
  <c r="AE26" i="48"/>
  <c r="I69" i="49" l="1"/>
  <c r="J56" i="49"/>
  <c r="I70" i="49"/>
  <c r="J57" i="49"/>
  <c r="I68" i="49"/>
  <c r="J53" i="49"/>
  <c r="AD30" i="48"/>
  <c r="AD29" i="48"/>
  <c r="AD28" i="48"/>
  <c r="AD27" i="48"/>
  <c r="AD26" i="48"/>
  <c r="K56" i="49" l="1"/>
  <c r="J69" i="49"/>
  <c r="J68" i="49"/>
  <c r="K53" i="49"/>
  <c r="J70" i="49"/>
  <c r="K57" i="49"/>
  <c r="AC34" i="48"/>
  <c r="AC43" i="48"/>
  <c r="AC41" i="48"/>
  <c r="AC42" i="48"/>
  <c r="AC40" i="48"/>
  <c r="AC39" i="48"/>
  <c r="AC38" i="48"/>
  <c r="AC37" i="48"/>
  <c r="AC36" i="48"/>
  <c r="AC35" i="48"/>
  <c r="AC24" i="48"/>
  <c r="AB30" i="48"/>
  <c r="AB29" i="48"/>
  <c r="AB28" i="48"/>
  <c r="AB27" i="48"/>
  <c r="AB26" i="48"/>
  <c r="AC25" i="48"/>
  <c r="AC23" i="48"/>
  <c r="AC22" i="48"/>
  <c r="AC21" i="48"/>
  <c r="AC20" i="48"/>
  <c r="AC19" i="48"/>
  <c r="AC18" i="48"/>
  <c r="AC17" i="48"/>
  <c r="AC16" i="48"/>
  <c r="AC15" i="48"/>
  <c r="AC14" i="48"/>
  <c r="AC13" i="48"/>
  <c r="AC12" i="48"/>
  <c r="AC11" i="48"/>
  <c r="AC10" i="48"/>
  <c r="AC9" i="48"/>
  <c r="AC8" i="48"/>
  <c r="AC7" i="48"/>
  <c r="AC6" i="48"/>
  <c r="L56" i="49" l="1"/>
  <c r="K69" i="49"/>
  <c r="K68" i="49"/>
  <c r="L53" i="49"/>
  <c r="K70" i="49"/>
  <c r="L57" i="49"/>
  <c r="AA30" i="48"/>
  <c r="AA29" i="48"/>
  <c r="AA28" i="48"/>
  <c r="AA27" i="48"/>
  <c r="AA26" i="48"/>
  <c r="M56" i="49" l="1"/>
  <c r="L69" i="49"/>
  <c r="L70" i="49"/>
  <c r="M57" i="49"/>
  <c r="L68" i="49"/>
  <c r="M53" i="49"/>
  <c r="Z30" i="48"/>
  <c r="Z29" i="48"/>
  <c r="Z28" i="48"/>
  <c r="Z27" i="48"/>
  <c r="Z26" i="48"/>
  <c r="N56" i="49" l="1"/>
  <c r="N69" i="49" s="1"/>
  <c r="M69" i="49"/>
  <c r="M70" i="49"/>
  <c r="N57" i="49"/>
  <c r="N70" i="49" s="1"/>
  <c r="M68" i="49"/>
  <c r="N53" i="49"/>
  <c r="N68" i="49" s="1"/>
  <c r="Y30" i="48"/>
  <c r="Y29" i="48"/>
  <c r="Y28" i="48"/>
  <c r="Y27" i="48"/>
  <c r="Y26" i="48"/>
  <c r="U43" i="48" l="1"/>
  <c r="U42" i="48"/>
  <c r="U41" i="48"/>
  <c r="U40" i="48"/>
  <c r="U39" i="48"/>
  <c r="U38" i="48"/>
  <c r="U37" i="48"/>
  <c r="U36" i="48"/>
  <c r="U35" i="48"/>
  <c r="U34" i="48"/>
  <c r="T30" i="48"/>
  <c r="T29" i="48"/>
  <c r="T28" i="48"/>
  <c r="T27" i="48"/>
  <c r="T26" i="48"/>
  <c r="U25" i="48"/>
  <c r="U24" i="48"/>
  <c r="U23" i="48"/>
  <c r="U22" i="48"/>
  <c r="U21" i="48"/>
  <c r="U20" i="48"/>
  <c r="U19" i="48"/>
  <c r="U18" i="48"/>
  <c r="U17" i="48"/>
  <c r="U16" i="48"/>
  <c r="U15" i="48"/>
  <c r="U14" i="48"/>
  <c r="U13" i="48"/>
  <c r="U12" i="48"/>
  <c r="U11" i="48"/>
  <c r="U10" i="48"/>
  <c r="U9" i="48"/>
  <c r="U8" i="48"/>
  <c r="U7" i="48"/>
  <c r="U6" i="48"/>
  <c r="X7" i="48" l="1"/>
  <c r="X8" i="48"/>
  <c r="X9" i="48"/>
  <c r="X10" i="48"/>
  <c r="X11" i="48"/>
  <c r="X12" i="48"/>
  <c r="X13" i="48"/>
  <c r="X14" i="48"/>
  <c r="X15" i="48"/>
  <c r="X16" i="48"/>
  <c r="X17" i="48"/>
  <c r="X18" i="48"/>
  <c r="X19" i="48"/>
  <c r="X20" i="48"/>
  <c r="X21" i="48"/>
  <c r="X22" i="48"/>
  <c r="X23" i="48"/>
  <c r="X24" i="48"/>
  <c r="X25" i="48"/>
  <c r="X6" i="48"/>
  <c r="X35" i="48"/>
  <c r="X36" i="48"/>
  <c r="X37" i="48"/>
  <c r="X38" i="48"/>
  <c r="X39" i="48"/>
  <c r="X40" i="48"/>
  <c r="X41" i="48"/>
  <c r="X42" i="48"/>
  <c r="X43" i="48"/>
  <c r="X34" i="48"/>
  <c r="W30" i="48"/>
  <c r="W29" i="48"/>
  <c r="W28" i="48"/>
  <c r="W27" i="48"/>
  <c r="W26" i="48"/>
  <c r="V30" i="48" l="1"/>
  <c r="V29" i="48"/>
  <c r="V28" i="48"/>
  <c r="V27" i="48"/>
  <c r="V26" i="48"/>
  <c r="S30" i="48" l="1"/>
  <c r="S29" i="48"/>
  <c r="S28" i="48"/>
  <c r="S27" i="48"/>
  <c r="S26" i="48"/>
  <c r="R30" i="48" l="1"/>
  <c r="R29" i="48"/>
  <c r="R28" i="48"/>
  <c r="R27" i="48"/>
  <c r="R26" i="48"/>
  <c r="Q30" i="48" l="1"/>
  <c r="Q29" i="48"/>
  <c r="Q28" i="48"/>
  <c r="Q27" i="48"/>
  <c r="Q26" i="48"/>
  <c r="P35" i="48" l="1"/>
  <c r="P36" i="48"/>
  <c r="P37" i="48"/>
  <c r="P38" i="48"/>
  <c r="P39" i="48"/>
  <c r="P40" i="48"/>
  <c r="P41" i="48"/>
  <c r="P42" i="48"/>
  <c r="P43" i="48"/>
  <c r="P34" i="48"/>
  <c r="P7" i="48"/>
  <c r="P8" i="48"/>
  <c r="P9" i="48"/>
  <c r="P10" i="48"/>
  <c r="P11" i="48"/>
  <c r="P12" i="48"/>
  <c r="P13" i="48"/>
  <c r="P14" i="48"/>
  <c r="P15" i="48"/>
  <c r="P16" i="48"/>
  <c r="P17" i="48"/>
  <c r="P18" i="48"/>
  <c r="P19" i="48"/>
  <c r="P20" i="48"/>
  <c r="P21" i="48"/>
  <c r="P22" i="48"/>
  <c r="P23" i="48"/>
  <c r="P24" i="48"/>
  <c r="P25" i="48"/>
  <c r="P6" i="48"/>
  <c r="O30" i="48"/>
  <c r="O29" i="48"/>
  <c r="O28" i="48"/>
  <c r="O27" i="48"/>
  <c r="O26" i="48"/>
  <c r="N30" i="48" l="1"/>
  <c r="N29" i="48"/>
  <c r="N28" i="48"/>
  <c r="N27" i="48"/>
  <c r="N26" i="48"/>
  <c r="L30" i="48" l="1"/>
  <c r="L29" i="48"/>
  <c r="L28" i="48"/>
  <c r="L27" i="48"/>
  <c r="L26" i="48"/>
  <c r="M25" i="48"/>
  <c r="M24" i="48"/>
  <c r="M23" i="48"/>
  <c r="M22" i="48"/>
  <c r="M21" i="48"/>
  <c r="M20" i="48"/>
  <c r="M19" i="48"/>
  <c r="M18" i="48"/>
  <c r="M17" i="48"/>
  <c r="M16" i="48"/>
  <c r="M15" i="48"/>
  <c r="M14" i="48"/>
  <c r="M13" i="48"/>
  <c r="M12" i="48"/>
  <c r="M28" i="48" s="1"/>
  <c r="M11" i="48"/>
  <c r="M10" i="48"/>
  <c r="M9" i="48"/>
  <c r="M8" i="48"/>
  <c r="M7" i="48"/>
  <c r="M6" i="48"/>
  <c r="M43" i="48"/>
  <c r="M42" i="48"/>
  <c r="M41" i="48"/>
  <c r="M40" i="48"/>
  <c r="M39" i="48"/>
  <c r="M38" i="48"/>
  <c r="M37" i="48"/>
  <c r="M36" i="48"/>
  <c r="M35" i="48"/>
  <c r="M34" i="48"/>
  <c r="M27" i="48" l="1"/>
  <c r="M30" i="48"/>
  <c r="M29" i="48"/>
  <c r="M26" i="48"/>
  <c r="M31" i="48" s="1"/>
  <c r="K30" i="48"/>
  <c r="J30" i="48"/>
  <c r="K29" i="48"/>
  <c r="J29" i="48"/>
  <c r="K28" i="48"/>
  <c r="J28" i="48"/>
  <c r="K27" i="48"/>
  <c r="J27" i="48"/>
  <c r="K26" i="48"/>
  <c r="J26" i="48"/>
  <c r="I35" i="48" l="1"/>
  <c r="I36" i="48"/>
  <c r="I37" i="48"/>
  <c r="I38" i="48"/>
  <c r="I39" i="48"/>
  <c r="I40" i="48"/>
  <c r="I41" i="48"/>
  <c r="I42" i="48"/>
  <c r="I43" i="48"/>
  <c r="I34" i="48"/>
  <c r="H30" i="48"/>
  <c r="H29" i="48"/>
  <c r="H28" i="48"/>
  <c r="H27" i="48"/>
  <c r="H26" i="48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6" i="48"/>
  <c r="G30" i="48" l="1"/>
  <c r="G29" i="48"/>
  <c r="G28" i="48"/>
  <c r="G27" i="48"/>
  <c r="G26" i="48"/>
  <c r="E30" i="48" l="1"/>
  <c r="E29" i="48"/>
  <c r="E28" i="48"/>
  <c r="E27" i="48"/>
  <c r="E26" i="48"/>
  <c r="C26" i="48" l="1"/>
  <c r="C61" i="48"/>
  <c r="D61" i="48" s="1"/>
  <c r="E61" i="48" s="1"/>
  <c r="F61" i="48" s="1"/>
  <c r="G61" i="48" s="1"/>
  <c r="H61" i="48" s="1"/>
  <c r="I61" i="48" s="1"/>
  <c r="J61" i="48" s="1"/>
  <c r="K61" i="48" s="1"/>
  <c r="L61" i="48" s="1"/>
  <c r="M61" i="48" s="1"/>
  <c r="N61" i="48" s="1"/>
  <c r="F43" i="48"/>
  <c r="D43" i="48"/>
  <c r="B43" i="48" s="1"/>
  <c r="F42" i="48"/>
  <c r="D42" i="48"/>
  <c r="F41" i="48"/>
  <c r="D41" i="48"/>
  <c r="F40" i="48"/>
  <c r="D40" i="48"/>
  <c r="F39" i="48"/>
  <c r="D39" i="48"/>
  <c r="F38" i="48"/>
  <c r="D38" i="48"/>
  <c r="F37" i="48"/>
  <c r="D37" i="48"/>
  <c r="F36" i="48"/>
  <c r="D36" i="48"/>
  <c r="F35" i="48"/>
  <c r="D35" i="48"/>
  <c r="F34" i="48"/>
  <c r="D34" i="48"/>
  <c r="C30" i="48"/>
  <c r="C29" i="48"/>
  <c r="C28" i="48"/>
  <c r="C27" i="48"/>
  <c r="F25" i="48"/>
  <c r="D25" i="48"/>
  <c r="B25" i="48" s="1"/>
  <c r="F24" i="48"/>
  <c r="D24" i="48"/>
  <c r="F23" i="48"/>
  <c r="D23" i="48"/>
  <c r="F22" i="48"/>
  <c r="D22" i="48"/>
  <c r="F21" i="48"/>
  <c r="D21" i="48"/>
  <c r="F20" i="48"/>
  <c r="D20" i="48"/>
  <c r="F19" i="48"/>
  <c r="D19" i="48"/>
  <c r="F18" i="48"/>
  <c r="D18" i="48"/>
  <c r="F17" i="48"/>
  <c r="D17" i="48"/>
  <c r="F16" i="48"/>
  <c r="D16" i="48"/>
  <c r="F15" i="48"/>
  <c r="D15" i="48"/>
  <c r="F14" i="48"/>
  <c r="D14" i="48"/>
  <c r="F13" i="48"/>
  <c r="D13" i="48"/>
  <c r="F12" i="48"/>
  <c r="D12" i="48"/>
  <c r="F11" i="48"/>
  <c r="D11" i="48"/>
  <c r="F10" i="48"/>
  <c r="D10" i="48"/>
  <c r="F9" i="48"/>
  <c r="D9" i="48"/>
  <c r="F8" i="48"/>
  <c r="D8" i="48"/>
  <c r="F7" i="48"/>
  <c r="D7" i="48"/>
  <c r="F6" i="48"/>
  <c r="D6" i="48"/>
  <c r="AC30" i="48" l="1"/>
  <c r="J50" i="48" s="1"/>
  <c r="J65" i="48" s="1"/>
  <c r="U29" i="48"/>
  <c r="H49" i="48" s="1"/>
  <c r="F30" i="48"/>
  <c r="D50" i="48" s="1"/>
  <c r="D65" i="48" s="1"/>
  <c r="I29" i="48"/>
  <c r="E49" i="48" s="1"/>
  <c r="AM29" i="48"/>
  <c r="M49" i="48" s="1"/>
  <c r="B13" i="48"/>
  <c r="AJ29" i="48"/>
  <c r="L49" i="48" s="1"/>
  <c r="X28" i="48"/>
  <c r="I48" i="48" s="1"/>
  <c r="D28" i="48"/>
  <c r="C48" i="48" s="1"/>
  <c r="C54" i="48" s="1"/>
  <c r="AG28" i="48"/>
  <c r="K48" i="48" s="1"/>
  <c r="B35" i="48"/>
  <c r="B37" i="48"/>
  <c r="B39" i="48"/>
  <c r="B41" i="48"/>
  <c r="F26" i="48"/>
  <c r="F31" i="48" s="1"/>
  <c r="P29" i="48"/>
  <c r="G49" i="48" s="1"/>
  <c r="AJ26" i="48"/>
  <c r="AJ31" i="48" s="1"/>
  <c r="AQ9" i="48"/>
  <c r="B11" i="48"/>
  <c r="P28" i="48"/>
  <c r="G48" i="48" s="1"/>
  <c r="AQ16" i="48"/>
  <c r="AQ20" i="48"/>
  <c r="AQ24" i="48"/>
  <c r="I26" i="48"/>
  <c r="E51" i="48" s="1"/>
  <c r="AM27" i="48"/>
  <c r="M47" i="48" s="1"/>
  <c r="M64" i="48" s="1"/>
  <c r="B10" i="48"/>
  <c r="U26" i="48"/>
  <c r="U31" i="48" s="1"/>
  <c r="B7" i="48"/>
  <c r="U28" i="48"/>
  <c r="H48" i="48" s="1"/>
  <c r="F49" i="48"/>
  <c r="F28" i="48"/>
  <c r="D48" i="48" s="1"/>
  <c r="AJ28" i="48"/>
  <c r="L48" i="48" s="1"/>
  <c r="B14" i="48"/>
  <c r="P26" i="48"/>
  <c r="P31" i="48" s="1"/>
  <c r="AQ7" i="48"/>
  <c r="AQ8" i="48"/>
  <c r="B9" i="48"/>
  <c r="F48" i="48"/>
  <c r="AP28" i="48"/>
  <c r="N48" i="48" s="1"/>
  <c r="X29" i="48"/>
  <c r="I49" i="48" s="1"/>
  <c r="X26" i="48"/>
  <c r="I51" i="48" s="1"/>
  <c r="AQ11" i="48"/>
  <c r="AQ13" i="48"/>
  <c r="B15" i="48"/>
  <c r="B17" i="48"/>
  <c r="B19" i="48"/>
  <c r="B21" i="48"/>
  <c r="AG29" i="48"/>
  <c r="K49" i="48" s="1"/>
  <c r="B23" i="48"/>
  <c r="AC26" i="48"/>
  <c r="J51" i="48" s="1"/>
  <c r="AQ15" i="48"/>
  <c r="AQ19" i="48"/>
  <c r="AQ23" i="48"/>
  <c r="D27" i="48"/>
  <c r="C47" i="48" s="1"/>
  <c r="C64" i="48" s="1"/>
  <c r="AG27" i="48"/>
  <c r="K47" i="48" s="1"/>
  <c r="K64" i="48" s="1"/>
  <c r="B8" i="48"/>
  <c r="AC28" i="48"/>
  <c r="J48" i="48" s="1"/>
  <c r="AP29" i="48"/>
  <c r="N49" i="48" s="1"/>
  <c r="B36" i="48"/>
  <c r="AQ37" i="48"/>
  <c r="AQ38" i="48"/>
  <c r="B40" i="48"/>
  <c r="AQ41" i="48"/>
  <c r="AQ42" i="48"/>
  <c r="B18" i="48"/>
  <c r="AQ22" i="48"/>
  <c r="AP27" i="48"/>
  <c r="N47" i="48" s="1"/>
  <c r="N64" i="48" s="1"/>
  <c r="I28" i="48"/>
  <c r="E48" i="48" s="1"/>
  <c r="AM28" i="48"/>
  <c r="M48" i="48" s="1"/>
  <c r="B16" i="48"/>
  <c r="B20" i="48"/>
  <c r="B22" i="48"/>
  <c r="B24" i="48"/>
  <c r="AM26" i="48"/>
  <c r="F29" i="48"/>
  <c r="D49" i="48" s="1"/>
  <c r="AC29" i="48"/>
  <c r="J49" i="48" s="1"/>
  <c r="AM30" i="48"/>
  <c r="M50" i="48" s="1"/>
  <c r="B38" i="48"/>
  <c r="B42" i="48"/>
  <c r="B12" i="48"/>
  <c r="D26" i="48"/>
  <c r="AG26" i="48"/>
  <c r="AP26" i="48"/>
  <c r="F47" i="48"/>
  <c r="P27" i="48"/>
  <c r="G47" i="48" s="1"/>
  <c r="U27" i="48"/>
  <c r="H47" i="48" s="1"/>
  <c r="D30" i="48"/>
  <c r="C50" i="48" s="1"/>
  <c r="AG30" i="48"/>
  <c r="K50" i="48" s="1"/>
  <c r="AP30" i="48"/>
  <c r="AQ36" i="48"/>
  <c r="AQ40" i="48"/>
  <c r="AQ6" i="48"/>
  <c r="AQ10" i="48"/>
  <c r="AQ14" i="48"/>
  <c r="AQ18" i="48"/>
  <c r="I27" i="48"/>
  <c r="E47" i="48" s="1"/>
  <c r="X27" i="48"/>
  <c r="I47" i="48" s="1"/>
  <c r="AJ27" i="48"/>
  <c r="L47" i="48" s="1"/>
  <c r="D29" i="48"/>
  <c r="C49" i="48" s="1"/>
  <c r="C55" i="48" s="1"/>
  <c r="F50" i="48"/>
  <c r="P30" i="48"/>
  <c r="G50" i="48" s="1"/>
  <c r="U30" i="48"/>
  <c r="H50" i="48" s="1"/>
  <c r="AQ35" i="48"/>
  <c r="AQ39" i="48"/>
  <c r="AQ43" i="48"/>
  <c r="B6" i="48"/>
  <c r="AQ17" i="48"/>
  <c r="AQ21" i="48"/>
  <c r="AQ25" i="48"/>
  <c r="F27" i="48"/>
  <c r="D47" i="48" s="1"/>
  <c r="AC27" i="48"/>
  <c r="J47" i="48" s="1"/>
  <c r="I30" i="48"/>
  <c r="E50" i="48" s="1"/>
  <c r="X30" i="48"/>
  <c r="I50" i="48" s="1"/>
  <c r="AJ30" i="48"/>
  <c r="AQ12" i="48"/>
  <c r="AZ34" i="47"/>
  <c r="BC35" i="47"/>
  <c r="BC36" i="47"/>
  <c r="BC37" i="47"/>
  <c r="BC38" i="47"/>
  <c r="BC39" i="47"/>
  <c r="BC40" i="47"/>
  <c r="BC41" i="47"/>
  <c r="BC42" i="47"/>
  <c r="BC43" i="47"/>
  <c r="BC34" i="47"/>
  <c r="BC7" i="47"/>
  <c r="BC8" i="47"/>
  <c r="BC9" i="47"/>
  <c r="BC10" i="47"/>
  <c r="BC11" i="47"/>
  <c r="BC12" i="47"/>
  <c r="BC13" i="47"/>
  <c r="BC14" i="47"/>
  <c r="BC15" i="47"/>
  <c r="BC16" i="47"/>
  <c r="BC17" i="47"/>
  <c r="BC18" i="47"/>
  <c r="BC19" i="47"/>
  <c r="BC20" i="47"/>
  <c r="BC21" i="47"/>
  <c r="BC22" i="47"/>
  <c r="BC23" i="47"/>
  <c r="BC24" i="47"/>
  <c r="BC25" i="47"/>
  <c r="BC6" i="47"/>
  <c r="BB30" i="47"/>
  <c r="BB29" i="47"/>
  <c r="BB28" i="47"/>
  <c r="BB27" i="47"/>
  <c r="BB26" i="47"/>
  <c r="N50" i="48" l="1"/>
  <c r="L50" i="48"/>
  <c r="L65" i="48" s="1"/>
  <c r="L51" i="48"/>
  <c r="L66" i="48" s="1"/>
  <c r="D51" i="48"/>
  <c r="D66" i="48" s="1"/>
  <c r="D54" i="48"/>
  <c r="E54" i="48" s="1"/>
  <c r="F54" i="48" s="1"/>
  <c r="G54" i="48" s="1"/>
  <c r="H54" i="48" s="1"/>
  <c r="I54" i="48" s="1"/>
  <c r="J54" i="48" s="1"/>
  <c r="K54" i="48" s="1"/>
  <c r="L54" i="48" s="1"/>
  <c r="M54" i="48" s="1"/>
  <c r="N54" i="48" s="1"/>
  <c r="H51" i="48"/>
  <c r="H66" i="48" s="1"/>
  <c r="G51" i="48"/>
  <c r="G66" i="48" s="1"/>
  <c r="I31" i="48"/>
  <c r="AQ28" i="48"/>
  <c r="X31" i="48"/>
  <c r="C53" i="48"/>
  <c r="C68" i="48" s="1"/>
  <c r="F51" i="48"/>
  <c r="F66" i="48" s="1"/>
  <c r="AC31" i="48"/>
  <c r="G65" i="48"/>
  <c r="F65" i="48"/>
  <c r="F64" i="48"/>
  <c r="N65" i="48"/>
  <c r="L64" i="48"/>
  <c r="K51" i="48"/>
  <c r="AG31" i="48"/>
  <c r="M51" i="48"/>
  <c r="AM31" i="48"/>
  <c r="C51" i="48"/>
  <c r="D31" i="48"/>
  <c r="I64" i="48"/>
  <c r="K65" i="48"/>
  <c r="I66" i="48"/>
  <c r="C65" i="48"/>
  <c r="C56" i="48"/>
  <c r="I65" i="48"/>
  <c r="E65" i="48"/>
  <c r="E64" i="48"/>
  <c r="J64" i="48"/>
  <c r="D64" i="48"/>
  <c r="H65" i="48"/>
  <c r="H64" i="48"/>
  <c r="J66" i="48"/>
  <c r="G64" i="48"/>
  <c r="M65" i="48"/>
  <c r="AQ29" i="48"/>
  <c r="AQ30" i="48"/>
  <c r="AQ26" i="48"/>
  <c r="AQ31" i="48" s="1"/>
  <c r="AQ27" i="48"/>
  <c r="N51" i="48"/>
  <c r="AP31" i="48"/>
  <c r="D55" i="48"/>
  <c r="E55" i="48" s="1"/>
  <c r="F55" i="48" s="1"/>
  <c r="G55" i="48" s="1"/>
  <c r="H55" i="48" s="1"/>
  <c r="I55" i="48" s="1"/>
  <c r="J55" i="48" s="1"/>
  <c r="K55" i="48" s="1"/>
  <c r="L55" i="48" s="1"/>
  <c r="M55" i="48" s="1"/>
  <c r="N55" i="48" s="1"/>
  <c r="E66" i="48"/>
  <c r="BA30" i="47"/>
  <c r="BA29" i="47"/>
  <c r="BA28" i="47"/>
  <c r="BA27" i="47"/>
  <c r="BA26" i="47"/>
  <c r="D53" i="48" l="1"/>
  <c r="D68" i="48" s="1"/>
  <c r="N66" i="48"/>
  <c r="M66" i="48"/>
  <c r="K66" i="48"/>
  <c r="C69" i="48"/>
  <c r="D56" i="48"/>
  <c r="C66" i="48"/>
  <c r="C57" i="48"/>
  <c r="AZ43" i="47"/>
  <c r="AZ42" i="47"/>
  <c r="AZ41" i="47"/>
  <c r="AZ40" i="47"/>
  <c r="AZ39" i="47"/>
  <c r="AZ38" i="47"/>
  <c r="AZ37" i="47"/>
  <c r="AZ36" i="47"/>
  <c r="AZ35" i="47"/>
  <c r="AZ25" i="47"/>
  <c r="AZ6" i="47"/>
  <c r="AY30" i="47"/>
  <c r="AY29" i="47"/>
  <c r="AY28" i="47"/>
  <c r="AY27" i="47"/>
  <c r="AY26" i="47"/>
  <c r="AZ24" i="47"/>
  <c r="AZ23" i="47"/>
  <c r="AZ22" i="47"/>
  <c r="AZ21" i="47"/>
  <c r="AZ20" i="47"/>
  <c r="AZ19" i="47"/>
  <c r="AZ18" i="47"/>
  <c r="AZ17" i="47"/>
  <c r="AZ16" i="47"/>
  <c r="AZ15" i="47"/>
  <c r="AZ14" i="47"/>
  <c r="AZ13" i="47"/>
  <c r="AZ12" i="47"/>
  <c r="AZ11" i="47"/>
  <c r="AZ10" i="47"/>
  <c r="AZ9" i="47"/>
  <c r="AZ8" i="47"/>
  <c r="AZ7" i="47"/>
  <c r="E53" i="48" l="1"/>
  <c r="E68" i="48" s="1"/>
  <c r="D69" i="48"/>
  <c r="E56" i="48"/>
  <c r="C70" i="48"/>
  <c r="D57" i="48"/>
  <c r="AX30" i="47"/>
  <c r="AX29" i="47"/>
  <c r="AX28" i="47"/>
  <c r="AX27" i="47"/>
  <c r="AX26" i="47"/>
  <c r="F53" i="48" l="1"/>
  <c r="F68" i="48" s="1"/>
  <c r="E69" i="48"/>
  <c r="F56" i="48"/>
  <c r="D70" i="48"/>
  <c r="E57" i="48"/>
  <c r="AW30" i="47"/>
  <c r="AW29" i="47"/>
  <c r="AW28" i="47"/>
  <c r="AW27" i="47"/>
  <c r="AW26" i="47"/>
  <c r="G53" i="48" l="1"/>
  <c r="G68" i="48" s="1"/>
  <c r="F69" i="48"/>
  <c r="G56" i="48"/>
  <c r="E70" i="48"/>
  <c r="F57" i="48"/>
  <c r="AV35" i="47"/>
  <c r="AV36" i="47"/>
  <c r="AV37" i="47"/>
  <c r="AV38" i="47"/>
  <c r="AV39" i="47"/>
  <c r="AV40" i="47"/>
  <c r="AV41" i="47"/>
  <c r="AV42" i="47"/>
  <c r="AV43" i="47"/>
  <c r="AV34" i="47"/>
  <c r="AV7" i="47"/>
  <c r="AV8" i="47"/>
  <c r="AV9" i="47"/>
  <c r="AV10" i="47"/>
  <c r="AV11" i="47"/>
  <c r="AV12" i="47"/>
  <c r="AV13" i="47"/>
  <c r="AV14" i="47"/>
  <c r="AV15" i="47"/>
  <c r="AV16" i="47"/>
  <c r="AV17" i="47"/>
  <c r="AV18" i="47"/>
  <c r="AV19" i="47"/>
  <c r="AV20" i="47"/>
  <c r="AV21" i="47"/>
  <c r="AV22" i="47"/>
  <c r="AV23" i="47"/>
  <c r="AV24" i="47"/>
  <c r="AV25" i="47"/>
  <c r="AV6" i="47"/>
  <c r="AU30" i="47"/>
  <c r="AU29" i="47"/>
  <c r="AU28" i="47"/>
  <c r="AU27" i="47"/>
  <c r="AU26" i="47"/>
  <c r="H53" i="48" l="1"/>
  <c r="I53" i="48" s="1"/>
  <c r="G69" i="48"/>
  <c r="H56" i="48"/>
  <c r="F70" i="48"/>
  <c r="G57" i="48"/>
  <c r="AV30" i="47"/>
  <c r="AT30" i="47"/>
  <c r="AT29" i="47"/>
  <c r="AT28" i="47"/>
  <c r="AT27" i="47"/>
  <c r="AT26" i="47"/>
  <c r="H68" i="48" l="1"/>
  <c r="I68" i="48"/>
  <c r="J53" i="48"/>
  <c r="K53" i="48" s="1"/>
  <c r="G70" i="48"/>
  <c r="H57" i="48"/>
  <c r="H69" i="48"/>
  <c r="I56" i="48"/>
  <c r="AR30" i="47"/>
  <c r="AR29" i="47"/>
  <c r="AR28" i="47"/>
  <c r="AR27" i="47"/>
  <c r="AR26" i="47"/>
  <c r="J68" i="48" l="1"/>
  <c r="H70" i="48"/>
  <c r="I57" i="48"/>
  <c r="I69" i="48"/>
  <c r="J56" i="48"/>
  <c r="AO43" i="47"/>
  <c r="AO42" i="47"/>
  <c r="AO41" i="47"/>
  <c r="AO40" i="47"/>
  <c r="AO39" i="47"/>
  <c r="AO38" i="47"/>
  <c r="AO37" i="47"/>
  <c r="AO36" i="47"/>
  <c r="AO35" i="47"/>
  <c r="AO34" i="47"/>
  <c r="AO23" i="47"/>
  <c r="AN30" i="47"/>
  <c r="AN29" i="47"/>
  <c r="AN28" i="47"/>
  <c r="AN27" i="47"/>
  <c r="AN26" i="47"/>
  <c r="AO25" i="47"/>
  <c r="AO24" i="47"/>
  <c r="AO22" i="47"/>
  <c r="AO21" i="47"/>
  <c r="AO20" i="47"/>
  <c r="AO19" i="47"/>
  <c r="AO18" i="47"/>
  <c r="AO17" i="47"/>
  <c r="AO16" i="47"/>
  <c r="AO15" i="47"/>
  <c r="AO14" i="47"/>
  <c r="AO13" i="47"/>
  <c r="AO12" i="47"/>
  <c r="AO11" i="47"/>
  <c r="AO10" i="47"/>
  <c r="AO9" i="47"/>
  <c r="AO8" i="47"/>
  <c r="AO7" i="47"/>
  <c r="AO6" i="47"/>
  <c r="AO29" i="47" l="1"/>
  <c r="K68" i="48"/>
  <c r="L53" i="48"/>
  <c r="I70" i="48"/>
  <c r="J57" i="48"/>
  <c r="J69" i="48"/>
  <c r="K56" i="48"/>
  <c r="AM30" i="47"/>
  <c r="AM29" i="47"/>
  <c r="AM28" i="47"/>
  <c r="AM27" i="47"/>
  <c r="AM26" i="47"/>
  <c r="L68" i="48" l="1"/>
  <c r="M53" i="48"/>
  <c r="K69" i="48"/>
  <c r="L56" i="48"/>
  <c r="J70" i="48"/>
  <c r="K57" i="48"/>
  <c r="AL30" i="47"/>
  <c r="AL29" i="47"/>
  <c r="AL28" i="47"/>
  <c r="AL27" i="47"/>
  <c r="AL26" i="47"/>
  <c r="M68" i="48" l="1"/>
  <c r="N53" i="48"/>
  <c r="N68" i="48" s="1"/>
  <c r="K70" i="48"/>
  <c r="L57" i="48"/>
  <c r="L69" i="48"/>
  <c r="M56" i="48"/>
  <c r="AK30" i="47"/>
  <c r="AK29" i="47"/>
  <c r="AK28" i="47"/>
  <c r="AK27" i="47"/>
  <c r="AK26" i="47"/>
  <c r="M69" i="48" l="1"/>
  <c r="N56" i="48"/>
  <c r="N69" i="48" s="1"/>
  <c r="L70" i="48"/>
  <c r="M57" i="48"/>
  <c r="AJ30" i="47"/>
  <c r="AJ29" i="47"/>
  <c r="AJ28" i="47"/>
  <c r="AJ27" i="47"/>
  <c r="AJ26" i="47"/>
  <c r="M70" i="48" l="1"/>
  <c r="N57" i="48"/>
  <c r="N70" i="48" s="1"/>
  <c r="AI30" i="47"/>
  <c r="AI29" i="47"/>
  <c r="AI28" i="47"/>
  <c r="AI27" i="47"/>
  <c r="AI26" i="47"/>
  <c r="AH30" i="47"/>
  <c r="AH29" i="47"/>
  <c r="AH28" i="47"/>
  <c r="AH27" i="47"/>
  <c r="AH26" i="47"/>
  <c r="AF30" i="47" l="1"/>
  <c r="AF29" i="47"/>
  <c r="AF28" i="47"/>
  <c r="AF27" i="47"/>
  <c r="AF26" i="47"/>
  <c r="AG25" i="47"/>
  <c r="AG24" i="47"/>
  <c r="AG23" i="47"/>
  <c r="AG22" i="47"/>
  <c r="AG21" i="47"/>
  <c r="AG20" i="47"/>
  <c r="AG19" i="47"/>
  <c r="AG18" i="47"/>
  <c r="AG17" i="47"/>
  <c r="AG16" i="47"/>
  <c r="AG15" i="47"/>
  <c r="AG14" i="47"/>
  <c r="AG13" i="47"/>
  <c r="AG12" i="47"/>
  <c r="AG11" i="47"/>
  <c r="AG10" i="47"/>
  <c r="AG9" i="47"/>
  <c r="AG8" i="47"/>
  <c r="AG7" i="47"/>
  <c r="AG6" i="47"/>
  <c r="AE30" i="47" l="1"/>
  <c r="AE29" i="47"/>
  <c r="AE28" i="47"/>
  <c r="AE27" i="47"/>
  <c r="AE26" i="47"/>
  <c r="AD30" i="47" l="1"/>
  <c r="AD29" i="47"/>
  <c r="AD28" i="47"/>
  <c r="AD27" i="47"/>
  <c r="AD26" i="47"/>
  <c r="AC30" i="47" l="1"/>
  <c r="AC29" i="47"/>
  <c r="AC28" i="47"/>
  <c r="AC27" i="47"/>
  <c r="AC26" i="47"/>
  <c r="AG43" i="47" l="1"/>
  <c r="AG42" i="47"/>
  <c r="AG41" i="47"/>
  <c r="AG40" i="47"/>
  <c r="AG39" i="47"/>
  <c r="AG38" i="47"/>
  <c r="AG37" i="47"/>
  <c r="AG36" i="47"/>
  <c r="AG35" i="47"/>
  <c r="AG34" i="47"/>
  <c r="AB30" i="47"/>
  <c r="AB29" i="47"/>
  <c r="AB28" i="47"/>
  <c r="AB27" i="47"/>
  <c r="AB26" i="47"/>
  <c r="AA30" i="47" l="1"/>
  <c r="AA29" i="47"/>
  <c r="AA28" i="47"/>
  <c r="AA27" i="47"/>
  <c r="AA26" i="47"/>
  <c r="Z30" i="47" l="1"/>
  <c r="Z29" i="47"/>
  <c r="Z28" i="47"/>
  <c r="Z27" i="47"/>
  <c r="Z26" i="47"/>
  <c r="Y43" i="47" l="1"/>
  <c r="Y42" i="47"/>
  <c r="Y41" i="47"/>
  <c r="Y40" i="47"/>
  <c r="Y39" i="47"/>
  <c r="Y38" i="47"/>
  <c r="Y37" i="47"/>
  <c r="Y36" i="47"/>
  <c r="Y35" i="47"/>
  <c r="Y34" i="47"/>
  <c r="X30" i="47"/>
  <c r="X29" i="47"/>
  <c r="X28" i="47"/>
  <c r="X27" i="47"/>
  <c r="X26" i="47"/>
  <c r="Y25" i="47"/>
  <c r="Y24" i="47"/>
  <c r="Y23" i="47"/>
  <c r="Y22" i="47"/>
  <c r="Y21" i="47"/>
  <c r="Y20" i="47"/>
  <c r="Y19" i="47"/>
  <c r="Y18" i="47"/>
  <c r="Y17" i="47"/>
  <c r="Y16" i="47"/>
  <c r="Y15" i="47"/>
  <c r="Y14" i="47"/>
  <c r="Y13" i="47"/>
  <c r="Y12" i="47"/>
  <c r="Y10" i="47"/>
  <c r="Y9" i="47"/>
  <c r="Y8" i="47"/>
  <c r="Y7" i="47"/>
  <c r="Y6" i="47"/>
  <c r="V30" i="47" l="1"/>
  <c r="W30" i="47"/>
  <c r="V29" i="47"/>
  <c r="W29" i="47"/>
  <c r="V28" i="47"/>
  <c r="W28" i="47"/>
  <c r="V27" i="47"/>
  <c r="W27" i="47"/>
  <c r="V26" i="47"/>
  <c r="W26" i="47"/>
  <c r="Y11" i="47" l="1"/>
  <c r="U30" i="47" l="1"/>
  <c r="U29" i="47"/>
  <c r="U28" i="47"/>
  <c r="U27" i="47"/>
  <c r="U26" i="47"/>
  <c r="T30" i="47" l="1"/>
  <c r="T29" i="47"/>
  <c r="T28" i="47"/>
  <c r="T27" i="47"/>
  <c r="T26" i="47"/>
  <c r="S30" i="47" l="1"/>
  <c r="S29" i="47"/>
  <c r="S28" i="47"/>
  <c r="S27" i="47"/>
  <c r="S26" i="47"/>
  <c r="R43" i="47" l="1"/>
  <c r="R42" i="47"/>
  <c r="R41" i="47"/>
  <c r="R40" i="47"/>
  <c r="R39" i="47"/>
  <c r="R38" i="47"/>
  <c r="R37" i="47"/>
  <c r="R36" i="47"/>
  <c r="R35" i="47"/>
  <c r="R34" i="47"/>
  <c r="Q30" i="47"/>
  <c r="Q29" i="47"/>
  <c r="Q28" i="47"/>
  <c r="Q27" i="47"/>
  <c r="Q26" i="47"/>
  <c r="R25" i="47"/>
  <c r="R24" i="47"/>
  <c r="R23" i="47"/>
  <c r="R22" i="47"/>
  <c r="R21" i="47"/>
  <c r="R20" i="47"/>
  <c r="R19" i="47"/>
  <c r="R18" i="47"/>
  <c r="R17" i="47"/>
  <c r="R16" i="47"/>
  <c r="R15" i="47"/>
  <c r="R14" i="47"/>
  <c r="R13" i="47"/>
  <c r="R12" i="47"/>
  <c r="R11" i="47"/>
  <c r="R10" i="47"/>
  <c r="R9" i="47"/>
  <c r="R8" i="47"/>
  <c r="R7" i="47"/>
  <c r="R6" i="47"/>
  <c r="P30" i="47" l="1"/>
  <c r="P29" i="47"/>
  <c r="P28" i="47"/>
  <c r="P27" i="47"/>
  <c r="P26" i="47"/>
  <c r="O30" i="47" l="1"/>
  <c r="O29" i="47"/>
  <c r="O28" i="47"/>
  <c r="O27" i="47"/>
  <c r="O26" i="47"/>
  <c r="N30" i="47" l="1"/>
  <c r="N29" i="47"/>
  <c r="N28" i="47"/>
  <c r="N27" i="47"/>
  <c r="N26" i="47"/>
  <c r="M30" i="47" l="1"/>
  <c r="M29" i="47"/>
  <c r="M28" i="47"/>
  <c r="M27" i="47"/>
  <c r="M26" i="47"/>
  <c r="L35" i="47" l="1"/>
  <c r="L36" i="47"/>
  <c r="L37" i="47"/>
  <c r="L38" i="47"/>
  <c r="L39" i="47"/>
  <c r="L40" i="47"/>
  <c r="L41" i="47"/>
  <c r="L42" i="47"/>
  <c r="L43" i="47"/>
  <c r="L34" i="47"/>
  <c r="K30" i="47"/>
  <c r="K29" i="47"/>
  <c r="K28" i="47"/>
  <c r="K27" i="47"/>
  <c r="K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J30" i="47"/>
  <c r="J29" i="47"/>
  <c r="J28" i="47"/>
  <c r="J27" i="47"/>
  <c r="J26" i="47"/>
  <c r="I30" i="47" l="1"/>
  <c r="I29" i="47"/>
  <c r="I28" i="47"/>
  <c r="I27" i="47"/>
  <c r="I26" i="47"/>
  <c r="H30" i="47" l="1"/>
  <c r="H29" i="47"/>
  <c r="H28" i="47"/>
  <c r="H27" i="47"/>
  <c r="H26" i="47"/>
  <c r="F30" i="47" l="1"/>
  <c r="F29" i="47"/>
  <c r="F28" i="47"/>
  <c r="F27" i="47"/>
  <c r="F26" i="47"/>
  <c r="G43" i="47"/>
  <c r="G42" i="47"/>
  <c r="G41" i="47"/>
  <c r="G40" i="47"/>
  <c r="G39" i="47"/>
  <c r="G38" i="47"/>
  <c r="G37" i="47"/>
  <c r="G36" i="47"/>
  <c r="G35" i="47"/>
  <c r="G34" i="47"/>
  <c r="G25" i="47"/>
  <c r="G24" i="47"/>
  <c r="G23" i="47"/>
  <c r="G22" i="47"/>
  <c r="G21" i="47"/>
  <c r="G20" i="47"/>
  <c r="G19" i="47"/>
  <c r="G18" i="47"/>
  <c r="G17" i="47"/>
  <c r="G16" i="47"/>
  <c r="G15" i="47"/>
  <c r="G14" i="47"/>
  <c r="G13" i="47"/>
  <c r="G12" i="47"/>
  <c r="G11" i="47"/>
  <c r="G10" i="47"/>
  <c r="G9" i="47"/>
  <c r="G8" i="47"/>
  <c r="G7" i="47"/>
  <c r="G6" i="47"/>
  <c r="E30" i="47" l="1"/>
  <c r="E29" i="47"/>
  <c r="E28" i="47"/>
  <c r="E27" i="47"/>
  <c r="E26" i="47"/>
  <c r="D30" i="47" l="1"/>
  <c r="D29" i="47"/>
  <c r="D28" i="47"/>
  <c r="D27" i="47"/>
  <c r="D26" i="47"/>
  <c r="C61" i="47" l="1"/>
  <c r="D61" i="47" s="1"/>
  <c r="E61" i="47" s="1"/>
  <c r="F61" i="47" s="1"/>
  <c r="G61" i="47" s="1"/>
  <c r="H61" i="47" s="1"/>
  <c r="I61" i="47" s="1"/>
  <c r="J61" i="47" s="1"/>
  <c r="K61" i="47" s="1"/>
  <c r="L61" i="47" s="1"/>
  <c r="M61" i="47" s="1"/>
  <c r="N61" i="47" s="1"/>
  <c r="BE43" i="47"/>
  <c r="AS43" i="47"/>
  <c r="AQ43" i="47"/>
  <c r="BE42" i="47"/>
  <c r="AS42" i="47"/>
  <c r="AQ42" i="47"/>
  <c r="BE41" i="47"/>
  <c r="AS41" i="47"/>
  <c r="AQ41" i="47"/>
  <c r="BE40" i="47"/>
  <c r="AS40" i="47"/>
  <c r="AQ40" i="47"/>
  <c r="BE39" i="47"/>
  <c r="AS39" i="47"/>
  <c r="AQ39" i="47"/>
  <c r="BE38" i="47"/>
  <c r="AS38" i="47"/>
  <c r="AQ38" i="47"/>
  <c r="BE37" i="47"/>
  <c r="AS37" i="47"/>
  <c r="AQ37" i="47"/>
  <c r="BE36" i="47"/>
  <c r="AS36" i="47"/>
  <c r="AQ36" i="47"/>
  <c r="BE35" i="47"/>
  <c r="AS35" i="47"/>
  <c r="AQ35" i="47"/>
  <c r="BE34" i="47"/>
  <c r="AS34" i="47"/>
  <c r="AQ34" i="47"/>
  <c r="L50" i="47"/>
  <c r="C30" i="47"/>
  <c r="C29" i="47"/>
  <c r="C28" i="47"/>
  <c r="C27" i="47"/>
  <c r="C26" i="47"/>
  <c r="BE25" i="47"/>
  <c r="AS25" i="47"/>
  <c r="AQ25" i="47"/>
  <c r="BE24" i="47"/>
  <c r="AS24" i="47"/>
  <c r="AQ24" i="47"/>
  <c r="BE23" i="47"/>
  <c r="AS23" i="47"/>
  <c r="AQ23" i="47"/>
  <c r="BE22" i="47"/>
  <c r="AS22" i="47"/>
  <c r="AQ22" i="47"/>
  <c r="BE21" i="47"/>
  <c r="AS21" i="47"/>
  <c r="AQ21" i="47"/>
  <c r="BE20" i="47"/>
  <c r="AS20" i="47"/>
  <c r="AQ20" i="47"/>
  <c r="BE19" i="47"/>
  <c r="AS19" i="47"/>
  <c r="AQ19" i="47"/>
  <c r="BE18" i="47"/>
  <c r="AS18" i="47"/>
  <c r="AQ18" i="47"/>
  <c r="BE17" i="47"/>
  <c r="AS17" i="47"/>
  <c r="AQ17" i="47"/>
  <c r="BE16" i="47"/>
  <c r="AS16" i="47"/>
  <c r="AQ16" i="47"/>
  <c r="BE15" i="47"/>
  <c r="AS15" i="47"/>
  <c r="AQ15" i="47"/>
  <c r="BE14" i="47"/>
  <c r="AS14" i="47"/>
  <c r="AQ14" i="47"/>
  <c r="BE13" i="47"/>
  <c r="AS13" i="47"/>
  <c r="AQ13" i="47"/>
  <c r="BE12" i="47"/>
  <c r="AS12" i="47"/>
  <c r="AQ12" i="47"/>
  <c r="BE11" i="47"/>
  <c r="AS11" i="47"/>
  <c r="AQ11" i="47"/>
  <c r="BE10" i="47"/>
  <c r="AS10" i="47"/>
  <c r="AQ10" i="47"/>
  <c r="BE9" i="47"/>
  <c r="AS9" i="47"/>
  <c r="AQ9" i="47"/>
  <c r="BE8" i="47"/>
  <c r="AS8" i="47"/>
  <c r="AQ8" i="47"/>
  <c r="BE7" i="47"/>
  <c r="AS7" i="47"/>
  <c r="AQ7" i="47"/>
  <c r="BE6" i="47"/>
  <c r="AS6" i="47"/>
  <c r="AQ6" i="47"/>
  <c r="BF43" i="47" l="1"/>
  <c r="BF37" i="47"/>
  <c r="BF42" i="47"/>
  <c r="BF41" i="47"/>
  <c r="BF40" i="47"/>
  <c r="BF39" i="47"/>
  <c r="BF38" i="47"/>
  <c r="BF35" i="47"/>
  <c r="BF36" i="47"/>
  <c r="BF34" i="47"/>
  <c r="AG28" i="47"/>
  <c r="G48" i="47" s="1"/>
  <c r="AG30" i="47"/>
  <c r="G50" i="47" s="1"/>
  <c r="G65" i="47" s="1"/>
  <c r="AQ29" i="47"/>
  <c r="I49" i="47" s="1"/>
  <c r="BE28" i="47"/>
  <c r="N48" i="47" s="1"/>
  <c r="AS29" i="47"/>
  <c r="J49" i="47" s="1"/>
  <c r="BE29" i="47"/>
  <c r="N49" i="47" s="1"/>
  <c r="R29" i="47"/>
  <c r="E49" i="47" s="1"/>
  <c r="B40" i="47"/>
  <c r="Y28" i="47"/>
  <c r="F48" i="47" s="1"/>
  <c r="B38" i="47"/>
  <c r="L28" i="47"/>
  <c r="D48" i="47" s="1"/>
  <c r="R28" i="47"/>
  <c r="E48" i="47" s="1"/>
  <c r="BC28" i="47"/>
  <c r="M48" i="47" s="1"/>
  <c r="L27" i="47"/>
  <c r="D47" i="47" s="1"/>
  <c r="D64" i="47" s="1"/>
  <c r="AZ28" i="47"/>
  <c r="L48" i="47" s="1"/>
  <c r="BF9" i="47"/>
  <c r="B11" i="47"/>
  <c r="BF17" i="47"/>
  <c r="BF25" i="47"/>
  <c r="B16" i="47"/>
  <c r="AZ29" i="47"/>
  <c r="L49" i="47" s="1"/>
  <c r="B35" i="47"/>
  <c r="AQ26" i="47"/>
  <c r="AQ31" i="47" s="1"/>
  <c r="BC30" i="47"/>
  <c r="M50" i="47" s="1"/>
  <c r="M65" i="47" s="1"/>
  <c r="B43" i="47"/>
  <c r="AS27" i="47"/>
  <c r="J47" i="47" s="1"/>
  <c r="J64" i="47" s="1"/>
  <c r="BE26" i="47"/>
  <c r="Y30" i="47"/>
  <c r="F50" i="47" s="1"/>
  <c r="F65" i="47" s="1"/>
  <c r="BE30" i="47"/>
  <c r="B37" i="47"/>
  <c r="B13" i="47"/>
  <c r="B8" i="47"/>
  <c r="B20" i="47"/>
  <c r="L29" i="47"/>
  <c r="D49" i="47" s="1"/>
  <c r="B24" i="47"/>
  <c r="AQ27" i="47"/>
  <c r="I47" i="47" s="1"/>
  <c r="I64" i="47" s="1"/>
  <c r="AQ28" i="47"/>
  <c r="I48" i="47" s="1"/>
  <c r="R30" i="47"/>
  <c r="E50" i="47" s="1"/>
  <c r="E65" i="47" s="1"/>
  <c r="AG27" i="47"/>
  <c r="G47" i="47" s="1"/>
  <c r="G64" i="47" s="1"/>
  <c r="BF16" i="47"/>
  <c r="BF20" i="47"/>
  <c r="AG29" i="47"/>
  <c r="G49" i="47" s="1"/>
  <c r="B39" i="47"/>
  <c r="B41" i="47"/>
  <c r="BF23" i="47"/>
  <c r="BF19" i="47"/>
  <c r="BF15" i="47"/>
  <c r="BF7" i="47"/>
  <c r="G28" i="47"/>
  <c r="C48" i="47" s="1"/>
  <c r="C54" i="47" s="1"/>
  <c r="BF11" i="47"/>
  <c r="BC26" i="47"/>
  <c r="BC31" i="47" s="1"/>
  <c r="AG26" i="47"/>
  <c r="AG31" i="47" s="1"/>
  <c r="BF21" i="47"/>
  <c r="G30" i="47"/>
  <c r="C50" i="47" s="1"/>
  <c r="G29" i="47"/>
  <c r="C49" i="47" s="1"/>
  <c r="C55" i="47" s="1"/>
  <c r="K50" i="47"/>
  <c r="B23" i="47"/>
  <c r="AV29" i="47"/>
  <c r="K49" i="47" s="1"/>
  <c r="B42" i="47"/>
  <c r="AO27" i="47"/>
  <c r="H47" i="47" s="1"/>
  <c r="B7" i="47"/>
  <c r="B9" i="47"/>
  <c r="BF14" i="47"/>
  <c r="B14" i="47"/>
  <c r="B25" i="47"/>
  <c r="AS26" i="47"/>
  <c r="AS31" i="47" s="1"/>
  <c r="L26" i="47"/>
  <c r="L31" i="47" s="1"/>
  <c r="AZ27" i="47"/>
  <c r="L47" i="47" s="1"/>
  <c r="AZ26" i="47"/>
  <c r="AZ31" i="47" s="1"/>
  <c r="BF8" i="47"/>
  <c r="B17" i="47"/>
  <c r="AO30" i="47"/>
  <c r="H50" i="47" s="1"/>
  <c r="BF22" i="47"/>
  <c r="B22" i="47"/>
  <c r="BF24" i="47"/>
  <c r="Y26" i="47"/>
  <c r="Y31" i="47" s="1"/>
  <c r="BF18" i="47"/>
  <c r="B18" i="47"/>
  <c r="G27" i="47"/>
  <c r="C47" i="47" s="1"/>
  <c r="BF13" i="47"/>
  <c r="B15" i="47"/>
  <c r="AO26" i="47"/>
  <c r="AO31" i="47" s="1"/>
  <c r="BC27" i="47"/>
  <c r="M47" i="47" s="1"/>
  <c r="AS28" i="47"/>
  <c r="J48" i="47" s="1"/>
  <c r="B19" i="47"/>
  <c r="AQ30" i="47"/>
  <c r="I50" i="47" s="1"/>
  <c r="B34" i="47"/>
  <c r="B12" i="47"/>
  <c r="AO28" i="47"/>
  <c r="H48" i="47" s="1"/>
  <c r="L65" i="47"/>
  <c r="R27" i="47"/>
  <c r="E47" i="47" s="1"/>
  <c r="R26" i="47"/>
  <c r="R31" i="47" s="1"/>
  <c r="Y27" i="47"/>
  <c r="F47" i="47" s="1"/>
  <c r="BE27" i="47"/>
  <c r="N47" i="47" s="1"/>
  <c r="BF10" i="47"/>
  <c r="B10" i="47"/>
  <c r="BF12" i="47"/>
  <c r="AV28" i="47"/>
  <c r="K48" i="47" s="1"/>
  <c r="B21" i="47"/>
  <c r="AS30" i="47"/>
  <c r="J50" i="47" s="1"/>
  <c r="B36" i="47"/>
  <c r="G26" i="47"/>
  <c r="Y29" i="47"/>
  <c r="F49" i="47" s="1"/>
  <c r="H49" i="47"/>
  <c r="BC29" i="47"/>
  <c r="M49" i="47" s="1"/>
  <c r="L30" i="47"/>
  <c r="D50" i="47" s="1"/>
  <c r="AZ30" i="47"/>
  <c r="N50" i="47" s="1"/>
  <c r="AS30" i="45"/>
  <c r="AS29" i="45"/>
  <c r="AS28" i="45"/>
  <c r="AS27" i="45"/>
  <c r="AS26" i="45"/>
  <c r="N51" i="47" l="1"/>
  <c r="BE31" i="47"/>
  <c r="D54" i="47"/>
  <c r="E54" i="47" s="1"/>
  <c r="F54" i="47" s="1"/>
  <c r="G54" i="47" s="1"/>
  <c r="H54" i="47" s="1"/>
  <c r="I54" i="47" s="1"/>
  <c r="J54" i="47" s="1"/>
  <c r="K54" i="47" s="1"/>
  <c r="L54" i="47" s="1"/>
  <c r="M54" i="47" s="1"/>
  <c r="N54" i="47" s="1"/>
  <c r="D55" i="47"/>
  <c r="E55" i="47" s="1"/>
  <c r="F55" i="47" s="1"/>
  <c r="G55" i="47" s="1"/>
  <c r="H55" i="47" s="1"/>
  <c r="I55" i="47" s="1"/>
  <c r="J55" i="47" s="1"/>
  <c r="K55" i="47" s="1"/>
  <c r="L55" i="47" s="1"/>
  <c r="M55" i="47" s="1"/>
  <c r="N55" i="47" s="1"/>
  <c r="I51" i="47"/>
  <c r="I66" i="47" s="1"/>
  <c r="D65" i="47"/>
  <c r="C64" i="47"/>
  <c r="C53" i="47"/>
  <c r="F51" i="47"/>
  <c r="L64" i="47"/>
  <c r="G51" i="47"/>
  <c r="BF28" i="47"/>
  <c r="I65" i="47"/>
  <c r="N66" i="47"/>
  <c r="D51" i="47"/>
  <c r="M51" i="47"/>
  <c r="C51" i="47"/>
  <c r="G31" i="47"/>
  <c r="H65" i="47"/>
  <c r="F64" i="47"/>
  <c r="H51" i="47"/>
  <c r="C56" i="47"/>
  <c r="C69" i="47" s="1"/>
  <c r="C65" i="47"/>
  <c r="K65" i="47"/>
  <c r="M64" i="47"/>
  <c r="J51" i="47"/>
  <c r="J65" i="47"/>
  <c r="H64" i="47"/>
  <c r="BF30" i="47"/>
  <c r="BF29" i="47"/>
  <c r="N64" i="47"/>
  <c r="E51" i="47"/>
  <c r="N65" i="47"/>
  <c r="E64" i="47"/>
  <c r="L51" i="47"/>
  <c r="AR43" i="45"/>
  <c r="AR42" i="45"/>
  <c r="AR41" i="45"/>
  <c r="AR40" i="45"/>
  <c r="AR39" i="45"/>
  <c r="AR38" i="45"/>
  <c r="AR37" i="45"/>
  <c r="AR36" i="45"/>
  <c r="AR35" i="45"/>
  <c r="AR34" i="45"/>
  <c r="AQ30" i="45"/>
  <c r="AQ29" i="45"/>
  <c r="AQ28" i="45"/>
  <c r="AQ27" i="45"/>
  <c r="AQ26" i="45"/>
  <c r="AR25" i="45"/>
  <c r="AR24" i="45"/>
  <c r="AR23" i="45"/>
  <c r="AR22" i="45"/>
  <c r="AR21" i="45"/>
  <c r="AR20" i="45"/>
  <c r="AR19" i="45"/>
  <c r="AR18" i="45"/>
  <c r="AR17" i="45"/>
  <c r="AR16" i="45"/>
  <c r="AR15" i="45"/>
  <c r="AR14" i="45"/>
  <c r="AR13" i="45"/>
  <c r="AR12" i="45"/>
  <c r="AR11" i="45"/>
  <c r="AR10" i="45"/>
  <c r="AR9" i="45"/>
  <c r="AR8" i="45"/>
  <c r="AR7" i="45"/>
  <c r="AR6" i="45"/>
  <c r="H66" i="47" l="1"/>
  <c r="J66" i="47"/>
  <c r="C66" i="47"/>
  <c r="C57" i="47"/>
  <c r="C70" i="47" s="1"/>
  <c r="M66" i="47"/>
  <c r="G66" i="47"/>
  <c r="D56" i="47"/>
  <c r="L66" i="47"/>
  <c r="C68" i="47"/>
  <c r="D53" i="47"/>
  <c r="E66" i="47"/>
  <c r="D66" i="47"/>
  <c r="F66" i="47"/>
  <c r="AP30" i="45"/>
  <c r="AP29" i="45"/>
  <c r="AP28" i="45"/>
  <c r="AP27" i="45"/>
  <c r="AP26" i="45"/>
  <c r="D57" i="47" l="1"/>
  <c r="D68" i="47"/>
  <c r="E53" i="47"/>
  <c r="D69" i="47"/>
  <c r="E56" i="47"/>
  <c r="AO30" i="45"/>
  <c r="M50" i="45" s="1"/>
  <c r="AO29" i="45"/>
  <c r="AO28" i="45"/>
  <c r="AO27" i="45"/>
  <c r="AO26" i="45"/>
  <c r="D70" i="47" l="1"/>
  <c r="E57" i="47"/>
  <c r="E69" i="47"/>
  <c r="F56" i="47"/>
  <c r="E68" i="47"/>
  <c r="F53" i="47"/>
  <c r="AN30" i="45"/>
  <c r="L50" i="45" s="1"/>
  <c r="AN29" i="45"/>
  <c r="AN28" i="45"/>
  <c r="AN27" i="45"/>
  <c r="AN26" i="45"/>
  <c r="F68" i="47" l="1"/>
  <c r="G53" i="47"/>
  <c r="F69" i="47"/>
  <c r="G56" i="47"/>
  <c r="E70" i="47"/>
  <c r="F57" i="47"/>
  <c r="AM43" i="45"/>
  <c r="AM42" i="45"/>
  <c r="AM41" i="45"/>
  <c r="AM40" i="45"/>
  <c r="AM39" i="45"/>
  <c r="AM38" i="45"/>
  <c r="AM37" i="45"/>
  <c r="AM36" i="45"/>
  <c r="AM35" i="45"/>
  <c r="AM34" i="45"/>
  <c r="AL30" i="45"/>
  <c r="AL29" i="45"/>
  <c r="AL28" i="45"/>
  <c r="AL27" i="45"/>
  <c r="AL26" i="45"/>
  <c r="AM25" i="45"/>
  <c r="AM24" i="45"/>
  <c r="AM23" i="45"/>
  <c r="AM22" i="45"/>
  <c r="AM21" i="45"/>
  <c r="AM20" i="45"/>
  <c r="AM19" i="45"/>
  <c r="AM18" i="45"/>
  <c r="AM17" i="45"/>
  <c r="AM16" i="45"/>
  <c r="AM15" i="45"/>
  <c r="AM14" i="45"/>
  <c r="AM13" i="45"/>
  <c r="AM12" i="45"/>
  <c r="AM11" i="45"/>
  <c r="AM10" i="45"/>
  <c r="AM9" i="45"/>
  <c r="AM8" i="45"/>
  <c r="AM7" i="45"/>
  <c r="AM6" i="45"/>
  <c r="F70" i="47" l="1"/>
  <c r="G57" i="47"/>
  <c r="G69" i="47"/>
  <c r="H56" i="47"/>
  <c r="G68" i="47"/>
  <c r="H53" i="47"/>
  <c r="AK30" i="45"/>
  <c r="AK29" i="45"/>
  <c r="AK28" i="45"/>
  <c r="AK27" i="45"/>
  <c r="AK26" i="45"/>
  <c r="H69" i="47" l="1"/>
  <c r="I56" i="47"/>
  <c r="G70" i="47"/>
  <c r="H57" i="47"/>
  <c r="H68" i="47"/>
  <c r="I53" i="47"/>
  <c r="AJ30" i="45"/>
  <c r="AJ29" i="45"/>
  <c r="AJ28" i="45"/>
  <c r="AJ27" i="45"/>
  <c r="AJ26" i="45"/>
  <c r="I69" i="47" l="1"/>
  <c r="J56" i="47"/>
  <c r="I68" i="47"/>
  <c r="J53" i="47"/>
  <c r="H70" i="47"/>
  <c r="I57" i="47"/>
  <c r="AI30" i="45"/>
  <c r="AI29" i="45"/>
  <c r="AI28" i="45"/>
  <c r="AI27" i="45"/>
  <c r="AI26" i="45"/>
  <c r="I70" i="47" l="1"/>
  <c r="J57" i="47"/>
  <c r="J69" i="47"/>
  <c r="K56" i="47"/>
  <c r="J68" i="47"/>
  <c r="AM28" i="45"/>
  <c r="AH30" i="45"/>
  <c r="AH29" i="45"/>
  <c r="AH28" i="45"/>
  <c r="AH27" i="45"/>
  <c r="AH26" i="45"/>
  <c r="K69" i="47" l="1"/>
  <c r="L56" i="47"/>
  <c r="J70" i="47"/>
  <c r="AG30" i="45"/>
  <c r="AG29" i="45"/>
  <c r="AG28" i="45"/>
  <c r="AG27" i="45"/>
  <c r="AG26" i="45"/>
  <c r="L69" i="47" l="1"/>
  <c r="M56" i="47"/>
  <c r="AF30" i="45"/>
  <c r="AF29" i="45"/>
  <c r="AF28" i="45"/>
  <c r="AF27" i="45"/>
  <c r="AF26" i="45"/>
  <c r="M69" i="47" l="1"/>
  <c r="N56" i="47"/>
  <c r="N69" i="47" s="1"/>
  <c r="AE43" i="45"/>
  <c r="AE42" i="45"/>
  <c r="AE41" i="45"/>
  <c r="AE40" i="45"/>
  <c r="AE39" i="45"/>
  <c r="AE38" i="45"/>
  <c r="AE37" i="45"/>
  <c r="AE36" i="45"/>
  <c r="AE35" i="45"/>
  <c r="AE34" i="45"/>
  <c r="AD30" i="45"/>
  <c r="AD29" i="45"/>
  <c r="AD28" i="45"/>
  <c r="AD27" i="45"/>
  <c r="AD26" i="45"/>
  <c r="AE25" i="45"/>
  <c r="AE24" i="45"/>
  <c r="AE23" i="45"/>
  <c r="AE22" i="45"/>
  <c r="AE21" i="45"/>
  <c r="AE20" i="45"/>
  <c r="AE19" i="45"/>
  <c r="AE18" i="45"/>
  <c r="AE17" i="45"/>
  <c r="AE16" i="45"/>
  <c r="AE15" i="45"/>
  <c r="AE14" i="45"/>
  <c r="AE13" i="45"/>
  <c r="AE12" i="45"/>
  <c r="AE11" i="45"/>
  <c r="AE10" i="45"/>
  <c r="AE9" i="45"/>
  <c r="AE8" i="45"/>
  <c r="AE7" i="45"/>
  <c r="AE6" i="45"/>
  <c r="AE44" i="45" l="1"/>
  <c r="AC30" i="45"/>
  <c r="AC29" i="45"/>
  <c r="AC28" i="45"/>
  <c r="AC27" i="45"/>
  <c r="AC26" i="45"/>
  <c r="AB30" i="45" l="1"/>
  <c r="AB29" i="45"/>
  <c r="AB28" i="45"/>
  <c r="AB27" i="45"/>
  <c r="AB26" i="45"/>
  <c r="AA30" i="45" l="1"/>
  <c r="AA29" i="45"/>
  <c r="AA28" i="45"/>
  <c r="AA27" i="45"/>
  <c r="AA26" i="45"/>
  <c r="Y35" i="45" l="1"/>
  <c r="Y36" i="45"/>
  <c r="Y37" i="45"/>
  <c r="Y38" i="45"/>
  <c r="Y39" i="45"/>
  <c r="Y40" i="45"/>
  <c r="Y41" i="45"/>
  <c r="Y42" i="45"/>
  <c r="Y43" i="45"/>
  <c r="Y44" i="45"/>
  <c r="Y34" i="45"/>
  <c r="Z30" i="45"/>
  <c r="Z29" i="45"/>
  <c r="Z28" i="45"/>
  <c r="Z27" i="45"/>
  <c r="Z26" i="45"/>
  <c r="Y7" i="45" l="1"/>
  <c r="Y8" i="45"/>
  <c r="Y9" i="45"/>
  <c r="Y10" i="45"/>
  <c r="Y11" i="45"/>
  <c r="Y12" i="45"/>
  <c r="Y13" i="45"/>
  <c r="Y14" i="45"/>
  <c r="Y15" i="45"/>
  <c r="Y16" i="45"/>
  <c r="Y17" i="45"/>
  <c r="Y18" i="45"/>
  <c r="Y19" i="45"/>
  <c r="Y20" i="45"/>
  <c r="Y21" i="45"/>
  <c r="Y22" i="45"/>
  <c r="Y23" i="45"/>
  <c r="Y24" i="45"/>
  <c r="Y25" i="45"/>
  <c r="Y6" i="45"/>
  <c r="X30" i="45"/>
  <c r="X29" i="45"/>
  <c r="X28" i="45"/>
  <c r="X27" i="45"/>
  <c r="X26" i="45"/>
  <c r="V35" i="45" l="1"/>
  <c r="V36" i="45"/>
  <c r="V37" i="45"/>
  <c r="V38" i="45"/>
  <c r="V39" i="45"/>
  <c r="V40" i="45"/>
  <c r="V41" i="45"/>
  <c r="V42" i="45"/>
  <c r="V43" i="45"/>
  <c r="V44" i="45"/>
  <c r="V34" i="45"/>
  <c r="W30" i="45"/>
  <c r="W29" i="45"/>
  <c r="W28" i="45"/>
  <c r="W27" i="45"/>
  <c r="W26" i="45"/>
  <c r="U30" i="45" l="1"/>
  <c r="U29" i="45"/>
  <c r="U28" i="45"/>
  <c r="U27" i="45"/>
  <c r="U26" i="45"/>
  <c r="V25" i="45"/>
  <c r="V24" i="45"/>
  <c r="V23" i="45"/>
  <c r="V22" i="45"/>
  <c r="V21" i="45"/>
  <c r="V20" i="45"/>
  <c r="V19" i="45"/>
  <c r="V18" i="45"/>
  <c r="V17" i="45"/>
  <c r="V16" i="45"/>
  <c r="V15" i="45"/>
  <c r="V14" i="45"/>
  <c r="V13" i="45"/>
  <c r="V12" i="45"/>
  <c r="V11" i="45"/>
  <c r="V10" i="45"/>
  <c r="V9" i="45"/>
  <c r="V8" i="45"/>
  <c r="V7" i="45"/>
  <c r="V6" i="45"/>
  <c r="T30" i="45" l="1"/>
  <c r="T29" i="45"/>
  <c r="T28" i="45"/>
  <c r="T27" i="45"/>
  <c r="T26" i="45"/>
  <c r="S30" i="45" l="1"/>
  <c r="S29" i="45"/>
  <c r="S28" i="45"/>
  <c r="S27" i="45"/>
  <c r="S26" i="45"/>
  <c r="R7" i="45" l="1"/>
  <c r="R8" i="45"/>
  <c r="R9" i="45"/>
  <c r="R10" i="45"/>
  <c r="R11" i="45"/>
  <c r="R12" i="45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6" i="45"/>
  <c r="Q30" i="45"/>
  <c r="Q29" i="45"/>
  <c r="Q28" i="45"/>
  <c r="Q27" i="45"/>
  <c r="Q26" i="45"/>
  <c r="R35" i="45" l="1"/>
  <c r="R36" i="45"/>
  <c r="R37" i="45"/>
  <c r="R38" i="45"/>
  <c r="R39" i="45"/>
  <c r="R40" i="45"/>
  <c r="R41" i="45"/>
  <c r="R42" i="45"/>
  <c r="R43" i="45"/>
  <c r="R44" i="45"/>
  <c r="R34" i="45"/>
  <c r="R30" i="45"/>
  <c r="R29" i="45"/>
  <c r="R28" i="45"/>
  <c r="R27" i="45"/>
  <c r="R26" i="45"/>
  <c r="R31" i="45" s="1"/>
  <c r="P30" i="45"/>
  <c r="P29" i="45"/>
  <c r="P28" i="45"/>
  <c r="P27" i="45"/>
  <c r="P26" i="45"/>
  <c r="O30" i="45" l="1"/>
  <c r="O29" i="45"/>
  <c r="O28" i="45"/>
  <c r="O27" i="45"/>
  <c r="O26" i="45"/>
  <c r="L43" i="45" l="1"/>
  <c r="L42" i="45"/>
  <c r="L41" i="45"/>
  <c r="L40" i="45"/>
  <c r="L39" i="45"/>
  <c r="L38" i="45"/>
  <c r="L37" i="45"/>
  <c r="L36" i="45"/>
  <c r="L35" i="45"/>
  <c r="L34" i="45"/>
  <c r="K30" i="45"/>
  <c r="K29" i="45"/>
  <c r="K28" i="45"/>
  <c r="K27" i="45"/>
  <c r="K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44" i="45" l="1"/>
  <c r="J30" i="45"/>
  <c r="J29" i="45"/>
  <c r="J28" i="45"/>
  <c r="J27" i="45"/>
  <c r="J26" i="45"/>
  <c r="G30" i="45" l="1"/>
  <c r="G29" i="45"/>
  <c r="G28" i="45"/>
  <c r="G27" i="45"/>
  <c r="G26" i="45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6" i="45"/>
  <c r="F30" i="45" l="1"/>
  <c r="F29" i="45"/>
  <c r="F28" i="45"/>
  <c r="F27" i="45"/>
  <c r="F26" i="45"/>
  <c r="E30" i="45" l="1"/>
  <c r="E29" i="45"/>
  <c r="E28" i="45"/>
  <c r="E27" i="45"/>
  <c r="E26" i="45"/>
  <c r="AT7" i="45" l="1"/>
  <c r="AT8" i="45"/>
  <c r="AT9" i="45"/>
  <c r="AT10" i="45"/>
  <c r="AT11" i="45"/>
  <c r="AT12" i="45"/>
  <c r="AT13" i="45"/>
  <c r="AT14" i="45"/>
  <c r="AT15" i="45"/>
  <c r="AT16" i="45"/>
  <c r="AT17" i="45"/>
  <c r="AT18" i="45"/>
  <c r="AT19" i="45"/>
  <c r="AT20" i="45"/>
  <c r="AT21" i="45"/>
  <c r="AT22" i="45"/>
  <c r="AT23" i="45"/>
  <c r="AT24" i="45"/>
  <c r="AT25" i="45"/>
  <c r="AT6" i="45"/>
  <c r="AV44" i="45"/>
  <c r="AT34" i="45"/>
  <c r="AT35" i="45"/>
  <c r="AT36" i="45"/>
  <c r="AT37" i="45"/>
  <c r="AT38" i="45"/>
  <c r="AT39" i="45"/>
  <c r="AT40" i="45"/>
  <c r="AT41" i="45"/>
  <c r="AT42" i="45"/>
  <c r="AT43" i="45"/>
  <c r="C61" i="45"/>
  <c r="D61" i="45" s="1"/>
  <c r="E61" i="45" s="1"/>
  <c r="F61" i="45" s="1"/>
  <c r="G61" i="45" s="1"/>
  <c r="H61" i="45" s="1"/>
  <c r="I61" i="45" s="1"/>
  <c r="J61" i="45" s="1"/>
  <c r="K61" i="45" s="1"/>
  <c r="L61" i="45" s="1"/>
  <c r="M61" i="45" s="1"/>
  <c r="N61" i="45" s="1"/>
  <c r="AT44" i="45"/>
  <c r="N44" i="45"/>
  <c r="H44" i="45"/>
  <c r="D44" i="45"/>
  <c r="AV43" i="45"/>
  <c r="N43" i="45"/>
  <c r="H43" i="45"/>
  <c r="D43" i="45"/>
  <c r="AV42" i="45"/>
  <c r="N42" i="45"/>
  <c r="H42" i="45"/>
  <c r="D42" i="45"/>
  <c r="AV41" i="45"/>
  <c r="N41" i="45"/>
  <c r="H41" i="45"/>
  <c r="D41" i="45"/>
  <c r="AV40" i="45"/>
  <c r="N40" i="45"/>
  <c r="H40" i="45"/>
  <c r="D40" i="45"/>
  <c r="AV39" i="45"/>
  <c r="N39" i="45"/>
  <c r="H39" i="45"/>
  <c r="D39" i="45"/>
  <c r="AV38" i="45"/>
  <c r="N38" i="45"/>
  <c r="H38" i="45"/>
  <c r="D38" i="45"/>
  <c r="AV37" i="45"/>
  <c r="N37" i="45"/>
  <c r="H37" i="45"/>
  <c r="D37" i="45"/>
  <c r="AV36" i="45"/>
  <c r="N36" i="45"/>
  <c r="H36" i="45"/>
  <c r="D36" i="45"/>
  <c r="AV35" i="45"/>
  <c r="N35" i="45"/>
  <c r="H35" i="45"/>
  <c r="D35" i="45"/>
  <c r="AV34" i="45"/>
  <c r="N34" i="45"/>
  <c r="H34" i="45"/>
  <c r="D34" i="45"/>
  <c r="I30" i="45"/>
  <c r="C30" i="45"/>
  <c r="G49" i="45"/>
  <c r="I29" i="45"/>
  <c r="C29" i="45"/>
  <c r="I28" i="45"/>
  <c r="C28" i="45"/>
  <c r="I27" i="45"/>
  <c r="C27" i="45"/>
  <c r="I26" i="45"/>
  <c r="C26" i="45"/>
  <c r="AV25" i="45"/>
  <c r="N25" i="45"/>
  <c r="D25" i="45"/>
  <c r="AV24" i="45"/>
  <c r="N24" i="45"/>
  <c r="D24" i="45"/>
  <c r="AV23" i="45"/>
  <c r="N23" i="45"/>
  <c r="D23" i="45"/>
  <c r="AV22" i="45"/>
  <c r="N22" i="45"/>
  <c r="D22" i="45"/>
  <c r="AV21" i="45"/>
  <c r="N21" i="45"/>
  <c r="D21" i="45"/>
  <c r="AV20" i="45"/>
  <c r="N20" i="45"/>
  <c r="D20" i="45"/>
  <c r="AV19" i="45"/>
  <c r="N19" i="45"/>
  <c r="D19" i="45"/>
  <c r="AV18" i="45"/>
  <c r="N18" i="45"/>
  <c r="D18" i="45"/>
  <c r="AV17" i="45"/>
  <c r="N17" i="45"/>
  <c r="D17" i="45"/>
  <c r="AV16" i="45"/>
  <c r="N16" i="45"/>
  <c r="D16" i="45"/>
  <c r="AV15" i="45"/>
  <c r="N15" i="45"/>
  <c r="D15" i="45"/>
  <c r="AV14" i="45"/>
  <c r="N14" i="45"/>
  <c r="D14" i="45"/>
  <c r="AV13" i="45"/>
  <c r="N13" i="45"/>
  <c r="D13" i="45"/>
  <c r="AV12" i="45"/>
  <c r="N12" i="45"/>
  <c r="D12" i="45"/>
  <c r="AV11" i="45"/>
  <c r="N11" i="45"/>
  <c r="D11" i="45"/>
  <c r="AV10" i="45"/>
  <c r="N10" i="45"/>
  <c r="D10" i="45"/>
  <c r="AV9" i="45"/>
  <c r="N9" i="45"/>
  <c r="D9" i="45"/>
  <c r="AV8" i="45"/>
  <c r="N8" i="45"/>
  <c r="D8" i="45"/>
  <c r="AV7" i="45"/>
  <c r="N7" i="45"/>
  <c r="D7" i="45"/>
  <c r="AV6" i="45"/>
  <c r="N6" i="45"/>
  <c r="D6" i="45"/>
  <c r="AW6" i="45" l="1"/>
  <c r="B6" i="45"/>
  <c r="L27" i="45"/>
  <c r="E47" i="45" s="1"/>
  <c r="E64" i="45" s="1"/>
  <c r="L29" i="45"/>
  <c r="E49" i="45" s="1"/>
  <c r="AT29" i="45"/>
  <c r="M49" i="45" s="1"/>
  <c r="AR28" i="45"/>
  <c r="L48" i="45" s="1"/>
  <c r="AT28" i="45"/>
  <c r="M48" i="45" s="1"/>
  <c r="B37" i="45"/>
  <c r="AV29" i="45"/>
  <c r="N49" i="45" s="1"/>
  <c r="B40" i="45"/>
  <c r="B44" i="45"/>
  <c r="K48" i="45"/>
  <c r="G50" i="45"/>
  <c r="G65" i="45" s="1"/>
  <c r="AM29" i="45"/>
  <c r="K49" i="45" s="1"/>
  <c r="L30" i="45"/>
  <c r="E50" i="45" s="1"/>
  <c r="E65" i="45" s="1"/>
  <c r="AT30" i="45"/>
  <c r="M65" i="45" s="1"/>
  <c r="AE28" i="45"/>
  <c r="J48" i="45" s="1"/>
  <c r="B36" i="45"/>
  <c r="B38" i="45"/>
  <c r="L28" i="45"/>
  <c r="E48" i="45" s="1"/>
  <c r="B35" i="45"/>
  <c r="B10" i="45"/>
  <c r="AV28" i="45"/>
  <c r="N48" i="45" s="1"/>
  <c r="B14" i="45"/>
  <c r="B18" i="45"/>
  <c r="AW20" i="45"/>
  <c r="AW24" i="45"/>
  <c r="B34" i="45"/>
  <c r="B43" i="45"/>
  <c r="B20" i="45"/>
  <c r="B24" i="45"/>
  <c r="N28" i="45"/>
  <c r="F48" i="45" s="1"/>
  <c r="AW16" i="45"/>
  <c r="B42" i="45"/>
  <c r="V26" i="45"/>
  <c r="V31" i="45" s="1"/>
  <c r="Y28" i="45"/>
  <c r="I48" i="45" s="1"/>
  <c r="Y29" i="45"/>
  <c r="I49" i="45" s="1"/>
  <c r="V27" i="45"/>
  <c r="H47" i="45" s="1"/>
  <c r="H64" i="45" s="1"/>
  <c r="AR26" i="45"/>
  <c r="L51" i="45" s="1"/>
  <c r="V28" i="45"/>
  <c r="H48" i="45" s="1"/>
  <c r="G48" i="45"/>
  <c r="AW25" i="45"/>
  <c r="N30" i="45"/>
  <c r="F50" i="45" s="1"/>
  <c r="F65" i="45" s="1"/>
  <c r="B22" i="45"/>
  <c r="B8" i="45"/>
  <c r="AW8" i="45"/>
  <c r="B9" i="45"/>
  <c r="H28" i="45"/>
  <c r="D48" i="45" s="1"/>
  <c r="AW9" i="45"/>
  <c r="H29" i="45"/>
  <c r="D49" i="45" s="1"/>
  <c r="B25" i="45"/>
  <c r="AW23" i="45"/>
  <c r="B23" i="45"/>
  <c r="AE26" i="45"/>
  <c r="H27" i="45"/>
  <c r="D47" i="45" s="1"/>
  <c r="N27" i="45"/>
  <c r="F47" i="45" s="1"/>
  <c r="AM26" i="45"/>
  <c r="AW15" i="45"/>
  <c r="B15" i="45"/>
  <c r="Y27" i="45"/>
  <c r="I47" i="45" s="1"/>
  <c r="AW18" i="45"/>
  <c r="AW11" i="45"/>
  <c r="B11" i="45"/>
  <c r="AW13" i="45"/>
  <c r="D27" i="45"/>
  <c r="C47" i="45" s="1"/>
  <c r="V30" i="45"/>
  <c r="H50" i="45" s="1"/>
  <c r="V29" i="45"/>
  <c r="H49" i="45" s="1"/>
  <c r="AW7" i="45"/>
  <c r="B7" i="45"/>
  <c r="AW12" i="45"/>
  <c r="N26" i="45"/>
  <c r="AW22" i="45"/>
  <c r="AR27" i="45"/>
  <c r="L47" i="45" s="1"/>
  <c r="AW17" i="45"/>
  <c r="AV27" i="45"/>
  <c r="N47" i="45" s="1"/>
  <c r="L26" i="45"/>
  <c r="AT27" i="45"/>
  <c r="M47" i="45" s="1"/>
  <c r="AW10" i="45"/>
  <c r="B12" i="45"/>
  <c r="B13" i="45"/>
  <c r="AE30" i="45"/>
  <c r="J50" i="45" s="1"/>
  <c r="D26" i="45"/>
  <c r="AV26" i="45"/>
  <c r="AW19" i="45"/>
  <c r="B19" i="45"/>
  <c r="D30" i="45"/>
  <c r="C50" i="45" s="1"/>
  <c r="AM30" i="45"/>
  <c r="K50" i="45" s="1"/>
  <c r="AE27" i="45"/>
  <c r="J47" i="45" s="1"/>
  <c r="AM27" i="45"/>
  <c r="K47" i="45" s="1"/>
  <c r="B41" i="45"/>
  <c r="G47" i="45"/>
  <c r="AW14" i="45"/>
  <c r="B16" i="45"/>
  <c r="B17" i="45"/>
  <c r="H30" i="45"/>
  <c r="D50" i="45" s="1"/>
  <c r="AR30" i="45"/>
  <c r="N50" i="45" s="1"/>
  <c r="Y30" i="45"/>
  <c r="I50" i="45" s="1"/>
  <c r="B39" i="45"/>
  <c r="AW21" i="45"/>
  <c r="AE29" i="45"/>
  <c r="J49" i="45" s="1"/>
  <c r="H26" i="45"/>
  <c r="D28" i="45"/>
  <c r="C48" i="45" s="1"/>
  <c r="C54" i="45" s="1"/>
  <c r="N29" i="45"/>
  <c r="F49" i="45" s="1"/>
  <c r="AV30" i="45"/>
  <c r="B21" i="45"/>
  <c r="Y26" i="45"/>
  <c r="AT26" i="45"/>
  <c r="D29" i="45"/>
  <c r="C49" i="45" s="1"/>
  <c r="C55" i="45" s="1"/>
  <c r="AR29" i="45"/>
  <c r="L49" i="45" s="1"/>
  <c r="AP35" i="44"/>
  <c r="AP36" i="44"/>
  <c r="AP37" i="44"/>
  <c r="AP38" i="44"/>
  <c r="AP39" i="44"/>
  <c r="AP40" i="44"/>
  <c r="AP41" i="44"/>
  <c r="AP42" i="44"/>
  <c r="AP43" i="44"/>
  <c r="AP44" i="44"/>
  <c r="AP34" i="44"/>
  <c r="AP14" i="44"/>
  <c r="AP15" i="44"/>
  <c r="AP16" i="44"/>
  <c r="AP17" i="44"/>
  <c r="AP18" i="44"/>
  <c r="AP19" i="44"/>
  <c r="AP20" i="44"/>
  <c r="AP21" i="44"/>
  <c r="AP22" i="44"/>
  <c r="AP29" i="44" s="1"/>
  <c r="AP23" i="44"/>
  <c r="AP24" i="44"/>
  <c r="AP25" i="44"/>
  <c r="AP6" i="44"/>
  <c r="AP7" i="44"/>
  <c r="AP8" i="44"/>
  <c r="AP9" i="44"/>
  <c r="AP10" i="44"/>
  <c r="AP11" i="44"/>
  <c r="AP12" i="44"/>
  <c r="AP13" i="44"/>
  <c r="AO30" i="44"/>
  <c r="AO29" i="44"/>
  <c r="AO28" i="44"/>
  <c r="AO27" i="44"/>
  <c r="AO26" i="44"/>
  <c r="AP28" i="44" l="1"/>
  <c r="AP30" i="44"/>
  <c r="AP27" i="44"/>
  <c r="AP26" i="44"/>
  <c r="AP31" i="44" s="1"/>
  <c r="AR31" i="45"/>
  <c r="D55" i="45"/>
  <c r="E55" i="45" s="1"/>
  <c r="F55" i="45" s="1"/>
  <c r="G55" i="45" s="1"/>
  <c r="H55" i="45" s="1"/>
  <c r="I55" i="45" s="1"/>
  <c r="J55" i="45" s="1"/>
  <c r="K55" i="45" s="1"/>
  <c r="L55" i="45" s="1"/>
  <c r="M55" i="45" s="1"/>
  <c r="N55" i="45" s="1"/>
  <c r="H51" i="45"/>
  <c r="H66" i="45" s="1"/>
  <c r="D54" i="45"/>
  <c r="E54" i="45" s="1"/>
  <c r="F54" i="45" s="1"/>
  <c r="G54" i="45" s="1"/>
  <c r="H54" i="45" s="1"/>
  <c r="I54" i="45" s="1"/>
  <c r="J54" i="45" s="1"/>
  <c r="K54" i="45" s="1"/>
  <c r="L54" i="45" s="1"/>
  <c r="M54" i="45" s="1"/>
  <c r="N54" i="45" s="1"/>
  <c r="AW28" i="45"/>
  <c r="I64" i="45"/>
  <c r="I65" i="45"/>
  <c r="L65" i="45"/>
  <c r="M64" i="45"/>
  <c r="D64" i="45"/>
  <c r="J64" i="45"/>
  <c r="E51" i="45"/>
  <c r="L31" i="45"/>
  <c r="N64" i="45"/>
  <c r="G64" i="45"/>
  <c r="F51" i="45"/>
  <c r="N31" i="45"/>
  <c r="N65" i="45"/>
  <c r="H65" i="45"/>
  <c r="K64" i="45"/>
  <c r="C64" i="45"/>
  <c r="C53" i="45"/>
  <c r="C68" i="45" s="1"/>
  <c r="D65" i="45"/>
  <c r="N51" i="45"/>
  <c r="AV31" i="45"/>
  <c r="AW27" i="45"/>
  <c r="AW26" i="45"/>
  <c r="AW31" i="45" s="1"/>
  <c r="AE31" i="45"/>
  <c r="J51" i="45"/>
  <c r="L66" i="45"/>
  <c r="G51" i="45"/>
  <c r="K65" i="45"/>
  <c r="D51" i="45"/>
  <c r="H31" i="45"/>
  <c r="C56" i="45"/>
  <c r="C69" i="45" s="1"/>
  <c r="C65" i="45"/>
  <c r="D31" i="45"/>
  <c r="C51" i="45"/>
  <c r="AM31" i="45"/>
  <c r="K51" i="45"/>
  <c r="M51" i="45"/>
  <c r="AT31" i="45"/>
  <c r="J65" i="45"/>
  <c r="L64" i="45"/>
  <c r="C45" i="45"/>
  <c r="F64" i="45"/>
  <c r="Y31" i="45"/>
  <c r="I51" i="45"/>
  <c r="AW30" i="45"/>
  <c r="AW29" i="45"/>
  <c r="AN30" i="44"/>
  <c r="AN29" i="44"/>
  <c r="AN28" i="44"/>
  <c r="AN27" i="44"/>
  <c r="AN26" i="44"/>
  <c r="D66" i="45" l="1"/>
  <c r="F66" i="45"/>
  <c r="J66" i="45"/>
  <c r="C66" i="45"/>
  <c r="C57" i="45"/>
  <c r="C70" i="45" s="1"/>
  <c r="D53" i="45"/>
  <c r="D56" i="45"/>
  <c r="E66" i="45"/>
  <c r="K66" i="45"/>
  <c r="G66" i="45"/>
  <c r="M66" i="45"/>
  <c r="I66" i="45"/>
  <c r="N66" i="45"/>
  <c r="D57" i="45" l="1"/>
  <c r="D69" i="45"/>
  <c r="E56" i="45"/>
  <c r="D68" i="45"/>
  <c r="E53" i="45"/>
  <c r="AM35" i="44"/>
  <c r="AM36" i="44"/>
  <c r="AM37" i="44"/>
  <c r="AM38" i="44"/>
  <c r="AM39" i="44"/>
  <c r="AM40" i="44"/>
  <c r="AM41" i="44"/>
  <c r="AM42" i="44"/>
  <c r="AM43" i="44"/>
  <c r="AM44" i="44"/>
  <c r="AM34" i="44"/>
  <c r="AM7" i="44"/>
  <c r="AM8" i="44"/>
  <c r="AM9" i="44"/>
  <c r="AM10" i="44"/>
  <c r="AM11" i="44"/>
  <c r="AM12" i="44"/>
  <c r="AM13" i="44"/>
  <c r="AM14" i="44"/>
  <c r="AM15" i="44"/>
  <c r="AM16" i="44"/>
  <c r="AM17" i="44"/>
  <c r="AM18" i="44"/>
  <c r="AM19" i="44"/>
  <c r="AM20" i="44"/>
  <c r="AM21" i="44"/>
  <c r="AM22" i="44"/>
  <c r="AM23" i="44"/>
  <c r="AM24" i="44"/>
  <c r="AM25" i="44"/>
  <c r="AM6" i="44"/>
  <c r="AL30" i="44"/>
  <c r="AL29" i="44"/>
  <c r="AL28" i="44"/>
  <c r="AL27" i="44"/>
  <c r="AL26" i="44"/>
  <c r="E69" i="45" l="1"/>
  <c r="F56" i="45"/>
  <c r="E68" i="45"/>
  <c r="F53" i="45"/>
  <c r="D70" i="45"/>
  <c r="E57" i="45"/>
  <c r="AK30" i="44"/>
  <c r="AK29" i="44"/>
  <c r="AK28" i="44"/>
  <c r="AK27" i="44"/>
  <c r="AK26" i="44"/>
  <c r="E70" i="45" l="1"/>
  <c r="F57" i="45"/>
  <c r="F68" i="45"/>
  <c r="G53" i="45"/>
  <c r="F69" i="45"/>
  <c r="G56" i="45"/>
  <c r="AI30" i="44"/>
  <c r="AI29" i="44"/>
  <c r="AI28" i="44"/>
  <c r="AI27" i="44"/>
  <c r="AI26" i="44"/>
  <c r="G69" i="45" l="1"/>
  <c r="H56" i="45"/>
  <c r="G68" i="45"/>
  <c r="H53" i="45"/>
  <c r="F70" i="45"/>
  <c r="G57" i="45"/>
  <c r="AH43" i="44"/>
  <c r="AH42" i="44"/>
  <c r="AH41" i="44"/>
  <c r="AH40" i="44"/>
  <c r="AH39" i="44"/>
  <c r="AH38" i="44"/>
  <c r="AH37" i="44"/>
  <c r="AH36" i="44"/>
  <c r="AH35" i="44"/>
  <c r="AH34" i="44"/>
  <c r="AG30" i="44"/>
  <c r="AG29" i="44"/>
  <c r="AG28" i="44"/>
  <c r="AG27" i="44"/>
  <c r="AG26" i="44"/>
  <c r="AH24" i="44"/>
  <c r="AH23" i="44"/>
  <c r="AH22" i="44"/>
  <c r="AH21" i="44"/>
  <c r="AH20" i="44"/>
  <c r="AH19" i="44"/>
  <c r="AH18" i="44"/>
  <c r="AH17" i="44"/>
  <c r="AH16" i="44"/>
  <c r="AH15" i="44"/>
  <c r="AH14" i="44"/>
  <c r="AH13" i="44"/>
  <c r="AH12" i="44"/>
  <c r="AH11" i="44"/>
  <c r="AH10" i="44"/>
  <c r="AH9" i="44"/>
  <c r="AH8" i="44"/>
  <c r="AH7" i="44"/>
  <c r="AH6" i="44"/>
  <c r="H68" i="45" l="1"/>
  <c r="I53" i="45"/>
  <c r="G70" i="45"/>
  <c r="H57" i="45"/>
  <c r="H69" i="45"/>
  <c r="I56" i="45"/>
  <c r="AF30" i="44"/>
  <c r="AF29" i="44"/>
  <c r="AF28" i="44"/>
  <c r="AF27" i="44"/>
  <c r="AF26" i="44"/>
  <c r="AH25" i="44"/>
  <c r="I69" i="45" l="1"/>
  <c r="J56" i="45"/>
  <c r="H70" i="45"/>
  <c r="I57" i="45"/>
  <c r="I68" i="45"/>
  <c r="J53" i="45"/>
  <c r="AE30" i="44"/>
  <c r="AE29" i="44"/>
  <c r="AE28" i="44"/>
  <c r="AE27" i="44"/>
  <c r="AE26" i="44"/>
  <c r="J69" i="45" l="1"/>
  <c r="K56" i="45"/>
  <c r="J68" i="45"/>
  <c r="K53" i="45"/>
  <c r="I70" i="45"/>
  <c r="J57" i="45"/>
  <c r="AD30" i="44"/>
  <c r="AD29" i="44"/>
  <c r="AD28" i="44"/>
  <c r="AD27" i="44"/>
  <c r="AD26" i="44"/>
  <c r="J70" i="45" l="1"/>
  <c r="K57" i="45"/>
  <c r="K68" i="45"/>
  <c r="L53" i="45"/>
  <c r="K69" i="45"/>
  <c r="L56" i="45"/>
  <c r="AH44" i="44"/>
  <c r="AH26" i="44"/>
  <c r="AH30" i="44"/>
  <c r="AH29" i="44"/>
  <c r="AH28" i="44"/>
  <c r="AC30" i="44"/>
  <c r="AC29" i="44"/>
  <c r="AC28" i="44"/>
  <c r="AC27" i="44"/>
  <c r="AC26" i="44"/>
  <c r="AH27" i="44"/>
  <c r="L68" i="45" l="1"/>
  <c r="M53" i="45"/>
  <c r="K70" i="45"/>
  <c r="L57" i="45"/>
  <c r="L69" i="45"/>
  <c r="M56" i="45"/>
  <c r="AB30" i="44"/>
  <c r="AB29" i="44"/>
  <c r="AB28" i="44"/>
  <c r="AB27" i="44"/>
  <c r="AB26" i="44"/>
  <c r="L70" i="45" l="1"/>
  <c r="M57" i="45"/>
  <c r="M68" i="45"/>
  <c r="N53" i="45"/>
  <c r="N68" i="45" s="1"/>
  <c r="M69" i="45"/>
  <c r="N56" i="45"/>
  <c r="N69" i="45" s="1"/>
  <c r="AA30" i="44"/>
  <c r="AA29" i="44"/>
  <c r="AA28" i="44"/>
  <c r="AA27" i="44"/>
  <c r="AA26" i="44"/>
  <c r="M70" i="45" l="1"/>
  <c r="N57" i="45"/>
  <c r="N70" i="45" s="1"/>
  <c r="Z35" i="44"/>
  <c r="Z36" i="44"/>
  <c r="Z37" i="44"/>
  <c r="Z38" i="44"/>
  <c r="Z39" i="44"/>
  <c r="Z40" i="44"/>
  <c r="Z41" i="44"/>
  <c r="Z42" i="44"/>
  <c r="Z43" i="44"/>
  <c r="Z44" i="44"/>
  <c r="Z34" i="44"/>
  <c r="Z7" i="44"/>
  <c r="Z8" i="44"/>
  <c r="Z9" i="44"/>
  <c r="Z10" i="44"/>
  <c r="Z11" i="44"/>
  <c r="Z12" i="44"/>
  <c r="Z13" i="44"/>
  <c r="Z14" i="44"/>
  <c r="Z15" i="44"/>
  <c r="Z16" i="44"/>
  <c r="Z17" i="44"/>
  <c r="Z18" i="44"/>
  <c r="Z19" i="44"/>
  <c r="Z20" i="44"/>
  <c r="Z21" i="44"/>
  <c r="Z22" i="44"/>
  <c r="Z23" i="44"/>
  <c r="Z24" i="44"/>
  <c r="Z25" i="44"/>
  <c r="Z6" i="44"/>
  <c r="Y30" i="44"/>
  <c r="Y29" i="44"/>
  <c r="Y28" i="44"/>
  <c r="Y27" i="44"/>
  <c r="Y26" i="44"/>
  <c r="Z29" i="44" l="1"/>
  <c r="Z28" i="44"/>
  <c r="Z30" i="44"/>
  <c r="Z27" i="44"/>
  <c r="Z26" i="44"/>
  <c r="Z31" i="44" s="1"/>
  <c r="X30" i="44"/>
  <c r="X29" i="44"/>
  <c r="X28" i="44"/>
  <c r="X27" i="44"/>
  <c r="X26" i="44"/>
  <c r="V30" i="44" l="1"/>
  <c r="V29" i="44"/>
  <c r="V28" i="44"/>
  <c r="V27" i="44"/>
  <c r="V26" i="44"/>
  <c r="W7" i="44"/>
  <c r="W8" i="44"/>
  <c r="W9" i="44"/>
  <c r="W10" i="44"/>
  <c r="W11" i="44"/>
  <c r="W12" i="44"/>
  <c r="W13" i="44"/>
  <c r="W14" i="44"/>
  <c r="W15" i="44"/>
  <c r="W16" i="44"/>
  <c r="W17" i="44"/>
  <c r="W18" i="44"/>
  <c r="W19" i="44"/>
  <c r="W20" i="44"/>
  <c r="W21" i="44"/>
  <c r="W22" i="44"/>
  <c r="W23" i="44"/>
  <c r="W24" i="44"/>
  <c r="W25" i="44"/>
  <c r="W6" i="44"/>
  <c r="W29" i="44" l="1"/>
  <c r="U30" i="44"/>
  <c r="U29" i="44"/>
  <c r="U28" i="44"/>
  <c r="U27" i="44"/>
  <c r="U26" i="44"/>
  <c r="T35" i="44" l="1"/>
  <c r="T36" i="44"/>
  <c r="T37" i="44"/>
  <c r="T38" i="44"/>
  <c r="T39" i="44"/>
  <c r="T40" i="44"/>
  <c r="T41" i="44"/>
  <c r="T42" i="44"/>
  <c r="T43" i="44"/>
  <c r="T44" i="44"/>
  <c r="T34" i="44"/>
  <c r="S30" i="44"/>
  <c r="S29" i="44"/>
  <c r="S28" i="44"/>
  <c r="S27" i="44"/>
  <c r="S26" i="44"/>
  <c r="T25" i="44"/>
  <c r="T24" i="44"/>
  <c r="T23" i="44"/>
  <c r="T22" i="44"/>
  <c r="T21" i="44"/>
  <c r="T20" i="44"/>
  <c r="T19" i="44"/>
  <c r="T18" i="44"/>
  <c r="T17" i="44"/>
  <c r="T16" i="44"/>
  <c r="T15" i="44"/>
  <c r="T14" i="44"/>
  <c r="T13" i="44"/>
  <c r="T12" i="44"/>
  <c r="T11" i="44"/>
  <c r="T10" i="44"/>
  <c r="T9" i="44"/>
  <c r="T8" i="44"/>
  <c r="T7" i="44"/>
  <c r="T6" i="44"/>
  <c r="R30" i="44" l="1"/>
  <c r="R29" i="44"/>
  <c r="R28" i="44"/>
  <c r="R27" i="44"/>
  <c r="R26" i="44"/>
  <c r="Q30" i="44" l="1"/>
  <c r="Q29" i="44"/>
  <c r="Q28" i="44"/>
  <c r="Q27" i="44"/>
  <c r="Q26" i="44"/>
  <c r="T30" i="44" l="1"/>
  <c r="T28" i="44"/>
  <c r="T27" i="44"/>
  <c r="T26" i="44"/>
  <c r="T31" i="44" s="1"/>
  <c r="P30" i="44"/>
  <c r="P29" i="44"/>
  <c r="P28" i="44"/>
  <c r="P27" i="44"/>
  <c r="P26" i="44"/>
  <c r="O30" i="44" l="1"/>
  <c r="O29" i="44"/>
  <c r="O28" i="44"/>
  <c r="O27" i="44"/>
  <c r="O26" i="44"/>
  <c r="N35" i="44" l="1"/>
  <c r="N36" i="44"/>
  <c r="N37" i="44"/>
  <c r="N38" i="44"/>
  <c r="N39" i="44"/>
  <c r="N40" i="44"/>
  <c r="N41" i="44"/>
  <c r="N42" i="44"/>
  <c r="N43" i="44"/>
  <c r="N44" i="44"/>
  <c r="N34" i="44"/>
  <c r="N7" i="44"/>
  <c r="N8" i="44"/>
  <c r="N9" i="44"/>
  <c r="N10" i="44"/>
  <c r="N11" i="44"/>
  <c r="N12" i="44"/>
  <c r="N13" i="44"/>
  <c r="N14" i="44"/>
  <c r="N15" i="44"/>
  <c r="N16" i="44"/>
  <c r="N17" i="44"/>
  <c r="N18" i="44"/>
  <c r="N19" i="44"/>
  <c r="N20" i="44"/>
  <c r="N21" i="44"/>
  <c r="N22" i="44"/>
  <c r="N23" i="44"/>
  <c r="N24" i="44"/>
  <c r="N25" i="44"/>
  <c r="N6" i="44"/>
  <c r="M30" i="44"/>
  <c r="M29" i="44"/>
  <c r="M28" i="44"/>
  <c r="M27" i="44"/>
  <c r="M26" i="44"/>
  <c r="N27" i="44" l="1"/>
  <c r="N26" i="44"/>
  <c r="N31" i="44" s="1"/>
  <c r="N30" i="44"/>
  <c r="N28" i="44"/>
  <c r="AM26" i="39"/>
  <c r="G37" i="39"/>
  <c r="AM27" i="39" l="1"/>
  <c r="O35" i="39" s="1"/>
  <c r="AM28" i="39" l="1"/>
  <c r="O36" i="39" s="1"/>
  <c r="AM29" i="39" l="1"/>
  <c r="O37" i="39" s="1"/>
  <c r="E28" i="44"/>
  <c r="G28" i="44"/>
  <c r="I28" i="44"/>
  <c r="J28" i="44"/>
  <c r="L28" i="44"/>
  <c r="C28" i="44"/>
  <c r="E29" i="44"/>
  <c r="G29" i="44"/>
  <c r="I29" i="44"/>
  <c r="J29" i="44"/>
  <c r="L29" i="44"/>
  <c r="N29" i="44" s="1"/>
  <c r="C29" i="44"/>
  <c r="L30" i="44" l="1"/>
  <c r="L27" i="44"/>
  <c r="L26" i="44"/>
  <c r="G30" i="44" l="1"/>
  <c r="G27" i="44"/>
  <c r="G26" i="44"/>
  <c r="K35" i="44"/>
  <c r="K36" i="44"/>
  <c r="K37" i="44"/>
  <c r="K38" i="44"/>
  <c r="K39" i="44"/>
  <c r="K40" i="44"/>
  <c r="K41" i="44"/>
  <c r="K42" i="44"/>
  <c r="K43" i="44"/>
  <c r="K44" i="44"/>
  <c r="K34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6" i="44"/>
  <c r="J30" i="44"/>
  <c r="J27" i="44"/>
  <c r="J26" i="44"/>
  <c r="K28" i="44" l="1"/>
  <c r="K30" i="44"/>
  <c r="K26" i="44"/>
  <c r="K31" i="44" s="1"/>
  <c r="K27" i="44"/>
  <c r="F48" i="44"/>
  <c r="K29" i="44"/>
  <c r="F49" i="44" s="1"/>
  <c r="I30" i="44"/>
  <c r="I27" i="44"/>
  <c r="I26" i="44"/>
  <c r="F51" i="44" l="1"/>
  <c r="E30" i="44"/>
  <c r="E27" i="44"/>
  <c r="E26" i="44"/>
  <c r="H51" i="44" l="1"/>
  <c r="G48" i="44"/>
  <c r="G51" i="44"/>
  <c r="H35" i="44"/>
  <c r="H36" i="44"/>
  <c r="H37" i="44"/>
  <c r="H38" i="44"/>
  <c r="H39" i="44"/>
  <c r="H40" i="44"/>
  <c r="H41" i="44"/>
  <c r="H42" i="44"/>
  <c r="H43" i="44"/>
  <c r="H44" i="44"/>
  <c r="H34" i="44"/>
  <c r="C61" i="44"/>
  <c r="D61" i="44" s="1"/>
  <c r="E61" i="44" s="1"/>
  <c r="F61" i="44" s="1"/>
  <c r="G61" i="44" s="1"/>
  <c r="H61" i="44" s="1"/>
  <c r="I61" i="44" s="1"/>
  <c r="J61" i="44" s="1"/>
  <c r="K61" i="44" s="1"/>
  <c r="L61" i="44" s="1"/>
  <c r="M61" i="44" s="1"/>
  <c r="N61" i="44" s="1"/>
  <c r="AJ44" i="44"/>
  <c r="W44" i="44"/>
  <c r="F44" i="44"/>
  <c r="D44" i="44"/>
  <c r="AJ43" i="44"/>
  <c r="W43" i="44"/>
  <c r="F43" i="44"/>
  <c r="D43" i="44"/>
  <c r="AJ42" i="44"/>
  <c r="W42" i="44"/>
  <c r="F42" i="44"/>
  <c r="D42" i="44"/>
  <c r="AJ41" i="44"/>
  <c r="W41" i="44"/>
  <c r="F41" i="44"/>
  <c r="D41" i="44"/>
  <c r="AJ40" i="44"/>
  <c r="W40" i="44"/>
  <c r="F40" i="44"/>
  <c r="D40" i="44"/>
  <c r="AJ39" i="44"/>
  <c r="W39" i="44"/>
  <c r="F39" i="44"/>
  <c r="D39" i="44"/>
  <c r="AJ38" i="44"/>
  <c r="W38" i="44"/>
  <c r="F38" i="44"/>
  <c r="D38" i="44"/>
  <c r="AJ37" i="44"/>
  <c r="W37" i="44"/>
  <c r="F37" i="44"/>
  <c r="D37" i="44"/>
  <c r="AJ36" i="44"/>
  <c r="W36" i="44"/>
  <c r="F36" i="44"/>
  <c r="D36" i="44"/>
  <c r="AJ35" i="44"/>
  <c r="W35" i="44"/>
  <c r="F35" i="44"/>
  <c r="D35" i="44"/>
  <c r="AJ34" i="44"/>
  <c r="W34" i="44"/>
  <c r="F34" i="44"/>
  <c r="D34" i="44"/>
  <c r="J50" i="44"/>
  <c r="C30" i="44"/>
  <c r="J47" i="44"/>
  <c r="J64" i="44" s="1"/>
  <c r="C27" i="44"/>
  <c r="J51" i="44"/>
  <c r="C26" i="44"/>
  <c r="AJ25" i="44"/>
  <c r="H25" i="44"/>
  <c r="F25" i="44"/>
  <c r="D25" i="44"/>
  <c r="AJ24" i="44"/>
  <c r="H24" i="44"/>
  <c r="F24" i="44"/>
  <c r="D24" i="44"/>
  <c r="AJ23" i="44"/>
  <c r="H23" i="44"/>
  <c r="F23" i="44"/>
  <c r="D23" i="44"/>
  <c r="AJ22" i="44"/>
  <c r="H22" i="44"/>
  <c r="F22" i="44"/>
  <c r="D22" i="44"/>
  <c r="AJ21" i="44"/>
  <c r="I49" i="44"/>
  <c r="H21" i="44"/>
  <c r="F21" i="44"/>
  <c r="D21" i="44"/>
  <c r="AJ20" i="44"/>
  <c r="H20" i="44"/>
  <c r="F20" i="44"/>
  <c r="D20" i="44"/>
  <c r="AJ19" i="44"/>
  <c r="H19" i="44"/>
  <c r="F19" i="44"/>
  <c r="D19" i="44"/>
  <c r="AJ18" i="44"/>
  <c r="H18" i="44"/>
  <c r="F18" i="44"/>
  <c r="D18" i="44"/>
  <c r="AJ17" i="44"/>
  <c r="H17" i="44"/>
  <c r="F17" i="44"/>
  <c r="D17" i="44"/>
  <c r="AJ16" i="44"/>
  <c r="H16" i="44"/>
  <c r="F16" i="44"/>
  <c r="D16" i="44"/>
  <c r="AJ15" i="44"/>
  <c r="H15" i="44"/>
  <c r="F15" i="44"/>
  <c r="D15" i="44"/>
  <c r="AJ14" i="44"/>
  <c r="H14" i="44"/>
  <c r="F14" i="44"/>
  <c r="D14" i="44"/>
  <c r="AJ13" i="44"/>
  <c r="H13" i="44"/>
  <c r="F13" i="44"/>
  <c r="D13" i="44"/>
  <c r="AJ12" i="44"/>
  <c r="J48" i="44"/>
  <c r="W28" i="44"/>
  <c r="I48" i="44" s="1"/>
  <c r="H12" i="44"/>
  <c r="F12" i="44"/>
  <c r="D12" i="44"/>
  <c r="AJ11" i="44"/>
  <c r="H11" i="44"/>
  <c r="F11" i="44"/>
  <c r="D11" i="44"/>
  <c r="AJ10" i="44"/>
  <c r="H10" i="44"/>
  <c r="F10" i="44"/>
  <c r="D10" i="44"/>
  <c r="AJ9" i="44"/>
  <c r="H9" i="44"/>
  <c r="F9" i="44"/>
  <c r="D9" i="44"/>
  <c r="AJ8" i="44"/>
  <c r="H8" i="44"/>
  <c r="F8" i="44"/>
  <c r="D8" i="44"/>
  <c r="AJ7" i="44"/>
  <c r="H7" i="44"/>
  <c r="F7" i="44"/>
  <c r="D7" i="44"/>
  <c r="AJ6" i="44"/>
  <c r="H6" i="44"/>
  <c r="F6" i="44"/>
  <c r="D6" i="44"/>
  <c r="N51" i="44" l="1"/>
  <c r="B40" i="44"/>
  <c r="B44" i="44"/>
  <c r="B42" i="44"/>
  <c r="AM29" i="44"/>
  <c r="M49" i="44" s="1"/>
  <c r="AM28" i="44"/>
  <c r="M48" i="44" s="1"/>
  <c r="B41" i="44"/>
  <c r="B38" i="44"/>
  <c r="B36" i="44"/>
  <c r="B34" i="44"/>
  <c r="AJ29" i="44"/>
  <c r="L49" i="44" s="1"/>
  <c r="K48" i="44"/>
  <c r="B43" i="44"/>
  <c r="B39" i="44"/>
  <c r="B37" i="44"/>
  <c r="B35" i="44"/>
  <c r="J49" i="44"/>
  <c r="B7" i="44"/>
  <c r="B9" i="44"/>
  <c r="B11" i="44"/>
  <c r="D28" i="44"/>
  <c r="C48" i="44" s="1"/>
  <c r="C54" i="44" s="1"/>
  <c r="B12" i="44"/>
  <c r="B14" i="44"/>
  <c r="B16" i="44"/>
  <c r="B18" i="44"/>
  <c r="B20" i="44"/>
  <c r="B22" i="44"/>
  <c r="B23" i="44"/>
  <c r="B25" i="44"/>
  <c r="F28" i="44"/>
  <c r="D48" i="44" s="1"/>
  <c r="B6" i="44"/>
  <c r="B8" i="44"/>
  <c r="B10" i="44"/>
  <c r="B13" i="44"/>
  <c r="B15" i="44"/>
  <c r="B17" i="44"/>
  <c r="B19" i="44"/>
  <c r="D29" i="44"/>
  <c r="C49" i="44" s="1"/>
  <c r="C55" i="44" s="1"/>
  <c r="B21" i="44"/>
  <c r="B24" i="44"/>
  <c r="F26" i="44"/>
  <c r="F31" i="44" s="1"/>
  <c r="F27" i="44"/>
  <c r="D47" i="44" s="1"/>
  <c r="F29" i="44"/>
  <c r="D49" i="44" s="1"/>
  <c r="F30" i="44"/>
  <c r="D50" i="44" s="1"/>
  <c r="D65" i="44" s="1"/>
  <c r="H26" i="44"/>
  <c r="H31" i="44" s="1"/>
  <c r="H27" i="44"/>
  <c r="E47" i="44" s="1"/>
  <c r="E64" i="44" s="1"/>
  <c r="H28" i="44"/>
  <c r="E48" i="44" s="1"/>
  <c r="H29" i="44"/>
  <c r="E49" i="44" s="1"/>
  <c r="H30" i="44"/>
  <c r="E50" i="44" s="1"/>
  <c r="AJ28" i="44"/>
  <c r="L48" i="44" s="1"/>
  <c r="H48" i="44"/>
  <c r="N48" i="44"/>
  <c r="K49" i="44"/>
  <c r="T29" i="44"/>
  <c r="H49" i="44" s="1"/>
  <c r="N49" i="44"/>
  <c r="G49" i="44"/>
  <c r="AM27" i="44"/>
  <c r="M47" i="44" s="1"/>
  <c r="M64" i="44" s="1"/>
  <c r="F50" i="44"/>
  <c r="F65" i="44" s="1"/>
  <c r="K47" i="44"/>
  <c r="K64" i="44" s="1"/>
  <c r="K50" i="44"/>
  <c r="K65" i="44" s="1"/>
  <c r="AJ27" i="44"/>
  <c r="L47" i="44" s="1"/>
  <c r="L64" i="44" s="1"/>
  <c r="H50" i="44"/>
  <c r="H65" i="44" s="1"/>
  <c r="W26" i="44"/>
  <c r="I51" i="44" s="1"/>
  <c r="G47" i="44"/>
  <c r="G64" i="44" s="1"/>
  <c r="AQ17" i="44"/>
  <c r="AQ22" i="44"/>
  <c r="AQ12" i="44"/>
  <c r="AQ16" i="44"/>
  <c r="AQ18" i="44"/>
  <c r="AQ9" i="44"/>
  <c r="AQ10" i="44"/>
  <c r="AQ13" i="44"/>
  <c r="D30" i="44"/>
  <c r="C50" i="44" s="1"/>
  <c r="C56" i="44" s="1"/>
  <c r="AQ25" i="44"/>
  <c r="AJ26" i="44"/>
  <c r="L51" i="44" s="1"/>
  <c r="AJ30" i="44"/>
  <c r="L50" i="44" s="1"/>
  <c r="L65" i="44" s="1"/>
  <c r="K51" i="44"/>
  <c r="AQ20" i="44"/>
  <c r="N50" i="44"/>
  <c r="N65" i="44" s="1"/>
  <c r="AQ15" i="44"/>
  <c r="AM30" i="44"/>
  <c r="M50" i="44" s="1"/>
  <c r="M65" i="44" s="1"/>
  <c r="AQ23" i="44"/>
  <c r="H66" i="44"/>
  <c r="J66" i="44"/>
  <c r="AQ11" i="44"/>
  <c r="AM26" i="44"/>
  <c r="M51" i="44" s="1"/>
  <c r="AQ8" i="44"/>
  <c r="G50" i="44"/>
  <c r="AQ21" i="44"/>
  <c r="D27" i="44"/>
  <c r="C47" i="44" s="1"/>
  <c r="D26" i="44"/>
  <c r="AQ7" i="44"/>
  <c r="F47" i="44"/>
  <c r="N47" i="44"/>
  <c r="W30" i="44"/>
  <c r="I50" i="44" s="1"/>
  <c r="AQ24" i="44"/>
  <c r="W27" i="44"/>
  <c r="I47" i="44" s="1"/>
  <c r="AQ19" i="44"/>
  <c r="J65" i="44"/>
  <c r="AQ6" i="44"/>
  <c r="H47" i="44"/>
  <c r="AQ14" i="44"/>
  <c r="AS42" i="43"/>
  <c r="AS41" i="43"/>
  <c r="AS40" i="43"/>
  <c r="AS39" i="43"/>
  <c r="AS38" i="43"/>
  <c r="AS37" i="43"/>
  <c r="AS36" i="43"/>
  <c r="AS35" i="43"/>
  <c r="AS34" i="43"/>
  <c r="AS33" i="43"/>
  <c r="AS32" i="43"/>
  <c r="AP33" i="43"/>
  <c r="AP34" i="43"/>
  <c r="AP35" i="43"/>
  <c r="AP36" i="43"/>
  <c r="AP37" i="43"/>
  <c r="AP38" i="43"/>
  <c r="AP39" i="43"/>
  <c r="AP40" i="43"/>
  <c r="AP41" i="43"/>
  <c r="AP42" i="43"/>
  <c r="AP32" i="43"/>
  <c r="AN32" i="43"/>
  <c r="AN33" i="43"/>
  <c r="AN34" i="43"/>
  <c r="AN35" i="43"/>
  <c r="AN36" i="43"/>
  <c r="AN37" i="43"/>
  <c r="AN38" i="43"/>
  <c r="AN39" i="43"/>
  <c r="AN40" i="43"/>
  <c r="AN41" i="43"/>
  <c r="AN42" i="43"/>
  <c r="AH33" i="43"/>
  <c r="AH34" i="43"/>
  <c r="AH35" i="43"/>
  <c r="AH36" i="43"/>
  <c r="AH37" i="43"/>
  <c r="AH38" i="43"/>
  <c r="AH39" i="43"/>
  <c r="AH40" i="43"/>
  <c r="AH41" i="43"/>
  <c r="AH42" i="43"/>
  <c r="AH32" i="43"/>
  <c r="AR28" i="43"/>
  <c r="AR27" i="43"/>
  <c r="AR26" i="43"/>
  <c r="AS7" i="43"/>
  <c r="AS8" i="43"/>
  <c r="AS9" i="43"/>
  <c r="AS10" i="43"/>
  <c r="AS11" i="43"/>
  <c r="AS12" i="43"/>
  <c r="AS13" i="43"/>
  <c r="AS14" i="43"/>
  <c r="AS15" i="43"/>
  <c r="AS16" i="43"/>
  <c r="AS17" i="43"/>
  <c r="AS18" i="43"/>
  <c r="AS19" i="43"/>
  <c r="AS20" i="43"/>
  <c r="AS21" i="43"/>
  <c r="AS22" i="43"/>
  <c r="AS23" i="43"/>
  <c r="AS24" i="43"/>
  <c r="AS25" i="43"/>
  <c r="AS6" i="43"/>
  <c r="C45" i="44" l="1"/>
  <c r="AQ29" i="44"/>
  <c r="D51" i="44"/>
  <c r="D55" i="44"/>
  <c r="E55" i="44" s="1"/>
  <c r="F55" i="44" s="1"/>
  <c r="G55" i="44" s="1"/>
  <c r="H55" i="44" s="1"/>
  <c r="I55" i="44" s="1"/>
  <c r="J55" i="44" s="1"/>
  <c r="K55" i="44" s="1"/>
  <c r="L55" i="44" s="1"/>
  <c r="M55" i="44" s="1"/>
  <c r="N55" i="44" s="1"/>
  <c r="E51" i="44"/>
  <c r="E66" i="44" s="1"/>
  <c r="D54" i="44"/>
  <c r="E54" i="44" s="1"/>
  <c r="F54" i="44" s="1"/>
  <c r="G54" i="44" s="1"/>
  <c r="H54" i="44" s="1"/>
  <c r="I54" i="44" s="1"/>
  <c r="J54" i="44" s="1"/>
  <c r="K54" i="44" s="1"/>
  <c r="L54" i="44" s="1"/>
  <c r="M54" i="44" s="1"/>
  <c r="N54" i="44" s="1"/>
  <c r="AQ28" i="44"/>
  <c r="D31" i="44"/>
  <c r="C51" i="44"/>
  <c r="C66" i="44" s="1"/>
  <c r="AM31" i="44"/>
  <c r="M66" i="44" s="1"/>
  <c r="D66" i="44"/>
  <c r="W31" i="44"/>
  <c r="I66" i="44" s="1"/>
  <c r="AH31" i="44"/>
  <c r="K66" i="44" s="1"/>
  <c r="AJ31" i="44"/>
  <c r="L66" i="44" s="1"/>
  <c r="C69" i="44"/>
  <c r="D56" i="44"/>
  <c r="D69" i="44" s="1"/>
  <c r="C65" i="44"/>
  <c r="H64" i="44"/>
  <c r="AQ26" i="44"/>
  <c r="AQ31" i="44" s="1"/>
  <c r="AQ27" i="44"/>
  <c r="I65" i="44"/>
  <c r="AQ30" i="44"/>
  <c r="G65" i="44"/>
  <c r="E65" i="44"/>
  <c r="F66" i="44"/>
  <c r="D64" i="44"/>
  <c r="C53" i="44"/>
  <c r="C68" i="44" s="1"/>
  <c r="C64" i="44"/>
  <c r="F64" i="44"/>
  <c r="N66" i="44"/>
  <c r="N64" i="44"/>
  <c r="I64" i="44"/>
  <c r="G66" i="44"/>
  <c r="AQ28" i="43"/>
  <c r="AQ27" i="43"/>
  <c r="AQ26" i="43"/>
  <c r="C57" i="44" l="1"/>
  <c r="C70" i="44" s="1"/>
  <c r="E56" i="44"/>
  <c r="E69" i="44" s="1"/>
  <c r="D53" i="44"/>
  <c r="AL32" i="43"/>
  <c r="AL7" i="43"/>
  <c r="AL8" i="43"/>
  <c r="AL9" i="43"/>
  <c r="AL10" i="43"/>
  <c r="AL11" i="43"/>
  <c r="AL12" i="43"/>
  <c r="AL13" i="43"/>
  <c r="AL14" i="43"/>
  <c r="AL15" i="43"/>
  <c r="AL16" i="43"/>
  <c r="AL17" i="43"/>
  <c r="AL18" i="43"/>
  <c r="AL19" i="43"/>
  <c r="AL20" i="43"/>
  <c r="AL21" i="43"/>
  <c r="AL22" i="43"/>
  <c r="AL23" i="43"/>
  <c r="AL24" i="43"/>
  <c r="AL25" i="43"/>
  <c r="AL6" i="43"/>
  <c r="AK26" i="43"/>
  <c r="AK27" i="43"/>
  <c r="AK28" i="43"/>
  <c r="F56" i="44" l="1"/>
  <c r="F69" i="44" s="1"/>
  <c r="D57" i="44"/>
  <c r="D70" i="44" s="1"/>
  <c r="D68" i="44"/>
  <c r="E53" i="44"/>
  <c r="AL33" i="43"/>
  <c r="AL34" i="43"/>
  <c r="AL35" i="43"/>
  <c r="AL36" i="43"/>
  <c r="AL37" i="43"/>
  <c r="AL38" i="43"/>
  <c r="AL39" i="43"/>
  <c r="AL40" i="43"/>
  <c r="AL41" i="43"/>
  <c r="AL42" i="43"/>
  <c r="AJ28" i="43"/>
  <c r="AJ27" i="43"/>
  <c r="AJ26" i="43"/>
  <c r="G56" i="44" l="1"/>
  <c r="G69" i="44" s="1"/>
  <c r="E57" i="44"/>
  <c r="F57" i="44" s="1"/>
  <c r="E68" i="44"/>
  <c r="F53" i="44"/>
  <c r="AI28" i="43"/>
  <c r="AI27" i="43"/>
  <c r="AI26" i="43"/>
  <c r="H56" i="44" l="1"/>
  <c r="H69" i="44" s="1"/>
  <c r="E70" i="44"/>
  <c r="F70" i="44"/>
  <c r="G57" i="44"/>
  <c r="F68" i="44"/>
  <c r="G53" i="44"/>
  <c r="AF33" i="43"/>
  <c r="AF34" i="43"/>
  <c r="AF35" i="43"/>
  <c r="AF36" i="43"/>
  <c r="AF37" i="43"/>
  <c r="AF38" i="43"/>
  <c r="AF39" i="43"/>
  <c r="AF40" i="43"/>
  <c r="AF41" i="43"/>
  <c r="AF42" i="43"/>
  <c r="AF32" i="43"/>
  <c r="AF7" i="43"/>
  <c r="AF8" i="43"/>
  <c r="AF9" i="43"/>
  <c r="AF10" i="43"/>
  <c r="AF11" i="43"/>
  <c r="AF12" i="43"/>
  <c r="AF13" i="43"/>
  <c r="AF14" i="43"/>
  <c r="AF15" i="43"/>
  <c r="AF16" i="43"/>
  <c r="AF17" i="43"/>
  <c r="AF18" i="43"/>
  <c r="AF19" i="43"/>
  <c r="AF20" i="43"/>
  <c r="AF21" i="43"/>
  <c r="AF22" i="43"/>
  <c r="AF23" i="43"/>
  <c r="AF24" i="43"/>
  <c r="AF25" i="43"/>
  <c r="AF6" i="43"/>
  <c r="AE28" i="43"/>
  <c r="AE27" i="43"/>
  <c r="AE26" i="43"/>
  <c r="I56" i="44" l="1"/>
  <c r="J56" i="44" s="1"/>
  <c r="G68" i="44"/>
  <c r="H53" i="44"/>
  <c r="G70" i="44"/>
  <c r="H57" i="44"/>
  <c r="AD28" i="43"/>
  <c r="AD27" i="43"/>
  <c r="AD26" i="43"/>
  <c r="I69" i="44" l="1"/>
  <c r="H70" i="44"/>
  <c r="I57" i="44"/>
  <c r="J69" i="44"/>
  <c r="K56" i="44"/>
  <c r="H68" i="44"/>
  <c r="I53" i="44"/>
  <c r="AC28" i="43"/>
  <c r="AC27" i="43"/>
  <c r="AC26" i="43"/>
  <c r="I68" i="44" l="1"/>
  <c r="J53" i="44"/>
  <c r="K69" i="44"/>
  <c r="L56" i="44"/>
  <c r="I70" i="44"/>
  <c r="J57" i="44"/>
  <c r="AB28" i="43"/>
  <c r="AB27" i="43"/>
  <c r="AB26" i="43"/>
  <c r="L69" i="44" l="1"/>
  <c r="M56" i="44"/>
  <c r="J70" i="44"/>
  <c r="K57" i="44"/>
  <c r="J68" i="44"/>
  <c r="K53" i="44"/>
  <c r="AA28" i="43"/>
  <c r="AA27" i="43"/>
  <c r="AA26" i="43"/>
  <c r="K68" i="44" l="1"/>
  <c r="L53" i="44"/>
  <c r="K70" i="44"/>
  <c r="L57" i="44"/>
  <c r="M69" i="44"/>
  <c r="N56" i="44"/>
  <c r="N69" i="44" s="1"/>
  <c r="Z28" i="43"/>
  <c r="Z27" i="43"/>
  <c r="Z26" i="43"/>
  <c r="X27" i="43"/>
  <c r="X28" i="43"/>
  <c r="L68" i="44" l="1"/>
  <c r="M53" i="44"/>
  <c r="L70" i="44"/>
  <c r="M57" i="44"/>
  <c r="Y33" i="43"/>
  <c r="Y34" i="43"/>
  <c r="Y35" i="43"/>
  <c r="Y36" i="43"/>
  <c r="Y37" i="43"/>
  <c r="Y38" i="43"/>
  <c r="Y39" i="43"/>
  <c r="Y40" i="43"/>
  <c r="Y41" i="43"/>
  <c r="Y42" i="43"/>
  <c r="Y32" i="43"/>
  <c r="Y7" i="43"/>
  <c r="Y8" i="43"/>
  <c r="Y9" i="43"/>
  <c r="Y10" i="43"/>
  <c r="Y11" i="43"/>
  <c r="Y12" i="43"/>
  <c r="Y13" i="43"/>
  <c r="Y14" i="43"/>
  <c r="Y15" i="43"/>
  <c r="Y16" i="43"/>
  <c r="Y17" i="43"/>
  <c r="Y18" i="43"/>
  <c r="Y19" i="43"/>
  <c r="Y20" i="43"/>
  <c r="Y21" i="43"/>
  <c r="Y22" i="43"/>
  <c r="Y23" i="43"/>
  <c r="Y24" i="43"/>
  <c r="Y25" i="43"/>
  <c r="Y6" i="43"/>
  <c r="X26" i="43"/>
  <c r="M68" i="44" l="1"/>
  <c r="N53" i="44"/>
  <c r="N68" i="44" s="1"/>
  <c r="M70" i="44"/>
  <c r="N57" i="44"/>
  <c r="N70" i="44" s="1"/>
  <c r="W28" i="43"/>
  <c r="W27" i="43"/>
  <c r="W26" i="43"/>
  <c r="V33" i="43" l="1"/>
  <c r="V34" i="43"/>
  <c r="V35" i="43"/>
  <c r="V36" i="43"/>
  <c r="V37" i="43"/>
  <c r="V38" i="43"/>
  <c r="V39" i="43"/>
  <c r="V40" i="43"/>
  <c r="V41" i="43"/>
  <c r="V42" i="43"/>
  <c r="V32" i="43"/>
  <c r="V7" i="43"/>
  <c r="V8" i="43"/>
  <c r="V9" i="43"/>
  <c r="V10" i="43"/>
  <c r="V11" i="43"/>
  <c r="V12" i="43"/>
  <c r="V13" i="43"/>
  <c r="V14" i="43"/>
  <c r="V15" i="43"/>
  <c r="V16" i="43"/>
  <c r="V17" i="43"/>
  <c r="V18" i="43"/>
  <c r="V19" i="43"/>
  <c r="V20" i="43"/>
  <c r="V21" i="43"/>
  <c r="V22" i="43"/>
  <c r="V23" i="43"/>
  <c r="V24" i="43"/>
  <c r="V25" i="43"/>
  <c r="V6" i="43"/>
  <c r="U28" i="43"/>
  <c r="U27" i="43"/>
  <c r="U26" i="43"/>
  <c r="T28" i="43" l="1"/>
  <c r="T27" i="43"/>
  <c r="T26" i="43"/>
  <c r="S28" i="43" l="1"/>
  <c r="S27" i="43"/>
  <c r="S26" i="43"/>
  <c r="R33" i="43" l="1"/>
  <c r="R34" i="43"/>
  <c r="R35" i="43"/>
  <c r="R36" i="43"/>
  <c r="R37" i="43"/>
  <c r="R38" i="43"/>
  <c r="R39" i="43"/>
  <c r="R40" i="43"/>
  <c r="R41" i="43"/>
  <c r="R42" i="43"/>
  <c r="R32" i="43"/>
  <c r="R7" i="43"/>
  <c r="R8" i="43"/>
  <c r="R9" i="43"/>
  <c r="R10" i="43"/>
  <c r="R11" i="43"/>
  <c r="R12" i="43"/>
  <c r="R13" i="43"/>
  <c r="R14" i="43"/>
  <c r="R15" i="43"/>
  <c r="R16" i="43"/>
  <c r="R17" i="43"/>
  <c r="R18" i="43"/>
  <c r="R19" i="43"/>
  <c r="R20" i="43"/>
  <c r="R21" i="43"/>
  <c r="R22" i="43"/>
  <c r="R23" i="43"/>
  <c r="R24" i="43"/>
  <c r="R25" i="43"/>
  <c r="R6" i="43"/>
  <c r="Q26" i="43"/>
  <c r="Q27" i="43"/>
  <c r="Q28" i="43"/>
  <c r="P26" i="43" l="1"/>
  <c r="P27" i="43"/>
  <c r="P28" i="43"/>
  <c r="O28" i="43" l="1"/>
  <c r="O27" i="43"/>
  <c r="O26" i="43"/>
  <c r="N42" i="43" l="1"/>
  <c r="N33" i="43"/>
  <c r="N34" i="43"/>
  <c r="N35" i="43"/>
  <c r="N36" i="43"/>
  <c r="N37" i="43"/>
  <c r="N38" i="43"/>
  <c r="N39" i="43"/>
  <c r="N40" i="43"/>
  <c r="N41" i="43"/>
  <c r="N32" i="43"/>
  <c r="M26" i="43"/>
  <c r="M27" i="43"/>
  <c r="M28" i="43"/>
  <c r="N25" i="43"/>
  <c r="N24" i="43"/>
  <c r="N23" i="43"/>
  <c r="N22" i="43"/>
  <c r="N21" i="43"/>
  <c r="N20" i="43"/>
  <c r="N19" i="43"/>
  <c r="N18" i="43"/>
  <c r="N17" i="43"/>
  <c r="N16" i="43"/>
  <c r="N15" i="43"/>
  <c r="N14" i="43"/>
  <c r="N13" i="43"/>
  <c r="N12" i="43"/>
  <c r="N11" i="43"/>
  <c r="N10" i="43"/>
  <c r="N9" i="43"/>
  <c r="N8" i="43"/>
  <c r="N7" i="43"/>
  <c r="N6" i="43"/>
  <c r="L26" i="43" l="1"/>
  <c r="L27" i="43"/>
  <c r="L28" i="43"/>
  <c r="K26" i="43" l="1"/>
  <c r="K27" i="43"/>
  <c r="K28" i="43"/>
  <c r="J28" i="43" l="1"/>
  <c r="J27" i="43"/>
  <c r="J26" i="43"/>
  <c r="I42" i="43" l="1"/>
  <c r="I41" i="43"/>
  <c r="I40" i="43"/>
  <c r="I39" i="43"/>
  <c r="I38" i="43"/>
  <c r="I37" i="43"/>
  <c r="I36" i="43"/>
  <c r="I35" i="43"/>
  <c r="I34" i="43"/>
  <c r="I33" i="43"/>
  <c r="I32" i="43"/>
  <c r="H28" i="43"/>
  <c r="H27" i="43"/>
  <c r="H2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6" i="43"/>
  <c r="E42" i="43" l="1"/>
  <c r="G28" i="43"/>
  <c r="G27" i="43"/>
  <c r="G26" i="43"/>
  <c r="F28" i="43" l="1"/>
  <c r="F27" i="43"/>
  <c r="F26" i="43"/>
  <c r="D26" i="43" l="1"/>
  <c r="D27" i="43"/>
  <c r="D28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32" i="43"/>
  <c r="E33" i="43"/>
  <c r="E34" i="43"/>
  <c r="E35" i="43"/>
  <c r="E36" i="43"/>
  <c r="E37" i="43"/>
  <c r="E38" i="43"/>
  <c r="E39" i="43"/>
  <c r="E40" i="43"/>
  <c r="E41" i="43"/>
  <c r="E6" i="43"/>
  <c r="E28" i="43" l="1"/>
  <c r="E27" i="43"/>
  <c r="E26" i="43"/>
  <c r="E29" i="43" s="1"/>
  <c r="C26" i="43"/>
  <c r="C27" i="43"/>
  <c r="C28" i="43"/>
  <c r="AH7" i="43" l="1"/>
  <c r="AH8" i="43"/>
  <c r="AH9" i="43"/>
  <c r="AH10" i="43"/>
  <c r="AH11" i="43"/>
  <c r="AH12" i="43"/>
  <c r="AH13" i="43"/>
  <c r="AH14" i="43"/>
  <c r="AH15" i="43"/>
  <c r="AH16" i="43"/>
  <c r="AH17" i="43"/>
  <c r="AH18" i="43"/>
  <c r="AH19" i="43"/>
  <c r="AH20" i="43"/>
  <c r="AH21" i="43"/>
  <c r="AH22" i="43"/>
  <c r="AH23" i="43"/>
  <c r="AH24" i="43"/>
  <c r="AH25" i="43"/>
  <c r="AH26" i="43"/>
  <c r="AH27" i="43"/>
  <c r="AH28" i="43"/>
  <c r="AH29" i="43"/>
  <c r="AH6" i="43"/>
  <c r="B52" i="43"/>
  <c r="C52" i="43" s="1"/>
  <c r="B28" i="43"/>
  <c r="B27" i="43"/>
  <c r="B26" i="43"/>
  <c r="AP25" i="43"/>
  <c r="AN25" i="43"/>
  <c r="AP24" i="43"/>
  <c r="AN24" i="43"/>
  <c r="AP23" i="43"/>
  <c r="AN23" i="43"/>
  <c r="AP22" i="43"/>
  <c r="AN22" i="43"/>
  <c r="AP21" i="43"/>
  <c r="AN21" i="43"/>
  <c r="AP20" i="43"/>
  <c r="AN20" i="43"/>
  <c r="AP19" i="43"/>
  <c r="AN19" i="43"/>
  <c r="AP18" i="43"/>
  <c r="AN18" i="43"/>
  <c r="AP17" i="43"/>
  <c r="AN17" i="43"/>
  <c r="AP16" i="43"/>
  <c r="AN16" i="43"/>
  <c r="AP15" i="43"/>
  <c r="AN15" i="43"/>
  <c r="AP14" i="43"/>
  <c r="AN14" i="43"/>
  <c r="AP13" i="43"/>
  <c r="AN13" i="43"/>
  <c r="AP12" i="43"/>
  <c r="AN12" i="43"/>
  <c r="AP11" i="43"/>
  <c r="AN11" i="43"/>
  <c r="AP10" i="43"/>
  <c r="AN10" i="43"/>
  <c r="AP9" i="43"/>
  <c r="AN9" i="43"/>
  <c r="AP8" i="43"/>
  <c r="AN8" i="43"/>
  <c r="AP7" i="43"/>
  <c r="AN7" i="43"/>
  <c r="AP6" i="43"/>
  <c r="AN6" i="43"/>
  <c r="D52" i="43" l="1"/>
  <c r="E52" i="43" s="1"/>
  <c r="F52" i="43" s="1"/>
  <c r="G52" i="43" s="1"/>
  <c r="H52" i="43" s="1"/>
  <c r="I52" i="43" s="1"/>
  <c r="J52" i="43" s="1"/>
  <c r="K52" i="43" s="1"/>
  <c r="L52" i="43" s="1"/>
  <c r="M52" i="43" s="1"/>
  <c r="AT15" i="43"/>
  <c r="I45" i="43"/>
  <c r="AS28" i="43"/>
  <c r="M46" i="43" s="1"/>
  <c r="M56" i="43" s="1"/>
  <c r="AF26" i="43"/>
  <c r="AF29" i="43" s="1"/>
  <c r="H47" i="43" s="1"/>
  <c r="AP27" i="43"/>
  <c r="L45" i="43" s="1"/>
  <c r="L55" i="43" s="1"/>
  <c r="AF28" i="43"/>
  <c r="H46" i="43" s="1"/>
  <c r="H56" i="43" s="1"/>
  <c r="R28" i="43"/>
  <c r="E46" i="43" s="1"/>
  <c r="E56" i="43" s="1"/>
  <c r="V28" i="43"/>
  <c r="F46" i="43" s="1"/>
  <c r="F56" i="43" s="1"/>
  <c r="I27" i="43"/>
  <c r="C45" i="43" s="1"/>
  <c r="AT23" i="43"/>
  <c r="AT13" i="43"/>
  <c r="AT20" i="43"/>
  <c r="Y28" i="43"/>
  <c r="G46" i="43" s="1"/>
  <c r="AN28" i="43"/>
  <c r="K46" i="43" s="1"/>
  <c r="K56" i="43" s="1"/>
  <c r="AT18" i="43"/>
  <c r="Y27" i="43"/>
  <c r="G45" i="43" s="1"/>
  <c r="AT7" i="43"/>
  <c r="AP28" i="43"/>
  <c r="L46" i="43" s="1"/>
  <c r="L56" i="43" s="1"/>
  <c r="I26" i="43"/>
  <c r="I29" i="43" s="1"/>
  <c r="C47" i="43" s="1"/>
  <c r="I28" i="43"/>
  <c r="C46" i="43" s="1"/>
  <c r="AT8" i="43"/>
  <c r="AT9" i="43"/>
  <c r="AT10" i="43"/>
  <c r="AT16" i="43"/>
  <c r="AT24" i="43"/>
  <c r="AT25" i="43"/>
  <c r="B45" i="43"/>
  <c r="AT11" i="43"/>
  <c r="N26" i="43"/>
  <c r="N29" i="43" s="1"/>
  <c r="D47" i="43" s="1"/>
  <c r="AT6" i="43"/>
  <c r="AT22" i="43"/>
  <c r="B46" i="43"/>
  <c r="I46" i="43"/>
  <c r="R26" i="43"/>
  <c r="R29" i="43" s="1"/>
  <c r="E47" i="43" s="1"/>
  <c r="AT21" i="43"/>
  <c r="AL27" i="43"/>
  <c r="J45" i="43" s="1"/>
  <c r="AL26" i="43"/>
  <c r="AL29" i="43" s="1"/>
  <c r="J47" i="43" s="1"/>
  <c r="AP26" i="43"/>
  <c r="AP29" i="43" s="1"/>
  <c r="L47" i="43" s="1"/>
  <c r="AN26" i="43"/>
  <c r="AN29" i="43" s="1"/>
  <c r="K47" i="43" s="1"/>
  <c r="AN27" i="43"/>
  <c r="K45" i="43" s="1"/>
  <c r="N27" i="43"/>
  <c r="D45" i="43" s="1"/>
  <c r="AT17" i="43"/>
  <c r="N28" i="43"/>
  <c r="D46" i="43" s="1"/>
  <c r="AF27" i="43"/>
  <c r="H45" i="43" s="1"/>
  <c r="R27" i="43"/>
  <c r="E45" i="43" s="1"/>
  <c r="B43" i="43" s="1"/>
  <c r="AS27" i="43"/>
  <c r="M45" i="43" s="1"/>
  <c r="AT12" i="43"/>
  <c r="AT19" i="43"/>
  <c r="AL28" i="43"/>
  <c r="J46" i="43" s="1"/>
  <c r="Y26" i="43"/>
  <c r="Y29" i="43" s="1"/>
  <c r="G47" i="43" s="1"/>
  <c r="I47" i="43"/>
  <c r="V27" i="43"/>
  <c r="F45" i="43" s="1"/>
  <c r="AT14" i="43"/>
  <c r="B47" i="43"/>
  <c r="B48" i="43" s="1"/>
  <c r="AS26" i="43"/>
  <c r="AS29" i="43" s="1"/>
  <c r="M47" i="43" s="1"/>
  <c r="V26" i="43"/>
  <c r="V29" i="43" s="1"/>
  <c r="F47" i="43" s="1"/>
  <c r="AI33" i="42"/>
  <c r="AI34" i="42"/>
  <c r="AI35" i="42"/>
  <c r="AI36" i="42"/>
  <c r="AI37" i="42"/>
  <c r="AI38" i="42"/>
  <c r="AI39" i="42"/>
  <c r="AI40" i="42"/>
  <c r="AI41" i="42"/>
  <c r="AI32" i="42"/>
  <c r="AH28" i="42"/>
  <c r="AH27" i="42"/>
  <c r="AH26" i="42"/>
  <c r="AH29" i="42" s="1"/>
  <c r="AI7" i="42"/>
  <c r="AI8" i="42"/>
  <c r="AI9" i="42"/>
  <c r="AI10" i="42"/>
  <c r="AI11" i="42"/>
  <c r="AI12" i="42"/>
  <c r="AI13" i="42"/>
  <c r="AI14" i="42"/>
  <c r="AI15" i="42"/>
  <c r="AI16" i="42"/>
  <c r="AI17" i="42"/>
  <c r="AI18" i="42"/>
  <c r="AI19" i="42"/>
  <c r="AI20" i="42"/>
  <c r="AI21" i="42"/>
  <c r="AI22" i="42"/>
  <c r="AI23" i="42"/>
  <c r="AI24" i="42"/>
  <c r="AI25" i="42"/>
  <c r="AI6" i="42"/>
  <c r="H57" i="43" l="1"/>
  <c r="C48" i="43"/>
  <c r="D48" i="43" s="1"/>
  <c r="E48" i="43" s="1"/>
  <c r="F48" i="43" s="1"/>
  <c r="G48" i="43" s="1"/>
  <c r="H48" i="43" s="1"/>
  <c r="I48" i="43" s="1"/>
  <c r="J48" i="43" s="1"/>
  <c r="K48" i="43" s="1"/>
  <c r="L48" i="43" s="1"/>
  <c r="M48" i="43" s="1"/>
  <c r="C56" i="43"/>
  <c r="C57" i="43"/>
  <c r="C55" i="43"/>
  <c r="G56" i="43"/>
  <c r="G57" i="43"/>
  <c r="G55" i="43"/>
  <c r="I57" i="43"/>
  <c r="I56" i="43"/>
  <c r="I55" i="43"/>
  <c r="AT28" i="43"/>
  <c r="B65" i="43"/>
  <c r="C65" i="43" s="1"/>
  <c r="C61" i="43" s="1"/>
  <c r="B57" i="43"/>
  <c r="M55" i="43"/>
  <c r="L57" i="43"/>
  <c r="AT27" i="43"/>
  <c r="AT26" i="43"/>
  <c r="AT29" i="43" s="1"/>
  <c r="E55" i="43"/>
  <c r="J57" i="43"/>
  <c r="D57" i="43"/>
  <c r="F55" i="43"/>
  <c r="H55" i="43"/>
  <c r="J55" i="43"/>
  <c r="D56" i="43"/>
  <c r="B63" i="43"/>
  <c r="C63" i="43" s="1"/>
  <c r="C59" i="43" s="1"/>
  <c r="B55" i="43"/>
  <c r="E57" i="43"/>
  <c r="J56" i="43"/>
  <c r="D55" i="43"/>
  <c r="F57" i="43"/>
  <c r="K55" i="43"/>
  <c r="B64" i="43"/>
  <c r="C64" i="43" s="1"/>
  <c r="C60" i="43" s="1"/>
  <c r="B56" i="43"/>
  <c r="M57" i="43"/>
  <c r="K57" i="43"/>
  <c r="AG28" i="42"/>
  <c r="AG27" i="42"/>
  <c r="AG26" i="42"/>
  <c r="AG29" i="42" s="1"/>
  <c r="B60" i="43" l="1"/>
  <c r="B59" i="43"/>
  <c r="B61" i="43"/>
  <c r="AE35" i="42"/>
  <c r="AE36" i="42"/>
  <c r="AE37" i="42"/>
  <c r="AE38" i="42"/>
  <c r="AE39" i="42"/>
  <c r="AE40" i="42"/>
  <c r="AE41" i="42"/>
  <c r="AE34" i="42"/>
  <c r="D65" i="43" l="1"/>
  <c r="D63" i="43"/>
  <c r="D64" i="43"/>
  <c r="AC34" i="42"/>
  <c r="AC35" i="42"/>
  <c r="AC36" i="42"/>
  <c r="AC37" i="42"/>
  <c r="AC38" i="42"/>
  <c r="AC39" i="42"/>
  <c r="AC40" i="42"/>
  <c r="AC41" i="42"/>
  <c r="AC33" i="42"/>
  <c r="AA33" i="42"/>
  <c r="AA34" i="42"/>
  <c r="AA35" i="42"/>
  <c r="AA36" i="42"/>
  <c r="AA37" i="42"/>
  <c r="AA38" i="42"/>
  <c r="AA39" i="42"/>
  <c r="AA40" i="42"/>
  <c r="AA41" i="42"/>
  <c r="AA32" i="42"/>
  <c r="AA25" i="42"/>
  <c r="AA7" i="42"/>
  <c r="AA8" i="42"/>
  <c r="AA9" i="42"/>
  <c r="AA10" i="42"/>
  <c r="AA11" i="42"/>
  <c r="AA12" i="42"/>
  <c r="AA13" i="42"/>
  <c r="AA14" i="42"/>
  <c r="AA15" i="42"/>
  <c r="AA16" i="42"/>
  <c r="AA17" i="42"/>
  <c r="AA18" i="42"/>
  <c r="AA19" i="42"/>
  <c r="AA20" i="42"/>
  <c r="AA21" i="42"/>
  <c r="AA22" i="42"/>
  <c r="AA23" i="42"/>
  <c r="AA24" i="42"/>
  <c r="AA6" i="42"/>
  <c r="Z26" i="42"/>
  <c r="Z27" i="42"/>
  <c r="Z28" i="42"/>
  <c r="D60" i="43" l="1"/>
  <c r="E64" i="43"/>
  <c r="D59" i="43"/>
  <c r="E63" i="43"/>
  <c r="D61" i="43"/>
  <c r="E65" i="43"/>
  <c r="Y28" i="42"/>
  <c r="Y27" i="42"/>
  <c r="Y26" i="42"/>
  <c r="E61" i="43" l="1"/>
  <c r="F65" i="43"/>
  <c r="G65" i="43" s="1"/>
  <c r="G61" i="43" s="1"/>
  <c r="E59" i="43"/>
  <c r="F63" i="43"/>
  <c r="G63" i="43" s="1"/>
  <c r="G59" i="43" s="1"/>
  <c r="E60" i="43"/>
  <c r="F64" i="43"/>
  <c r="G64" i="43" s="1"/>
  <c r="G60" i="43" s="1"/>
  <c r="X7" i="42"/>
  <c r="X8" i="42"/>
  <c r="X9" i="42"/>
  <c r="X10" i="42"/>
  <c r="X11" i="42"/>
  <c r="X12" i="42"/>
  <c r="X13" i="42"/>
  <c r="X14" i="42"/>
  <c r="X15" i="42"/>
  <c r="X16" i="42"/>
  <c r="X17" i="42"/>
  <c r="X18" i="42"/>
  <c r="X19" i="42"/>
  <c r="X20" i="42"/>
  <c r="X21" i="42"/>
  <c r="X22" i="42"/>
  <c r="X23" i="42"/>
  <c r="X24" i="42"/>
  <c r="X25" i="42"/>
  <c r="X6" i="42"/>
  <c r="X33" i="42"/>
  <c r="X34" i="42"/>
  <c r="X35" i="42"/>
  <c r="X36" i="42"/>
  <c r="X37" i="42"/>
  <c r="X38" i="42"/>
  <c r="X39" i="42"/>
  <c r="X40" i="42"/>
  <c r="X41" i="42"/>
  <c r="X32" i="42"/>
  <c r="W26" i="42"/>
  <c r="W27" i="42"/>
  <c r="W28" i="42"/>
  <c r="F60" i="43" l="1"/>
  <c r="F59" i="43"/>
  <c r="F61" i="43"/>
  <c r="V28" i="42"/>
  <c r="V27" i="42"/>
  <c r="V26" i="42"/>
  <c r="H65" i="43" l="1"/>
  <c r="I65" i="43" s="1"/>
  <c r="I61" i="43" s="1"/>
  <c r="H63" i="43"/>
  <c r="I63" i="43" s="1"/>
  <c r="I59" i="43" s="1"/>
  <c r="H64" i="43"/>
  <c r="I64" i="43" s="1"/>
  <c r="I60" i="43" s="1"/>
  <c r="U35" i="42"/>
  <c r="U36" i="42"/>
  <c r="U37" i="42"/>
  <c r="U38" i="42"/>
  <c r="U39" i="42"/>
  <c r="U40" i="42"/>
  <c r="U41" i="42"/>
  <c r="U34" i="42"/>
  <c r="U7" i="42"/>
  <c r="U8" i="42"/>
  <c r="U9" i="42"/>
  <c r="U10" i="42"/>
  <c r="U11" i="42"/>
  <c r="U12" i="42"/>
  <c r="U13" i="42"/>
  <c r="U14" i="42"/>
  <c r="U15" i="42"/>
  <c r="U16" i="42"/>
  <c r="U17" i="42"/>
  <c r="U18" i="42"/>
  <c r="U19" i="42"/>
  <c r="U20" i="42"/>
  <c r="U21" i="42"/>
  <c r="U22" i="42"/>
  <c r="U23" i="42"/>
  <c r="U24" i="42"/>
  <c r="U25" i="42"/>
  <c r="U6" i="42"/>
  <c r="T28" i="42"/>
  <c r="T27" i="42"/>
  <c r="T26" i="42"/>
  <c r="H59" i="43" l="1"/>
  <c r="H60" i="43"/>
  <c r="H61" i="43"/>
  <c r="S28" i="42"/>
  <c r="S27" i="42"/>
  <c r="S26" i="42"/>
  <c r="J65" i="43" l="1"/>
  <c r="J64" i="43"/>
  <c r="J63" i="43"/>
  <c r="R26" i="42"/>
  <c r="R27" i="42"/>
  <c r="R28" i="42"/>
  <c r="J59" i="43" l="1"/>
  <c r="K63" i="43"/>
  <c r="J60" i="43"/>
  <c r="K64" i="43"/>
  <c r="J61" i="43"/>
  <c r="K65" i="43"/>
  <c r="Q26" i="42"/>
  <c r="Q27" i="42"/>
  <c r="Q28" i="42"/>
  <c r="K61" i="43" l="1"/>
  <c r="L65" i="43"/>
  <c r="K60" i="43"/>
  <c r="L64" i="43"/>
  <c r="K59" i="43"/>
  <c r="L63" i="43"/>
  <c r="U32" i="42"/>
  <c r="U33" i="42"/>
  <c r="P28" i="42"/>
  <c r="P27" i="42"/>
  <c r="P26" i="42"/>
  <c r="L61" i="43" l="1"/>
  <c r="M65" i="43"/>
  <c r="M61" i="43" s="1"/>
  <c r="L59" i="43"/>
  <c r="M63" i="43"/>
  <c r="M59" i="43" s="1"/>
  <c r="L60" i="43"/>
  <c r="M64" i="43"/>
  <c r="M60" i="43" s="1"/>
  <c r="O33" i="42"/>
  <c r="O34" i="42"/>
  <c r="O35" i="42"/>
  <c r="O36" i="42"/>
  <c r="O37" i="42"/>
  <c r="O38" i="42"/>
  <c r="O39" i="42"/>
  <c r="O40" i="42"/>
  <c r="O41" i="42"/>
  <c r="O32" i="42"/>
  <c r="O7" i="42"/>
  <c r="O8" i="42"/>
  <c r="O9" i="42"/>
  <c r="O10" i="42"/>
  <c r="O11" i="42"/>
  <c r="O12" i="42"/>
  <c r="O13" i="42"/>
  <c r="O14" i="42"/>
  <c r="O15" i="42"/>
  <c r="O16" i="42"/>
  <c r="O17" i="42"/>
  <c r="O18" i="42"/>
  <c r="O19" i="42"/>
  <c r="O20" i="42"/>
  <c r="O21" i="42"/>
  <c r="O22" i="42"/>
  <c r="O23" i="42"/>
  <c r="O24" i="42"/>
  <c r="O25" i="42"/>
  <c r="O6" i="42"/>
  <c r="N28" i="42"/>
  <c r="N27" i="42"/>
  <c r="N26" i="42"/>
  <c r="M28" i="42" l="1"/>
  <c r="M27" i="42"/>
  <c r="M26" i="42"/>
  <c r="L39" i="42" l="1"/>
  <c r="L38" i="42"/>
  <c r="L37" i="42"/>
  <c r="L36" i="42"/>
  <c r="L35" i="42"/>
  <c r="L34" i="42"/>
  <c r="L33" i="42"/>
  <c r="L32" i="42"/>
  <c r="K28" i="42"/>
  <c r="K27" i="42"/>
  <c r="K26" i="42"/>
  <c r="H33" i="42" l="1"/>
  <c r="H34" i="42"/>
  <c r="H35" i="42"/>
  <c r="H36" i="42"/>
  <c r="H37" i="42"/>
  <c r="H38" i="42"/>
  <c r="H39" i="42"/>
  <c r="H32" i="42"/>
  <c r="G28" i="42" l="1"/>
  <c r="G27" i="42"/>
  <c r="G26" i="42"/>
  <c r="D7" i="42" l="1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6" i="42"/>
  <c r="C28" i="42"/>
  <c r="C27" i="42"/>
  <c r="C26" i="42"/>
  <c r="B28" i="42" l="1"/>
  <c r="B27" i="42"/>
  <c r="B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2" i="42"/>
  <c r="H11" i="42"/>
  <c r="H10" i="42"/>
  <c r="H9" i="42"/>
  <c r="H8" i="42"/>
  <c r="H7" i="42"/>
  <c r="H6" i="42"/>
  <c r="B51" i="42"/>
  <c r="C51" i="42" s="1"/>
  <c r="D51" i="42" s="1"/>
  <c r="E51" i="42" s="1"/>
  <c r="F51" i="42" s="1"/>
  <c r="G51" i="42" s="1"/>
  <c r="H51" i="42" s="1"/>
  <c r="I51" i="42" s="1"/>
  <c r="J51" i="42" s="1"/>
  <c r="K51" i="42" s="1"/>
  <c r="L51" i="42" s="1"/>
  <c r="M51" i="42" s="1"/>
  <c r="AF28" i="42"/>
  <c r="AD28" i="42"/>
  <c r="AB28" i="42"/>
  <c r="AF27" i="42"/>
  <c r="AD27" i="42"/>
  <c r="AB27" i="42"/>
  <c r="AF26" i="42"/>
  <c r="AF29" i="42" s="1"/>
  <c r="AD26" i="42"/>
  <c r="AB26" i="42"/>
  <c r="AE25" i="42"/>
  <c r="AC25" i="42"/>
  <c r="J25" i="42"/>
  <c r="F25" i="42"/>
  <c r="AE24" i="42"/>
  <c r="AC24" i="42"/>
  <c r="J24" i="42"/>
  <c r="F24" i="42"/>
  <c r="AE23" i="42"/>
  <c r="AC23" i="42"/>
  <c r="J23" i="42"/>
  <c r="F23" i="42"/>
  <c r="AE22" i="42"/>
  <c r="AC22" i="42"/>
  <c r="J22" i="42"/>
  <c r="F22" i="42"/>
  <c r="AE21" i="42"/>
  <c r="AC21" i="42"/>
  <c r="J21" i="42"/>
  <c r="F21" i="42"/>
  <c r="AE20" i="42"/>
  <c r="AC20" i="42"/>
  <c r="J20" i="42"/>
  <c r="F20" i="42"/>
  <c r="AE19" i="42"/>
  <c r="AC19" i="42"/>
  <c r="J19" i="42"/>
  <c r="F19" i="42"/>
  <c r="AE18" i="42"/>
  <c r="AC18" i="42"/>
  <c r="J18" i="42"/>
  <c r="F18" i="42"/>
  <c r="AE17" i="42"/>
  <c r="AC17" i="42"/>
  <c r="J17" i="42"/>
  <c r="F17" i="42"/>
  <c r="AE16" i="42"/>
  <c r="AC16" i="42"/>
  <c r="J16" i="42"/>
  <c r="F16" i="42"/>
  <c r="AE15" i="42"/>
  <c r="AC15" i="42"/>
  <c r="J15" i="42"/>
  <c r="F15" i="42"/>
  <c r="AE14" i="42"/>
  <c r="AC14" i="42"/>
  <c r="J14" i="42"/>
  <c r="F14" i="42"/>
  <c r="AE13" i="42"/>
  <c r="AC13" i="42"/>
  <c r="J13" i="42"/>
  <c r="F13" i="42"/>
  <c r="AE12" i="42"/>
  <c r="AC12" i="42"/>
  <c r="J12" i="42"/>
  <c r="F12" i="42"/>
  <c r="AE11" i="42"/>
  <c r="AC11" i="42"/>
  <c r="J11" i="42"/>
  <c r="F11" i="42"/>
  <c r="AE10" i="42"/>
  <c r="AC10" i="42"/>
  <c r="J10" i="42"/>
  <c r="F10" i="42"/>
  <c r="AE9" i="42"/>
  <c r="AC9" i="42"/>
  <c r="J9" i="42"/>
  <c r="F9" i="42"/>
  <c r="AE8" i="42"/>
  <c r="AC8" i="42"/>
  <c r="J8" i="42"/>
  <c r="F8" i="42"/>
  <c r="AE7" i="42"/>
  <c r="AC7" i="42"/>
  <c r="J7" i="42"/>
  <c r="F7" i="42"/>
  <c r="AE6" i="42"/>
  <c r="AC6" i="42"/>
  <c r="J6" i="42"/>
  <c r="F6" i="42"/>
  <c r="AN7" i="41"/>
  <c r="AN8" i="41"/>
  <c r="AN9" i="41"/>
  <c r="AN10" i="41"/>
  <c r="AN11" i="41"/>
  <c r="AN12" i="41"/>
  <c r="AN13" i="41"/>
  <c r="AN14" i="41"/>
  <c r="AN15" i="41"/>
  <c r="AN16" i="41"/>
  <c r="AN17" i="41"/>
  <c r="AN18" i="41"/>
  <c r="AN19" i="41"/>
  <c r="AN20" i="41"/>
  <c r="AN21" i="41"/>
  <c r="AN22" i="41"/>
  <c r="AN23" i="41"/>
  <c r="AN24" i="41"/>
  <c r="AN25" i="41"/>
  <c r="AN6" i="41"/>
  <c r="AM26" i="41"/>
  <c r="AM27" i="41"/>
  <c r="AM28" i="41"/>
  <c r="AL26" i="41"/>
  <c r="AL27" i="41"/>
  <c r="AL28" i="41"/>
  <c r="AK26" i="41"/>
  <c r="AK27" i="41"/>
  <c r="AK28" i="41"/>
  <c r="AJ26" i="41"/>
  <c r="AJ27" i="41"/>
  <c r="AJ28" i="41"/>
  <c r="AI26" i="41"/>
  <c r="AI27" i="41"/>
  <c r="AI28" i="41"/>
  <c r="AH26" i="41"/>
  <c r="AH27" i="41"/>
  <c r="AH28" i="41"/>
  <c r="AF7" i="41"/>
  <c r="AF8" i="41"/>
  <c r="AF9" i="41"/>
  <c r="AF10" i="41"/>
  <c r="AF11" i="41"/>
  <c r="AF12" i="41"/>
  <c r="AF13" i="41"/>
  <c r="AF14" i="41"/>
  <c r="AF15" i="41"/>
  <c r="AF16" i="41"/>
  <c r="AF17" i="41"/>
  <c r="AF18" i="41"/>
  <c r="AF19" i="41"/>
  <c r="AF20" i="41"/>
  <c r="AF21" i="41"/>
  <c r="AF22" i="41"/>
  <c r="AF23" i="41"/>
  <c r="AF24" i="41"/>
  <c r="AF25" i="41"/>
  <c r="AF6" i="41"/>
  <c r="AD28" i="41"/>
  <c r="AD27" i="41"/>
  <c r="AD26" i="41"/>
  <c r="AC7" i="41"/>
  <c r="AC8" i="41"/>
  <c r="AC9" i="41"/>
  <c r="AC10" i="41"/>
  <c r="AC11" i="41"/>
  <c r="AC12" i="41"/>
  <c r="AC13" i="41"/>
  <c r="AC14" i="41"/>
  <c r="AC15" i="41"/>
  <c r="AC16" i="41"/>
  <c r="AC17" i="41"/>
  <c r="AC18" i="41"/>
  <c r="AC19" i="41"/>
  <c r="AC20" i="41"/>
  <c r="AC21" i="41"/>
  <c r="AC22" i="41"/>
  <c r="AC23" i="41"/>
  <c r="AC24" i="41"/>
  <c r="AC25" i="41"/>
  <c r="AC6" i="41"/>
  <c r="AA28" i="41"/>
  <c r="AA27" i="41"/>
  <c r="AA26" i="41"/>
  <c r="Z26" i="41"/>
  <c r="Z27" i="41"/>
  <c r="Z28" i="41"/>
  <c r="Y28" i="41"/>
  <c r="Y27" i="41"/>
  <c r="Y26" i="41"/>
  <c r="X28" i="41"/>
  <c r="X27" i="41"/>
  <c r="X26" i="41"/>
  <c r="AB28" i="41"/>
  <c r="AB27" i="41"/>
  <c r="AB2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6" i="41"/>
  <c r="U26" i="41"/>
  <c r="U27" i="41"/>
  <c r="U28" i="41"/>
  <c r="T28" i="41"/>
  <c r="T27" i="41"/>
  <c r="T26" i="41"/>
  <c r="W28" i="41"/>
  <c r="W27" i="41"/>
  <c r="W26" i="41"/>
  <c r="R7" i="41"/>
  <c r="R8" i="41"/>
  <c r="R9" i="41"/>
  <c r="R10" i="41"/>
  <c r="R11" i="41"/>
  <c r="R12" i="41"/>
  <c r="R13" i="41"/>
  <c r="R14" i="41"/>
  <c r="R15" i="41"/>
  <c r="R16" i="41"/>
  <c r="R17" i="41"/>
  <c r="R18" i="41"/>
  <c r="R19" i="41"/>
  <c r="R20" i="41"/>
  <c r="R21" i="41"/>
  <c r="R22" i="41"/>
  <c r="R23" i="41"/>
  <c r="R24" i="41"/>
  <c r="R25" i="41"/>
  <c r="R6" i="41"/>
  <c r="Q28" i="41"/>
  <c r="Q27" i="41"/>
  <c r="Q26" i="41"/>
  <c r="M7" i="41"/>
  <c r="M8" i="41"/>
  <c r="M9" i="41"/>
  <c r="M10" i="41"/>
  <c r="M11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5" i="41"/>
  <c r="M6" i="41"/>
  <c r="K28" i="41"/>
  <c r="J28" i="41"/>
  <c r="K27" i="41"/>
  <c r="J27" i="41"/>
  <c r="K26" i="41"/>
  <c r="J26" i="41"/>
  <c r="L28" i="41"/>
  <c r="L27" i="41"/>
  <c r="L26" i="41"/>
  <c r="G28" i="41"/>
  <c r="G27" i="41"/>
  <c r="G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6" i="41"/>
  <c r="F28" i="41"/>
  <c r="F27" i="41"/>
  <c r="F2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6" i="41"/>
  <c r="C28" i="41"/>
  <c r="C27" i="41"/>
  <c r="C26" i="41"/>
  <c r="AI28" i="40"/>
  <c r="AI27" i="40"/>
  <c r="AI26" i="40"/>
  <c r="AT7" i="41"/>
  <c r="AT8" i="41"/>
  <c r="AT9" i="41"/>
  <c r="AT10" i="41"/>
  <c r="AT11" i="41"/>
  <c r="AT12" i="41"/>
  <c r="AT13" i="41"/>
  <c r="AT14" i="41"/>
  <c r="AT15" i="41"/>
  <c r="AT16" i="41"/>
  <c r="AT17" i="41"/>
  <c r="AT18" i="41"/>
  <c r="AT19" i="41"/>
  <c r="AT20" i="41"/>
  <c r="AT21" i="41"/>
  <c r="AT22" i="41"/>
  <c r="AT23" i="41"/>
  <c r="AT24" i="41"/>
  <c r="AT25" i="41"/>
  <c r="AT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6" i="41"/>
  <c r="N26" i="41"/>
  <c r="N27" i="41"/>
  <c r="N28" i="41"/>
  <c r="B42" i="41"/>
  <c r="C42" i="41" s="1"/>
  <c r="D42" i="41" s="1"/>
  <c r="E42" i="41" s="1"/>
  <c r="F42" i="41" s="1"/>
  <c r="G42" i="41" s="1"/>
  <c r="H42" i="41" s="1"/>
  <c r="I42" i="41" s="1"/>
  <c r="J42" i="41" s="1"/>
  <c r="AS28" i="41"/>
  <c r="AQ28" i="41"/>
  <c r="AO28" i="41"/>
  <c r="AG28" i="41"/>
  <c r="AE28" i="41"/>
  <c r="S28" i="41"/>
  <c r="P28" i="41"/>
  <c r="I28" i="41"/>
  <c r="E28" i="41"/>
  <c r="B28" i="41"/>
  <c r="AS27" i="41"/>
  <c r="AQ27" i="41"/>
  <c r="AO27" i="41"/>
  <c r="AG27" i="41"/>
  <c r="AE27" i="41"/>
  <c r="S27" i="41"/>
  <c r="P27" i="41"/>
  <c r="I27" i="41"/>
  <c r="E27" i="41"/>
  <c r="B27" i="41"/>
  <c r="AS26" i="41"/>
  <c r="AS29" i="41" s="1"/>
  <c r="AQ26" i="41"/>
  <c r="AO26" i="41"/>
  <c r="AG26" i="41"/>
  <c r="AE26" i="41"/>
  <c r="S26" i="41"/>
  <c r="P26" i="41"/>
  <c r="I26" i="41"/>
  <c r="E26" i="41"/>
  <c r="B26" i="41"/>
  <c r="AR25" i="41"/>
  <c r="AP25" i="41"/>
  <c r="AR24" i="41"/>
  <c r="AP24" i="41"/>
  <c r="AR23" i="41"/>
  <c r="AP23" i="41"/>
  <c r="AR22" i="41"/>
  <c r="AP22" i="41"/>
  <c r="AR21" i="41"/>
  <c r="AP21" i="41"/>
  <c r="AR20" i="41"/>
  <c r="AP20" i="41"/>
  <c r="AR19" i="41"/>
  <c r="AP19" i="41"/>
  <c r="AR18" i="41"/>
  <c r="AP18" i="41"/>
  <c r="AR17" i="41"/>
  <c r="AP17" i="41"/>
  <c r="AR16" i="41"/>
  <c r="AP16" i="41"/>
  <c r="AR15" i="41"/>
  <c r="AP15" i="41"/>
  <c r="AR14" i="41"/>
  <c r="AP14" i="41"/>
  <c r="AR13" i="41"/>
  <c r="AP13" i="41"/>
  <c r="AR12" i="41"/>
  <c r="AP12" i="41"/>
  <c r="AR11" i="41"/>
  <c r="AP11" i="41"/>
  <c r="AR10" i="41"/>
  <c r="AP10" i="41"/>
  <c r="AR9" i="41"/>
  <c r="AP9" i="41"/>
  <c r="AR8" i="41"/>
  <c r="AP8" i="41"/>
  <c r="AR7" i="41"/>
  <c r="AP7" i="41"/>
  <c r="AR6" i="41"/>
  <c r="AP6" i="41"/>
  <c r="AJ6" i="40"/>
  <c r="AH28" i="40"/>
  <c r="AH27" i="40"/>
  <c r="AH26" i="40"/>
  <c r="AJ25" i="40"/>
  <c r="AJ24" i="40"/>
  <c r="AJ23" i="40"/>
  <c r="AJ22" i="40"/>
  <c r="AJ21" i="40"/>
  <c r="AJ20" i="40"/>
  <c r="AJ19" i="40"/>
  <c r="AJ18" i="40"/>
  <c r="AJ17" i="40"/>
  <c r="AJ16" i="40"/>
  <c r="AJ15" i="40"/>
  <c r="AJ14" i="40"/>
  <c r="AJ13" i="40"/>
  <c r="AJ12" i="40"/>
  <c r="AJ11" i="40"/>
  <c r="AJ10" i="40"/>
  <c r="AJ9" i="40"/>
  <c r="AJ8" i="40"/>
  <c r="AJ7" i="40"/>
  <c r="AF7" i="40"/>
  <c r="AF8" i="40"/>
  <c r="AF9" i="40"/>
  <c r="AF10" i="40"/>
  <c r="AF11" i="40"/>
  <c r="AF12" i="40"/>
  <c r="AF13" i="40"/>
  <c r="AF14" i="40"/>
  <c r="AF15" i="40"/>
  <c r="AF16" i="40"/>
  <c r="AF17" i="40"/>
  <c r="AF18" i="40"/>
  <c r="AF19" i="40"/>
  <c r="AF20" i="40"/>
  <c r="AF21" i="40"/>
  <c r="AF22" i="40"/>
  <c r="AF23" i="40"/>
  <c r="AF24" i="40"/>
  <c r="AF25" i="40"/>
  <c r="AF6" i="40"/>
  <c r="AE26" i="40"/>
  <c r="AE27" i="40"/>
  <c r="AE28" i="40"/>
  <c r="AB28" i="40"/>
  <c r="AB27" i="40"/>
  <c r="AB26" i="40"/>
  <c r="AD7" i="40"/>
  <c r="AD8" i="40"/>
  <c r="AD9" i="40"/>
  <c r="AD10" i="40"/>
  <c r="AD11" i="40"/>
  <c r="AD12" i="40"/>
  <c r="AD13" i="40"/>
  <c r="AD14" i="40"/>
  <c r="AD15" i="40"/>
  <c r="AD16" i="40"/>
  <c r="AD17" i="40"/>
  <c r="AD18" i="40"/>
  <c r="AD19" i="40"/>
  <c r="AD20" i="40"/>
  <c r="AD21" i="40"/>
  <c r="AD22" i="40"/>
  <c r="AD23" i="40"/>
  <c r="AD24" i="40"/>
  <c r="AD25" i="40"/>
  <c r="AD6" i="40"/>
  <c r="AA28" i="40"/>
  <c r="AA27" i="40"/>
  <c r="AA26" i="40"/>
  <c r="Z7" i="40"/>
  <c r="Z8" i="40"/>
  <c r="Z9" i="40"/>
  <c r="Z10" i="40"/>
  <c r="Z11" i="40"/>
  <c r="Z12" i="40"/>
  <c r="Z13" i="40"/>
  <c r="Z14" i="40"/>
  <c r="Z15" i="40"/>
  <c r="Z16" i="40"/>
  <c r="Z17" i="40"/>
  <c r="Z18" i="40"/>
  <c r="Z19" i="40"/>
  <c r="Z20" i="40"/>
  <c r="Z21" i="40"/>
  <c r="Z22" i="40"/>
  <c r="Z23" i="40"/>
  <c r="Z24" i="40"/>
  <c r="Z25" i="40"/>
  <c r="Z6" i="40"/>
  <c r="Y26" i="40"/>
  <c r="Y27" i="40"/>
  <c r="Y28" i="40"/>
  <c r="X26" i="40"/>
  <c r="X28" i="40"/>
  <c r="X27" i="40"/>
  <c r="U25" i="40"/>
  <c r="U24" i="40"/>
  <c r="U23" i="40"/>
  <c r="U22" i="40"/>
  <c r="U21" i="40"/>
  <c r="U20" i="40"/>
  <c r="U19" i="40"/>
  <c r="U18" i="40"/>
  <c r="U17" i="40"/>
  <c r="U16" i="40"/>
  <c r="U15" i="40"/>
  <c r="U14" i="40"/>
  <c r="U13" i="40"/>
  <c r="U12" i="40"/>
  <c r="U11" i="40"/>
  <c r="U10" i="40"/>
  <c r="U9" i="40"/>
  <c r="U8" i="40"/>
  <c r="U7" i="40"/>
  <c r="U6" i="40"/>
  <c r="S25" i="40"/>
  <c r="S24" i="40"/>
  <c r="S23" i="40"/>
  <c r="S22" i="40"/>
  <c r="S21" i="40"/>
  <c r="S20" i="40"/>
  <c r="S19" i="40"/>
  <c r="S18" i="40"/>
  <c r="S17" i="40"/>
  <c r="S16" i="40"/>
  <c r="S15" i="40"/>
  <c r="S14" i="40"/>
  <c r="S13" i="40"/>
  <c r="S12" i="40"/>
  <c r="S11" i="40"/>
  <c r="S10" i="40"/>
  <c r="S9" i="40"/>
  <c r="S8" i="40"/>
  <c r="S7" i="40"/>
  <c r="S6" i="40"/>
  <c r="R28" i="40"/>
  <c r="R27" i="40"/>
  <c r="R26" i="40"/>
  <c r="P6" i="40"/>
  <c r="P25" i="40"/>
  <c r="P24" i="40"/>
  <c r="P23" i="40"/>
  <c r="P22" i="40"/>
  <c r="P21" i="40"/>
  <c r="P20" i="40"/>
  <c r="P19" i="40"/>
  <c r="P18" i="40"/>
  <c r="P17" i="40"/>
  <c r="P16" i="40"/>
  <c r="P15" i="40"/>
  <c r="P14" i="40"/>
  <c r="P13" i="40"/>
  <c r="P12" i="40"/>
  <c r="P11" i="40"/>
  <c r="P10" i="40"/>
  <c r="P9" i="40"/>
  <c r="P8" i="40"/>
  <c r="P7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B28" i="40"/>
  <c r="B27" i="40"/>
  <c r="B26" i="40"/>
  <c r="B42" i="40"/>
  <c r="C42" i="40" s="1"/>
  <c r="D42" i="40" s="1"/>
  <c r="E42" i="40" s="1"/>
  <c r="F42" i="40" s="1"/>
  <c r="G42" i="40" s="1"/>
  <c r="I42" i="40" s="1"/>
  <c r="AQ28" i="40"/>
  <c r="AO28" i="40"/>
  <c r="AN28" i="40"/>
  <c r="AM28" i="40"/>
  <c r="AK28" i="40"/>
  <c r="AC28" i="40"/>
  <c r="W28" i="40"/>
  <c r="T28" i="40"/>
  <c r="Q28" i="40"/>
  <c r="O28" i="40"/>
  <c r="M28" i="40"/>
  <c r="L28" i="40"/>
  <c r="K28" i="40"/>
  <c r="I28" i="40"/>
  <c r="H28" i="40"/>
  <c r="AQ27" i="40"/>
  <c r="AO27" i="40"/>
  <c r="AM27" i="40"/>
  <c r="AK27" i="40"/>
  <c r="AC27" i="40"/>
  <c r="W27" i="40"/>
  <c r="T27" i="40"/>
  <c r="Q27" i="40"/>
  <c r="O27" i="40"/>
  <c r="M27" i="40"/>
  <c r="L27" i="40"/>
  <c r="K27" i="40"/>
  <c r="I27" i="40"/>
  <c r="H27" i="40"/>
  <c r="AQ26" i="40"/>
  <c r="AQ29" i="40" s="1"/>
  <c r="AO26" i="40"/>
  <c r="AO29" i="40" s="1"/>
  <c r="AM26" i="40"/>
  <c r="AM29" i="40" s="1"/>
  <c r="AK26" i="40"/>
  <c r="AC26" i="40"/>
  <c r="W26" i="40"/>
  <c r="T26" i="40"/>
  <c r="Q26" i="40"/>
  <c r="O26" i="40"/>
  <c r="M26" i="40"/>
  <c r="L26" i="40"/>
  <c r="K26" i="40"/>
  <c r="I26" i="40"/>
  <c r="H26" i="40"/>
  <c r="AP28" i="40"/>
  <c r="AL28" i="40"/>
  <c r="AG28" i="40"/>
  <c r="V28" i="40"/>
  <c r="N28" i="40"/>
  <c r="F28" i="40"/>
  <c r="D28" i="40"/>
  <c r="AN27" i="40"/>
  <c r="AL27" i="40"/>
  <c r="AG26" i="40"/>
  <c r="V26" i="40"/>
  <c r="N26" i="40"/>
  <c r="D26" i="40"/>
  <c r="AL28" i="39"/>
  <c r="AL27" i="39"/>
  <c r="AL26" i="39"/>
  <c r="AL29" i="39" s="1"/>
  <c r="AI6" i="39"/>
  <c r="AI26" i="39" s="1"/>
  <c r="AI29" i="39" s="1"/>
  <c r="L37" i="39" s="1"/>
  <c r="AI28" i="39"/>
  <c r="L36" i="39" s="1"/>
  <c r="AF28" i="39"/>
  <c r="AF27" i="39"/>
  <c r="AF26" i="39"/>
  <c r="AG7" i="39"/>
  <c r="AG8" i="39"/>
  <c r="AG9" i="39"/>
  <c r="AG10" i="39"/>
  <c r="AG11" i="39"/>
  <c r="AG12" i="39"/>
  <c r="AG13" i="39"/>
  <c r="AG14" i="39"/>
  <c r="AG15" i="39"/>
  <c r="AG16" i="39"/>
  <c r="AG17" i="39"/>
  <c r="AG18" i="39"/>
  <c r="AG19" i="39"/>
  <c r="AG20" i="39"/>
  <c r="AG21" i="39"/>
  <c r="AG22" i="39"/>
  <c r="AG23" i="39"/>
  <c r="AG24" i="39"/>
  <c r="AG25" i="39"/>
  <c r="AG6" i="39"/>
  <c r="AE28" i="39"/>
  <c r="AE27" i="39"/>
  <c r="AE26" i="39"/>
  <c r="AD25" i="39"/>
  <c r="AC28" i="39"/>
  <c r="AC27" i="39"/>
  <c r="AC26" i="39"/>
  <c r="AD10" i="39"/>
  <c r="AD11" i="39"/>
  <c r="AD12" i="39"/>
  <c r="AD13" i="39"/>
  <c r="AD14" i="39"/>
  <c r="AD15" i="39"/>
  <c r="AD16" i="39"/>
  <c r="AD17" i="39"/>
  <c r="AD18" i="39"/>
  <c r="AD19" i="39"/>
  <c r="AD21" i="39"/>
  <c r="AD22" i="39"/>
  <c r="AD23" i="39"/>
  <c r="AD24" i="39"/>
  <c r="AD20" i="39"/>
  <c r="AD9" i="39"/>
  <c r="AD8" i="39"/>
  <c r="AD7" i="39"/>
  <c r="AD6" i="39"/>
  <c r="AB28" i="39"/>
  <c r="AB27" i="39"/>
  <c r="AB26" i="39"/>
  <c r="AA28" i="39"/>
  <c r="AA27" i="39"/>
  <c r="AA26" i="39"/>
  <c r="Z28" i="39"/>
  <c r="Z27" i="39"/>
  <c r="Z26" i="39"/>
  <c r="Y28" i="39"/>
  <c r="Y27" i="39"/>
  <c r="Y26" i="39"/>
  <c r="X28" i="39"/>
  <c r="X27" i="39"/>
  <c r="X26" i="39"/>
  <c r="V7" i="39"/>
  <c r="V8" i="39"/>
  <c r="V9" i="39"/>
  <c r="V10" i="39"/>
  <c r="V11" i="39"/>
  <c r="V12" i="39"/>
  <c r="V13" i="39"/>
  <c r="V14" i="39"/>
  <c r="V15" i="39"/>
  <c r="V16" i="39"/>
  <c r="V17" i="39"/>
  <c r="V18" i="39"/>
  <c r="V19" i="39"/>
  <c r="V20" i="39"/>
  <c r="V21" i="39"/>
  <c r="V22" i="39"/>
  <c r="V23" i="39"/>
  <c r="V24" i="39"/>
  <c r="V25" i="39"/>
  <c r="V6" i="39"/>
  <c r="U28" i="39"/>
  <c r="U27" i="39"/>
  <c r="U26" i="39"/>
  <c r="T28" i="39"/>
  <c r="T27" i="39"/>
  <c r="T26" i="39"/>
  <c r="S28" i="39"/>
  <c r="S27" i="39"/>
  <c r="S26" i="39"/>
  <c r="Q28" i="39"/>
  <c r="Q27" i="39"/>
  <c r="Q26" i="39"/>
  <c r="P7" i="39"/>
  <c r="P8" i="39"/>
  <c r="P9" i="39"/>
  <c r="P10" i="39"/>
  <c r="P11" i="39"/>
  <c r="P12" i="39"/>
  <c r="P13" i="39"/>
  <c r="P14" i="39"/>
  <c r="P15" i="39"/>
  <c r="P16" i="39"/>
  <c r="P17" i="39"/>
  <c r="P18" i="39"/>
  <c r="P19" i="39"/>
  <c r="P20" i="39"/>
  <c r="P21" i="39"/>
  <c r="P22" i="39"/>
  <c r="P23" i="39"/>
  <c r="P24" i="39"/>
  <c r="P25" i="39"/>
  <c r="O28" i="39"/>
  <c r="O27" i="39"/>
  <c r="O26" i="39"/>
  <c r="M28" i="39"/>
  <c r="M27" i="39"/>
  <c r="M26" i="39"/>
  <c r="N25" i="39"/>
  <c r="N24" i="39"/>
  <c r="N23" i="39"/>
  <c r="N22" i="39"/>
  <c r="N21" i="39"/>
  <c r="N20" i="39"/>
  <c r="N19" i="39"/>
  <c r="N18" i="39"/>
  <c r="N17" i="39"/>
  <c r="N16" i="39"/>
  <c r="N15" i="39"/>
  <c r="N14" i="39"/>
  <c r="N13" i="39"/>
  <c r="N12" i="39"/>
  <c r="N11" i="39"/>
  <c r="N10" i="39"/>
  <c r="N9" i="39"/>
  <c r="N8" i="39"/>
  <c r="N7" i="39"/>
  <c r="N6" i="39"/>
  <c r="L28" i="39"/>
  <c r="L27" i="39"/>
  <c r="L26" i="39"/>
  <c r="K28" i="39"/>
  <c r="K27" i="39"/>
  <c r="K26" i="39"/>
  <c r="I28" i="39"/>
  <c r="I27" i="39"/>
  <c r="I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8" i="39"/>
  <c r="J7" i="39"/>
  <c r="J6" i="39"/>
  <c r="H28" i="39"/>
  <c r="H27" i="39"/>
  <c r="H26" i="39"/>
  <c r="G28" i="39"/>
  <c r="G27" i="39"/>
  <c r="G26" i="39"/>
  <c r="AK6" i="39"/>
  <c r="AK7" i="39"/>
  <c r="AK8" i="39"/>
  <c r="AK9" i="39"/>
  <c r="AK10" i="39"/>
  <c r="AK11" i="39"/>
  <c r="AK12" i="39"/>
  <c r="AK13" i="39"/>
  <c r="AK14" i="39"/>
  <c r="AK15" i="39"/>
  <c r="AK16" i="39"/>
  <c r="AK17" i="39"/>
  <c r="AK18" i="39"/>
  <c r="AK19" i="39"/>
  <c r="AK20" i="39"/>
  <c r="AK21" i="39"/>
  <c r="AK22" i="39"/>
  <c r="AK23" i="39"/>
  <c r="AK25" i="39"/>
  <c r="J9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B37" i="39"/>
  <c r="B36" i="39"/>
  <c r="B54" i="39" s="1"/>
  <c r="B35" i="39"/>
  <c r="B53" i="39" s="1"/>
  <c r="B42" i="39"/>
  <c r="C42" i="39" s="1"/>
  <c r="D42" i="39" s="1"/>
  <c r="E42" i="39" s="1"/>
  <c r="F42" i="39" s="1"/>
  <c r="G42" i="39" s="1"/>
  <c r="I42" i="39" s="1"/>
  <c r="L47" i="39"/>
  <c r="L46" i="39"/>
  <c r="AH26" i="39"/>
  <c r="AH29" i="39" s="1"/>
  <c r="AJ26" i="39"/>
  <c r="AJ29" i="39" s="1"/>
  <c r="AH28" i="39"/>
  <c r="AJ28" i="39"/>
  <c r="W28" i="39"/>
  <c r="R28" i="39"/>
  <c r="E28" i="39"/>
  <c r="C28" i="39"/>
  <c r="AH27" i="39"/>
  <c r="AJ27" i="39"/>
  <c r="W27" i="39"/>
  <c r="R27" i="39"/>
  <c r="E27" i="39"/>
  <c r="C27" i="39"/>
  <c r="W26" i="39"/>
  <c r="R26" i="39"/>
  <c r="E26" i="39"/>
  <c r="C26" i="39"/>
  <c r="BB9" i="37"/>
  <c r="BB10" i="37"/>
  <c r="BB11" i="37"/>
  <c r="BB12" i="37"/>
  <c r="BB13" i="37"/>
  <c r="BB14" i="37"/>
  <c r="BB15" i="37"/>
  <c r="BB16" i="37"/>
  <c r="BB17" i="37"/>
  <c r="BB18" i="37"/>
  <c r="BB19" i="37"/>
  <c r="BB20" i="37"/>
  <c r="BB21" i="37"/>
  <c r="BB22" i="37"/>
  <c r="BB23" i="37"/>
  <c r="BB24" i="37"/>
  <c r="BB25" i="37"/>
  <c r="BB26" i="37"/>
  <c r="BB27" i="37"/>
  <c r="BB8" i="37"/>
  <c r="BA30" i="37"/>
  <c r="BA29" i="37"/>
  <c r="BA28" i="37"/>
  <c r="AZ30" i="37"/>
  <c r="AZ29" i="37"/>
  <c r="AZ28" i="37"/>
  <c r="AX30" i="37"/>
  <c r="AX29" i="37"/>
  <c r="AX28" i="37"/>
  <c r="AU30" i="37"/>
  <c r="AU29" i="37"/>
  <c r="AU28" i="37"/>
  <c r="AV27" i="37"/>
  <c r="AV26" i="37"/>
  <c r="AV25" i="37"/>
  <c r="AV24" i="37"/>
  <c r="AV23" i="37"/>
  <c r="AV22" i="37"/>
  <c r="AV21" i="37"/>
  <c r="AV20" i="37"/>
  <c r="AV19" i="37"/>
  <c r="AV18" i="37"/>
  <c r="AV17" i="37"/>
  <c r="AV16" i="37"/>
  <c r="AV15" i="37"/>
  <c r="AV14" i="37"/>
  <c r="AV12" i="37"/>
  <c r="AV11" i="37"/>
  <c r="AV10" i="37"/>
  <c r="AV9" i="37"/>
  <c r="AV8" i="37"/>
  <c r="AT30" i="37"/>
  <c r="AT29" i="37"/>
  <c r="AT28" i="37"/>
  <c r="AQ30" i="37"/>
  <c r="AQ29" i="37"/>
  <c r="AQ28" i="37"/>
  <c r="AR27" i="37"/>
  <c r="AR26" i="37"/>
  <c r="AR25" i="37"/>
  <c r="AR24" i="37"/>
  <c r="AR23" i="37"/>
  <c r="AR22" i="37"/>
  <c r="AR21" i="37"/>
  <c r="AR20" i="37"/>
  <c r="AR19" i="37"/>
  <c r="AR18" i="37"/>
  <c r="AR17" i="37"/>
  <c r="AR16" i="37"/>
  <c r="AR15" i="37"/>
  <c r="AR14" i="37"/>
  <c r="AR13" i="37"/>
  <c r="AR12" i="37"/>
  <c r="AR11" i="37"/>
  <c r="AR10" i="37"/>
  <c r="AR9" i="37"/>
  <c r="AR8" i="37"/>
  <c r="AP30" i="37"/>
  <c r="AP29" i="37"/>
  <c r="AP28" i="37"/>
  <c r="AM30" i="37"/>
  <c r="AM29" i="37"/>
  <c r="AM28" i="37"/>
  <c r="AN27" i="37"/>
  <c r="AN26" i="37"/>
  <c r="AN25" i="37"/>
  <c r="AN24" i="37"/>
  <c r="AN23" i="37"/>
  <c r="AN22" i="37"/>
  <c r="AN21" i="37"/>
  <c r="AN20" i="37"/>
  <c r="AN19" i="37"/>
  <c r="AN18" i="37"/>
  <c r="AN17" i="37"/>
  <c r="AN16" i="37"/>
  <c r="AN15" i="37"/>
  <c r="AN14" i="37"/>
  <c r="AN13" i="37"/>
  <c r="AN12" i="37"/>
  <c r="AN11" i="37"/>
  <c r="AN10" i="37"/>
  <c r="AN9" i="37"/>
  <c r="AN8" i="37"/>
  <c r="AL30" i="37"/>
  <c r="AL29" i="37"/>
  <c r="AL28" i="37"/>
  <c r="AK30" i="37"/>
  <c r="AK29" i="37"/>
  <c r="AK28" i="37"/>
  <c r="AJ30" i="37"/>
  <c r="AJ29" i="37"/>
  <c r="AJ28" i="37"/>
  <c r="AI30" i="37"/>
  <c r="AI29" i="37"/>
  <c r="AI28" i="37"/>
  <c r="AH30" i="37"/>
  <c r="AH29" i="37"/>
  <c r="AH28" i="37"/>
  <c r="AE30" i="37"/>
  <c r="AE29" i="37"/>
  <c r="AE28" i="37"/>
  <c r="AF27" i="37"/>
  <c r="AF26" i="37"/>
  <c r="AF25" i="37"/>
  <c r="AF24" i="37"/>
  <c r="AF23" i="37"/>
  <c r="AF22" i="37"/>
  <c r="AF21" i="37"/>
  <c r="AF20" i="37"/>
  <c r="AF19" i="37"/>
  <c r="AF18" i="37"/>
  <c r="AF17" i="37"/>
  <c r="AF16" i="37"/>
  <c r="AF15" i="37"/>
  <c r="AF14" i="37"/>
  <c r="AF13" i="37"/>
  <c r="AF12" i="37"/>
  <c r="AF11" i="37"/>
  <c r="AF10" i="37"/>
  <c r="AF9" i="37"/>
  <c r="AF8" i="37"/>
  <c r="F28" i="37"/>
  <c r="F29" i="37"/>
  <c r="F30" i="37"/>
  <c r="AD30" i="37"/>
  <c r="AD29" i="37"/>
  <c r="AD28" i="37"/>
  <c r="AC30" i="37"/>
  <c r="AC29" i="37"/>
  <c r="AC28" i="37"/>
  <c r="E14" i="37"/>
  <c r="G14" i="37"/>
  <c r="L14" i="37"/>
  <c r="S14" i="37"/>
  <c r="Y14" i="37"/>
  <c r="AY14" i="37"/>
  <c r="BD14" i="37"/>
  <c r="AB30" i="37"/>
  <c r="AB29" i="37"/>
  <c r="AB28" i="37"/>
  <c r="AA30" i="37"/>
  <c r="AA29" i="37"/>
  <c r="AA28" i="37"/>
  <c r="X30" i="37"/>
  <c r="X29" i="37"/>
  <c r="X28" i="37"/>
  <c r="Y27" i="37"/>
  <c r="Y26" i="37"/>
  <c r="Y25" i="37"/>
  <c r="Y24" i="37"/>
  <c r="Y23" i="37"/>
  <c r="Y22" i="37"/>
  <c r="Y21" i="37"/>
  <c r="Y20" i="37"/>
  <c r="Y19" i="37"/>
  <c r="Y18" i="37"/>
  <c r="Y17" i="37"/>
  <c r="Y16" i="37"/>
  <c r="Y15" i="37"/>
  <c r="Y13" i="37"/>
  <c r="Y12" i="37"/>
  <c r="Y11" i="37"/>
  <c r="Y10" i="37"/>
  <c r="Y9" i="37"/>
  <c r="Y8" i="37"/>
  <c r="W30" i="37"/>
  <c r="W29" i="37"/>
  <c r="W28" i="37"/>
  <c r="V30" i="37"/>
  <c r="V29" i="37"/>
  <c r="V28" i="37"/>
  <c r="U30" i="37"/>
  <c r="U29" i="37"/>
  <c r="U28" i="37"/>
  <c r="T30" i="37"/>
  <c r="T29" i="37"/>
  <c r="T28" i="37"/>
  <c r="R30" i="37"/>
  <c r="R29" i="37"/>
  <c r="R28" i="37"/>
  <c r="S27" i="37"/>
  <c r="S26" i="37"/>
  <c r="S25" i="37"/>
  <c r="S24" i="37"/>
  <c r="S23" i="37"/>
  <c r="S22" i="37"/>
  <c r="S21" i="37"/>
  <c r="S20" i="37"/>
  <c r="S19" i="37"/>
  <c r="S18" i="37"/>
  <c r="S17" i="37"/>
  <c r="S16" i="37"/>
  <c r="S15" i="37"/>
  <c r="S13" i="37"/>
  <c r="S12" i="37"/>
  <c r="S11" i="37"/>
  <c r="S10" i="37"/>
  <c r="S9" i="37"/>
  <c r="S8" i="37"/>
  <c r="Q30" i="37"/>
  <c r="Q29" i="37"/>
  <c r="Q28" i="37"/>
  <c r="P30" i="37"/>
  <c r="P29" i="37"/>
  <c r="P28" i="37"/>
  <c r="O30" i="37"/>
  <c r="O29" i="37"/>
  <c r="O28" i="37"/>
  <c r="N30" i="37"/>
  <c r="N29" i="37"/>
  <c r="N28" i="37"/>
  <c r="K30" i="37"/>
  <c r="K29" i="37"/>
  <c r="K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3" i="37"/>
  <c r="L12" i="37"/>
  <c r="L11" i="37"/>
  <c r="L10" i="37"/>
  <c r="L9" i="37"/>
  <c r="L8" i="37"/>
  <c r="J30" i="37"/>
  <c r="J29" i="37"/>
  <c r="J28" i="37"/>
  <c r="G27" i="37"/>
  <c r="G26" i="37"/>
  <c r="G25" i="37"/>
  <c r="G24" i="37"/>
  <c r="G23" i="37"/>
  <c r="G22" i="37"/>
  <c r="G21" i="37"/>
  <c r="G20" i="37"/>
  <c r="G19" i="37"/>
  <c r="G18" i="37"/>
  <c r="G17" i="37"/>
  <c r="G16" i="37"/>
  <c r="G15" i="37"/>
  <c r="G13" i="37"/>
  <c r="G12" i="37"/>
  <c r="G11" i="37"/>
  <c r="G10" i="37"/>
  <c r="G9" i="37"/>
  <c r="G8" i="37"/>
  <c r="I30" i="37"/>
  <c r="I29" i="37"/>
  <c r="I28" i="37"/>
  <c r="D30" i="37"/>
  <c r="D29" i="37"/>
  <c r="D28" i="37"/>
  <c r="E25" i="37"/>
  <c r="E26" i="37"/>
  <c r="E27" i="37"/>
  <c r="E24" i="37"/>
  <c r="E23" i="37"/>
  <c r="E16" i="37"/>
  <c r="E17" i="37"/>
  <c r="E18" i="37"/>
  <c r="E19" i="37"/>
  <c r="E20" i="37"/>
  <c r="E21" i="37"/>
  <c r="E22" i="37"/>
  <c r="E15" i="37"/>
  <c r="E13" i="37"/>
  <c r="E12" i="37"/>
  <c r="E11" i="37"/>
  <c r="E10" i="37"/>
  <c r="E9" i="37"/>
  <c r="E8" i="37"/>
  <c r="C30" i="37"/>
  <c r="C29" i="37"/>
  <c r="C28" i="37"/>
  <c r="AJ28" i="35"/>
  <c r="AJ31" i="35" s="1"/>
  <c r="AJ30" i="35"/>
  <c r="AJ29" i="35"/>
  <c r="C26" i="35"/>
  <c r="E26" i="35"/>
  <c r="H26" i="35"/>
  <c r="J26" i="35"/>
  <c r="M26" i="35"/>
  <c r="O26" i="35"/>
  <c r="T26" i="35"/>
  <c r="V26" i="35"/>
  <c r="AC26" i="35"/>
  <c r="AF26" i="35"/>
  <c r="C9" i="35"/>
  <c r="E9" i="35"/>
  <c r="H9" i="35"/>
  <c r="J9" i="35"/>
  <c r="M9" i="35"/>
  <c r="O9" i="35"/>
  <c r="T9" i="35"/>
  <c r="V9" i="35"/>
  <c r="X9" i="35"/>
  <c r="AC9" i="35" s="1"/>
  <c r="AF9" i="35"/>
  <c r="C10" i="35"/>
  <c r="E10" i="35"/>
  <c r="H10" i="35"/>
  <c r="J10" i="35"/>
  <c r="M10" i="35"/>
  <c r="O10" i="35"/>
  <c r="T10" i="35"/>
  <c r="V10" i="35"/>
  <c r="X10" i="35"/>
  <c r="AC10" i="35" s="1"/>
  <c r="AF10" i="35"/>
  <c r="C11" i="35"/>
  <c r="E11" i="35"/>
  <c r="H11" i="35"/>
  <c r="J11" i="35"/>
  <c r="M11" i="35"/>
  <c r="O11" i="35"/>
  <c r="T11" i="35"/>
  <c r="V11" i="35"/>
  <c r="X11" i="35"/>
  <c r="AC11" i="35" s="1"/>
  <c r="AF11" i="35"/>
  <c r="C12" i="35"/>
  <c r="E12" i="35"/>
  <c r="H12" i="35"/>
  <c r="J12" i="35"/>
  <c r="M12" i="35"/>
  <c r="O12" i="35"/>
  <c r="T12" i="35"/>
  <c r="V12" i="35"/>
  <c r="X12" i="35"/>
  <c r="AC12" i="35" s="1"/>
  <c r="AF12" i="35"/>
  <c r="C13" i="35"/>
  <c r="E13" i="35"/>
  <c r="H13" i="35"/>
  <c r="J13" i="35"/>
  <c r="M13" i="35"/>
  <c r="O13" i="35"/>
  <c r="T13" i="35"/>
  <c r="V13" i="35"/>
  <c r="X13" i="35"/>
  <c r="AC13" i="35" s="1"/>
  <c r="AF13" i="35"/>
  <c r="C14" i="35"/>
  <c r="E14" i="35"/>
  <c r="H14" i="35"/>
  <c r="J14" i="35"/>
  <c r="M14" i="35"/>
  <c r="O14" i="35"/>
  <c r="T14" i="35"/>
  <c r="V14" i="35"/>
  <c r="AC14" i="35"/>
  <c r="AF14" i="35"/>
  <c r="C15" i="35"/>
  <c r="E15" i="35"/>
  <c r="H15" i="35"/>
  <c r="J15" i="35"/>
  <c r="M15" i="35"/>
  <c r="O15" i="35"/>
  <c r="T15" i="35"/>
  <c r="V15" i="35"/>
  <c r="AC15" i="35"/>
  <c r="AF15" i="35"/>
  <c r="C16" i="35"/>
  <c r="E16" i="35"/>
  <c r="H16" i="35"/>
  <c r="J16" i="35"/>
  <c r="M16" i="35"/>
  <c r="O16" i="35"/>
  <c r="T16" i="35"/>
  <c r="V16" i="35"/>
  <c r="X16" i="35"/>
  <c r="AC16" i="35" s="1"/>
  <c r="AF16" i="35"/>
  <c r="C17" i="35"/>
  <c r="E17" i="35"/>
  <c r="H17" i="35"/>
  <c r="J17" i="35"/>
  <c r="M17" i="35"/>
  <c r="O17" i="35"/>
  <c r="T17" i="35"/>
  <c r="V17" i="35"/>
  <c r="X17" i="35"/>
  <c r="AC17" i="35" s="1"/>
  <c r="AF17" i="35"/>
  <c r="C18" i="35"/>
  <c r="E18" i="35"/>
  <c r="H18" i="35"/>
  <c r="J18" i="35"/>
  <c r="M18" i="35"/>
  <c r="O18" i="35"/>
  <c r="T18" i="35"/>
  <c r="V18" i="35"/>
  <c r="X18" i="35"/>
  <c r="AC18" i="35" s="1"/>
  <c r="AF18" i="35"/>
  <c r="C19" i="35"/>
  <c r="E19" i="35"/>
  <c r="H19" i="35"/>
  <c r="J19" i="35"/>
  <c r="M19" i="35"/>
  <c r="O19" i="35"/>
  <c r="T19" i="35"/>
  <c r="V19" i="35"/>
  <c r="X19" i="35"/>
  <c r="AC19" i="35" s="1"/>
  <c r="AF19" i="35"/>
  <c r="C20" i="35"/>
  <c r="E20" i="35"/>
  <c r="H20" i="35"/>
  <c r="J20" i="35"/>
  <c r="M20" i="35"/>
  <c r="O20" i="35"/>
  <c r="T20" i="35"/>
  <c r="V20" i="35"/>
  <c r="X20" i="35"/>
  <c r="AC20" i="35" s="1"/>
  <c r="AF20" i="35"/>
  <c r="C21" i="35"/>
  <c r="E21" i="35"/>
  <c r="H21" i="35"/>
  <c r="J21" i="35"/>
  <c r="M21" i="35"/>
  <c r="O21" i="35"/>
  <c r="T21" i="35"/>
  <c r="V21" i="35"/>
  <c r="X21" i="35"/>
  <c r="AC21" i="35" s="1"/>
  <c r="AF21" i="35"/>
  <c r="C22" i="35"/>
  <c r="E22" i="35"/>
  <c r="H22" i="35"/>
  <c r="J22" i="35"/>
  <c r="M22" i="35"/>
  <c r="O22" i="35"/>
  <c r="T22" i="35"/>
  <c r="V22" i="35"/>
  <c r="X22" i="35"/>
  <c r="AC22" i="35" s="1"/>
  <c r="AF22" i="35"/>
  <c r="C23" i="35"/>
  <c r="E23" i="35"/>
  <c r="H23" i="35"/>
  <c r="J23" i="35"/>
  <c r="M23" i="35"/>
  <c r="O23" i="35"/>
  <c r="T23" i="35"/>
  <c r="V23" i="35"/>
  <c r="X23" i="35"/>
  <c r="AC23" i="35" s="1"/>
  <c r="AF23" i="35"/>
  <c r="C24" i="35"/>
  <c r="E24" i="35"/>
  <c r="H24" i="35"/>
  <c r="J24" i="35"/>
  <c r="M24" i="35"/>
  <c r="O24" i="35"/>
  <c r="T24" i="35"/>
  <c r="V24" i="35"/>
  <c r="X24" i="35"/>
  <c r="AC24" i="35" s="1"/>
  <c r="AF24" i="35"/>
  <c r="C25" i="35"/>
  <c r="E25" i="35"/>
  <c r="H25" i="35"/>
  <c r="J25" i="35"/>
  <c r="M25" i="35"/>
  <c r="O25" i="35"/>
  <c r="T25" i="35"/>
  <c r="V25" i="35"/>
  <c r="X25" i="35"/>
  <c r="AC25" i="35" s="1"/>
  <c r="AF25" i="35"/>
  <c r="C27" i="35"/>
  <c r="E27" i="35"/>
  <c r="H27" i="35"/>
  <c r="J27" i="35"/>
  <c r="M27" i="35"/>
  <c r="O27" i="35"/>
  <c r="T27" i="35"/>
  <c r="V27" i="35"/>
  <c r="X27" i="35"/>
  <c r="AC27" i="35" s="1"/>
  <c r="AF27" i="35"/>
  <c r="C8" i="35"/>
  <c r="E8" i="35"/>
  <c r="H8" i="35"/>
  <c r="J8" i="35"/>
  <c r="M8" i="35"/>
  <c r="O8" i="35"/>
  <c r="T8" i="35"/>
  <c r="V8" i="35"/>
  <c r="X8" i="35"/>
  <c r="AC8" i="35" s="1"/>
  <c r="AF8" i="35"/>
  <c r="AH28" i="35"/>
  <c r="AH31" i="35" s="1"/>
  <c r="AI28" i="35"/>
  <c r="AI31" i="35" s="1"/>
  <c r="AH29" i="35"/>
  <c r="AI29" i="35"/>
  <c r="AH30" i="35"/>
  <c r="AI30" i="35"/>
  <c r="AK8" i="35"/>
  <c r="AK9" i="35"/>
  <c r="AK10" i="35"/>
  <c r="AK11" i="35"/>
  <c r="AK12" i="35"/>
  <c r="AK13" i="35"/>
  <c r="AK14" i="35"/>
  <c r="AK15" i="35"/>
  <c r="AK16" i="35"/>
  <c r="AK17" i="35"/>
  <c r="AK18" i="35"/>
  <c r="AK19" i="35"/>
  <c r="AK20" i="35"/>
  <c r="AK21" i="35"/>
  <c r="AK22" i="35"/>
  <c r="AK23" i="35"/>
  <c r="AK24" i="35"/>
  <c r="AK25" i="35"/>
  <c r="AK27" i="35"/>
  <c r="AE28" i="35"/>
  <c r="AE31" i="35" s="1"/>
  <c r="AE30" i="35"/>
  <c r="AE29" i="35"/>
  <c r="AB28" i="35"/>
  <c r="AD28" i="35"/>
  <c r="AD31" i="35" s="1"/>
  <c r="AD30" i="35"/>
  <c r="AD29" i="35"/>
  <c r="AB30" i="35"/>
  <c r="AB29" i="35"/>
  <c r="Z30" i="35"/>
  <c r="Z29" i="35"/>
  <c r="Z28" i="35"/>
  <c r="S30" i="35"/>
  <c r="S29" i="35"/>
  <c r="S28" i="35"/>
  <c r="R30" i="35"/>
  <c r="R29" i="35"/>
  <c r="R28" i="35"/>
  <c r="Q30" i="35"/>
  <c r="Q29" i="35"/>
  <c r="Q28" i="35"/>
  <c r="L30" i="35"/>
  <c r="G30" i="35"/>
  <c r="G29" i="35"/>
  <c r="G28" i="35"/>
  <c r="BD8" i="37"/>
  <c r="BD9" i="37"/>
  <c r="BD10" i="37"/>
  <c r="BD11" i="37"/>
  <c r="BD12" i="37"/>
  <c r="BD13" i="37"/>
  <c r="BD15" i="37"/>
  <c r="BD16" i="37"/>
  <c r="BD17" i="37"/>
  <c r="BD18" i="37"/>
  <c r="BD19" i="37"/>
  <c r="BD20" i="37"/>
  <c r="BD21" i="37"/>
  <c r="BD22" i="37"/>
  <c r="BD23" i="37"/>
  <c r="BD24" i="37"/>
  <c r="BD25" i="37"/>
  <c r="BD26" i="37"/>
  <c r="BD27" i="37"/>
  <c r="AY8" i="37"/>
  <c r="AY9" i="37"/>
  <c r="AY10" i="37"/>
  <c r="AY11" i="37"/>
  <c r="AY12" i="37"/>
  <c r="AY13" i="37"/>
  <c r="AY15" i="37"/>
  <c r="AY16" i="37"/>
  <c r="AY17" i="37"/>
  <c r="AY18" i="37"/>
  <c r="AY19" i="37"/>
  <c r="AY20" i="37"/>
  <c r="AY21" i="37"/>
  <c r="AY22" i="37"/>
  <c r="AY23" i="37"/>
  <c r="AY24" i="37"/>
  <c r="AY25" i="37"/>
  <c r="AY26" i="37"/>
  <c r="AY27" i="37"/>
  <c r="AV13" i="37"/>
  <c r="B44" i="37"/>
  <c r="C44" i="37" s="1"/>
  <c r="D44" i="37" s="1"/>
  <c r="E44" i="37" s="1"/>
  <c r="F44" i="37" s="1"/>
  <c r="G44" i="37" s="1"/>
  <c r="H44" i="37" s="1"/>
  <c r="I44" i="37" s="1"/>
  <c r="K44" i="37" s="1"/>
  <c r="BC30" i="37"/>
  <c r="AW30" i="37"/>
  <c r="AS30" i="37"/>
  <c r="AO30" i="37"/>
  <c r="AG30" i="37"/>
  <c r="Z30" i="37"/>
  <c r="M30" i="37"/>
  <c r="H30" i="37"/>
  <c r="B30" i="37"/>
  <c r="BC29" i="37"/>
  <c r="AW29" i="37"/>
  <c r="AS29" i="37"/>
  <c r="AO29" i="37"/>
  <c r="AG29" i="37"/>
  <c r="Z29" i="37"/>
  <c r="M29" i="37"/>
  <c r="H29" i="37"/>
  <c r="B29" i="37"/>
  <c r="BC28" i="37"/>
  <c r="AW28" i="37"/>
  <c r="AS28" i="37"/>
  <c r="AO28" i="37"/>
  <c r="AG28" i="37"/>
  <c r="Z28" i="37"/>
  <c r="M28" i="37"/>
  <c r="H28" i="37"/>
  <c r="B28" i="37"/>
  <c r="AG8" i="34"/>
  <c r="AF30" i="34"/>
  <c r="AF29" i="34"/>
  <c r="AF28" i="34"/>
  <c r="AG21" i="34"/>
  <c r="AG20" i="34"/>
  <c r="AG19" i="34"/>
  <c r="AG18" i="34"/>
  <c r="AG17" i="34"/>
  <c r="AG16" i="34"/>
  <c r="AG15" i="34"/>
  <c r="AG14" i="34"/>
  <c r="AG13" i="34"/>
  <c r="AG12" i="34"/>
  <c r="AG11" i="34"/>
  <c r="AG10" i="34"/>
  <c r="AG9" i="34"/>
  <c r="AG23" i="34"/>
  <c r="AG25" i="34"/>
  <c r="AG27" i="34"/>
  <c r="AG26" i="34"/>
  <c r="AG24" i="34"/>
  <c r="AG22" i="34"/>
  <c r="AE30" i="34"/>
  <c r="AE29" i="34"/>
  <c r="AE28" i="34"/>
  <c r="AD30" i="34"/>
  <c r="AD29" i="34"/>
  <c r="AD28" i="34"/>
  <c r="AB30" i="34"/>
  <c r="AB29" i="34"/>
  <c r="AB28" i="34"/>
  <c r="Y27" i="34"/>
  <c r="Y26" i="34"/>
  <c r="Y25" i="34"/>
  <c r="Y24" i="34"/>
  <c r="Y23" i="34"/>
  <c r="Y22" i="34"/>
  <c r="Y21" i="34"/>
  <c r="Y20" i="34"/>
  <c r="Y19" i="34"/>
  <c r="Y18" i="34"/>
  <c r="Y17" i="34"/>
  <c r="Y16" i="34"/>
  <c r="Y15" i="34"/>
  <c r="Y14" i="34"/>
  <c r="Y13" i="34"/>
  <c r="Y12" i="34"/>
  <c r="Y11" i="34"/>
  <c r="Y10" i="34"/>
  <c r="Y9" i="34"/>
  <c r="Y8" i="34"/>
  <c r="X30" i="34"/>
  <c r="X29" i="34"/>
  <c r="X28" i="34"/>
  <c r="U30" i="34"/>
  <c r="U29" i="34"/>
  <c r="U28" i="34"/>
  <c r="V27" i="34"/>
  <c r="V26" i="34"/>
  <c r="V25" i="34"/>
  <c r="V24" i="34"/>
  <c r="V23" i="34"/>
  <c r="V22" i="34"/>
  <c r="V21" i="34"/>
  <c r="V20" i="34"/>
  <c r="V19" i="34"/>
  <c r="V18" i="34"/>
  <c r="V17" i="34"/>
  <c r="V16" i="34"/>
  <c r="V15" i="34"/>
  <c r="V14" i="34"/>
  <c r="V13" i="34"/>
  <c r="V12" i="34"/>
  <c r="V11" i="34"/>
  <c r="V10" i="34"/>
  <c r="V9" i="34"/>
  <c r="V8" i="34"/>
  <c r="T30" i="34"/>
  <c r="T29" i="34"/>
  <c r="T28" i="34"/>
  <c r="S30" i="34"/>
  <c r="S29" i="34"/>
  <c r="S28" i="34"/>
  <c r="R30" i="34"/>
  <c r="R29" i="34"/>
  <c r="R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I30" i="34"/>
  <c r="I29" i="34"/>
  <c r="I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H28" i="34"/>
  <c r="H29" i="34"/>
  <c r="H30" i="34"/>
  <c r="F30" i="34"/>
  <c r="F29" i="34"/>
  <c r="F28" i="34"/>
  <c r="E30" i="34"/>
  <c r="E29" i="34"/>
  <c r="E28" i="34"/>
  <c r="B44" i="35"/>
  <c r="C44" i="35" s="1"/>
  <c r="D44" i="35" s="1"/>
  <c r="E44" i="35" s="1"/>
  <c r="F44" i="35" s="1"/>
  <c r="G44" i="35" s="1"/>
  <c r="H44" i="35" s="1"/>
  <c r="J44" i="35" s="1"/>
  <c r="L44" i="35" s="1"/>
  <c r="M44" i="35" s="1"/>
  <c r="L49" i="35"/>
  <c r="K49" i="35"/>
  <c r="L48" i="35"/>
  <c r="K48" i="35"/>
  <c r="L47" i="35"/>
  <c r="K47" i="35"/>
  <c r="AA30" i="35"/>
  <c r="Y30" i="35"/>
  <c r="W30" i="35"/>
  <c r="U30" i="35"/>
  <c r="P30" i="35"/>
  <c r="N30" i="35"/>
  <c r="K30" i="35"/>
  <c r="I30" i="35"/>
  <c r="F30" i="35"/>
  <c r="D30" i="35"/>
  <c r="B30" i="35"/>
  <c r="AA29" i="35"/>
  <c r="Y29" i="35"/>
  <c r="W29" i="35"/>
  <c r="U29" i="35"/>
  <c r="P29" i="35"/>
  <c r="N29" i="35"/>
  <c r="I29" i="35"/>
  <c r="F29" i="35"/>
  <c r="D29" i="35"/>
  <c r="B29" i="35"/>
  <c r="AA28" i="35"/>
  <c r="Y28" i="35"/>
  <c r="W28" i="35"/>
  <c r="U28" i="35"/>
  <c r="P28" i="35"/>
  <c r="N28" i="35"/>
  <c r="I28" i="35"/>
  <c r="F28" i="35"/>
  <c r="D28" i="35"/>
  <c r="B28" i="35"/>
  <c r="AK27" i="33"/>
  <c r="AK26" i="33"/>
  <c r="AK25" i="33"/>
  <c r="AK24" i="33"/>
  <c r="AK23" i="33"/>
  <c r="AK22" i="33"/>
  <c r="AK21" i="33"/>
  <c r="AK20" i="33"/>
  <c r="AK19" i="33"/>
  <c r="AK18" i="33"/>
  <c r="AK17" i="33"/>
  <c r="AK16" i="33"/>
  <c r="AK15" i="33"/>
  <c r="AK14" i="33"/>
  <c r="AK13" i="33"/>
  <c r="AK12" i="33"/>
  <c r="AK11" i="33"/>
  <c r="AK10" i="33"/>
  <c r="AK9" i="33"/>
  <c r="AK8" i="33"/>
  <c r="AJ30" i="33"/>
  <c r="AJ29" i="33"/>
  <c r="AJ28" i="33"/>
  <c r="AG30" i="33"/>
  <c r="AG29" i="33"/>
  <c r="AG28" i="33"/>
  <c r="AH27" i="33"/>
  <c r="AH26" i="33"/>
  <c r="AH25" i="33"/>
  <c r="AH24" i="33"/>
  <c r="AH23" i="33"/>
  <c r="AH22" i="33"/>
  <c r="AH21" i="33"/>
  <c r="AH20" i="33"/>
  <c r="AH19" i="33"/>
  <c r="AH18" i="33"/>
  <c r="AH17" i="33"/>
  <c r="AH16" i="33"/>
  <c r="AH15" i="33"/>
  <c r="AH14" i="33"/>
  <c r="AH13" i="33"/>
  <c r="AH12" i="33"/>
  <c r="AH11" i="33"/>
  <c r="AH10" i="33"/>
  <c r="AH9" i="33"/>
  <c r="AH8" i="33"/>
  <c r="AF30" i="33"/>
  <c r="AF29" i="33"/>
  <c r="AF28" i="33"/>
  <c r="AD27" i="33"/>
  <c r="AD26" i="33"/>
  <c r="AD25" i="33"/>
  <c r="AD24" i="33"/>
  <c r="AD23" i="33"/>
  <c r="AD22" i="33"/>
  <c r="AD21" i="33"/>
  <c r="AD20" i="33"/>
  <c r="AD19" i="33"/>
  <c r="AD18" i="33"/>
  <c r="AD17" i="33"/>
  <c r="AD16" i="33"/>
  <c r="AD15" i="33"/>
  <c r="AD14" i="33"/>
  <c r="AD13" i="33"/>
  <c r="AD12" i="33"/>
  <c r="AD11" i="33"/>
  <c r="AD10" i="33"/>
  <c r="AD9" i="33"/>
  <c r="AD8" i="33"/>
  <c r="AC30" i="33"/>
  <c r="AC29" i="33"/>
  <c r="AC28" i="33"/>
  <c r="AB30" i="33"/>
  <c r="AB29" i="33"/>
  <c r="AB28" i="33"/>
  <c r="Z27" i="33"/>
  <c r="Z26" i="33"/>
  <c r="Z25" i="33"/>
  <c r="Z24" i="33"/>
  <c r="Z23" i="33"/>
  <c r="Z22" i="33"/>
  <c r="Z21" i="33"/>
  <c r="Z20" i="33"/>
  <c r="Z19" i="33"/>
  <c r="Z18" i="33"/>
  <c r="Z17" i="33"/>
  <c r="Z16" i="33"/>
  <c r="Z15" i="33"/>
  <c r="Z14" i="33"/>
  <c r="Z13" i="33"/>
  <c r="Z12" i="33"/>
  <c r="Z11" i="33"/>
  <c r="Z10" i="33"/>
  <c r="Z9" i="33"/>
  <c r="Z8" i="33"/>
  <c r="Y30" i="33"/>
  <c r="Y29" i="33"/>
  <c r="Y28" i="33"/>
  <c r="W27" i="33"/>
  <c r="W26" i="33"/>
  <c r="W25" i="33"/>
  <c r="W24" i="33"/>
  <c r="W23" i="33"/>
  <c r="W22" i="33"/>
  <c r="W21" i="33"/>
  <c r="W20" i="33"/>
  <c r="W19" i="33"/>
  <c r="W18" i="33"/>
  <c r="W17" i="33"/>
  <c r="W16" i="33"/>
  <c r="W15" i="33"/>
  <c r="W14" i="33"/>
  <c r="W13" i="33"/>
  <c r="W12" i="33"/>
  <c r="W11" i="33"/>
  <c r="W10" i="33"/>
  <c r="W9" i="33"/>
  <c r="W8" i="33"/>
  <c r="V30" i="33"/>
  <c r="V29" i="33"/>
  <c r="V28" i="33"/>
  <c r="U30" i="33"/>
  <c r="U29" i="33"/>
  <c r="U28" i="33"/>
  <c r="B19" i="1"/>
  <c r="B21" i="1" s="1"/>
  <c r="B20" i="1"/>
  <c r="C20" i="1"/>
  <c r="D20" i="1"/>
  <c r="E20" i="1"/>
  <c r="F20" i="1"/>
  <c r="G20" i="1"/>
  <c r="H20" i="1"/>
  <c r="I20" i="1"/>
  <c r="J20" i="1"/>
  <c r="K20" i="1"/>
  <c r="L20" i="1"/>
  <c r="M20" i="1"/>
  <c r="C19" i="1"/>
  <c r="D19" i="1"/>
  <c r="E19" i="1"/>
  <c r="F19" i="1"/>
  <c r="G19" i="1"/>
  <c r="H19" i="1"/>
  <c r="I19" i="1"/>
  <c r="J19" i="1"/>
  <c r="K19" i="1"/>
  <c r="L19" i="1"/>
  <c r="M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B19" i="2"/>
  <c r="B21" i="2" s="1"/>
  <c r="B20" i="2"/>
  <c r="C20" i="2"/>
  <c r="D20" i="2"/>
  <c r="E20" i="2"/>
  <c r="F20" i="2"/>
  <c r="G20" i="2"/>
  <c r="H20" i="2"/>
  <c r="I20" i="2"/>
  <c r="J20" i="2"/>
  <c r="K20" i="2"/>
  <c r="L20" i="2"/>
  <c r="M20" i="2"/>
  <c r="C19" i="2"/>
  <c r="D19" i="2"/>
  <c r="E19" i="2"/>
  <c r="F19" i="2"/>
  <c r="G19" i="2"/>
  <c r="H19" i="2"/>
  <c r="I19" i="2"/>
  <c r="J19" i="2"/>
  <c r="K19" i="2"/>
  <c r="L19" i="2"/>
  <c r="M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B20" i="3"/>
  <c r="C20" i="3"/>
  <c r="D20" i="3"/>
  <c r="E20" i="3"/>
  <c r="F20" i="3"/>
  <c r="G20" i="3"/>
  <c r="H20" i="3"/>
  <c r="I20" i="3"/>
  <c r="J20" i="3"/>
  <c r="K20" i="3"/>
  <c r="L20" i="3"/>
  <c r="M20" i="3"/>
  <c r="B19" i="3"/>
  <c r="B21" i="3" s="1"/>
  <c r="C19" i="3"/>
  <c r="D19" i="3"/>
  <c r="E19" i="3"/>
  <c r="F19" i="3"/>
  <c r="G19" i="3"/>
  <c r="H19" i="3"/>
  <c r="I19" i="3"/>
  <c r="J19" i="3"/>
  <c r="K19" i="3"/>
  <c r="L19" i="3"/>
  <c r="M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B20" i="4"/>
  <c r="C20" i="4"/>
  <c r="D20" i="4"/>
  <c r="E20" i="4"/>
  <c r="F20" i="4"/>
  <c r="G20" i="4"/>
  <c r="H20" i="4"/>
  <c r="I20" i="4"/>
  <c r="J20" i="4"/>
  <c r="K20" i="4"/>
  <c r="L20" i="4"/>
  <c r="M20" i="4"/>
  <c r="B19" i="4"/>
  <c r="C19" i="4"/>
  <c r="D19" i="4"/>
  <c r="E19" i="4"/>
  <c r="F19" i="4"/>
  <c r="G19" i="4"/>
  <c r="H19" i="4"/>
  <c r="I19" i="4"/>
  <c r="J19" i="4"/>
  <c r="K19" i="4"/>
  <c r="L19" i="4"/>
  <c r="M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B21" i="4"/>
  <c r="C21" i="4" s="1"/>
  <c r="B19" i="5"/>
  <c r="B21" i="5" s="1"/>
  <c r="B20" i="5"/>
  <c r="C20" i="5"/>
  <c r="D20" i="5"/>
  <c r="E20" i="5"/>
  <c r="F20" i="5"/>
  <c r="G20" i="5"/>
  <c r="H20" i="5"/>
  <c r="I20" i="5"/>
  <c r="J20" i="5"/>
  <c r="K20" i="5"/>
  <c r="L20" i="5"/>
  <c r="M20" i="5"/>
  <c r="C19" i="5"/>
  <c r="D19" i="5"/>
  <c r="E19" i="5"/>
  <c r="F19" i="5"/>
  <c r="G19" i="5"/>
  <c r="H19" i="5"/>
  <c r="I19" i="5"/>
  <c r="J19" i="5"/>
  <c r="K19" i="5"/>
  <c r="L19" i="5"/>
  <c r="M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B20" i="6"/>
  <c r="C20" i="6"/>
  <c r="D20" i="6"/>
  <c r="E20" i="6"/>
  <c r="F20" i="6"/>
  <c r="G20" i="6"/>
  <c r="H20" i="6"/>
  <c r="I20" i="6"/>
  <c r="J20" i="6"/>
  <c r="K20" i="6"/>
  <c r="L20" i="6"/>
  <c r="M20" i="6"/>
  <c r="B19" i="6"/>
  <c r="B21" i="6" s="1"/>
  <c r="C19" i="6"/>
  <c r="D19" i="6"/>
  <c r="E19" i="6"/>
  <c r="F19" i="6"/>
  <c r="G19" i="6"/>
  <c r="H19" i="6"/>
  <c r="I19" i="6"/>
  <c r="J19" i="6"/>
  <c r="K19" i="6"/>
  <c r="L19" i="6"/>
  <c r="M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B20" i="7"/>
  <c r="C20" i="7"/>
  <c r="D20" i="7"/>
  <c r="E20" i="7"/>
  <c r="F20" i="7"/>
  <c r="G20" i="7"/>
  <c r="H20" i="7"/>
  <c r="I20" i="7"/>
  <c r="J20" i="7"/>
  <c r="K20" i="7"/>
  <c r="L20" i="7"/>
  <c r="M20" i="7"/>
  <c r="B19" i="7"/>
  <c r="B21" i="7" s="1"/>
  <c r="C19" i="7"/>
  <c r="D19" i="7"/>
  <c r="E19" i="7"/>
  <c r="F19" i="7"/>
  <c r="G19" i="7"/>
  <c r="H19" i="7"/>
  <c r="I19" i="7"/>
  <c r="J19" i="7"/>
  <c r="K19" i="7"/>
  <c r="L19" i="7"/>
  <c r="M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B20" i="8"/>
  <c r="C20" i="8"/>
  <c r="D20" i="8"/>
  <c r="E20" i="8"/>
  <c r="F20" i="8"/>
  <c r="G20" i="8"/>
  <c r="H20" i="8"/>
  <c r="I20" i="8"/>
  <c r="J20" i="8"/>
  <c r="K20" i="8"/>
  <c r="L20" i="8"/>
  <c r="M20" i="8"/>
  <c r="B19" i="8"/>
  <c r="B21" i="8" s="1"/>
  <c r="C19" i="8"/>
  <c r="D19" i="8"/>
  <c r="E19" i="8"/>
  <c r="F19" i="8"/>
  <c r="G19" i="8"/>
  <c r="H19" i="8"/>
  <c r="I19" i="8"/>
  <c r="J19" i="8"/>
  <c r="K19" i="8"/>
  <c r="L19" i="8"/>
  <c r="M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B20" i="9"/>
  <c r="C20" i="9"/>
  <c r="D20" i="9"/>
  <c r="E20" i="9"/>
  <c r="F20" i="9"/>
  <c r="G20" i="9"/>
  <c r="H20" i="9"/>
  <c r="I20" i="9"/>
  <c r="J20" i="9"/>
  <c r="K20" i="9"/>
  <c r="L20" i="9"/>
  <c r="M20" i="9"/>
  <c r="B19" i="9"/>
  <c r="B21" i="9" s="1"/>
  <c r="C21" i="9" s="1"/>
  <c r="C19" i="9"/>
  <c r="D19" i="9"/>
  <c r="E19" i="9"/>
  <c r="F19" i="9"/>
  <c r="G19" i="9"/>
  <c r="H19" i="9"/>
  <c r="I19" i="9"/>
  <c r="J19" i="9"/>
  <c r="K19" i="9"/>
  <c r="L19" i="9"/>
  <c r="M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B25" i="10"/>
  <c r="C25" i="10"/>
  <c r="D25" i="10"/>
  <c r="E25" i="10"/>
  <c r="F25" i="10"/>
  <c r="G25" i="10"/>
  <c r="H25" i="10"/>
  <c r="I25" i="10"/>
  <c r="J25" i="10"/>
  <c r="K25" i="10"/>
  <c r="L25" i="10"/>
  <c r="M25" i="10"/>
  <c r="B24" i="10"/>
  <c r="B26" i="10" s="1"/>
  <c r="C24" i="10"/>
  <c r="D24" i="10"/>
  <c r="E24" i="10"/>
  <c r="F24" i="10"/>
  <c r="G24" i="10"/>
  <c r="H24" i="10"/>
  <c r="I24" i="10"/>
  <c r="J24" i="10"/>
  <c r="K24" i="10"/>
  <c r="L24" i="10"/>
  <c r="M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B25" i="11"/>
  <c r="C25" i="11"/>
  <c r="D25" i="11"/>
  <c r="E25" i="11"/>
  <c r="F25" i="11"/>
  <c r="G25" i="11"/>
  <c r="H25" i="11"/>
  <c r="I25" i="11"/>
  <c r="J25" i="11"/>
  <c r="K25" i="11"/>
  <c r="L25" i="11"/>
  <c r="M25" i="11"/>
  <c r="B24" i="11"/>
  <c r="B26" i="11" s="1"/>
  <c r="C24" i="11"/>
  <c r="D24" i="11"/>
  <c r="E24" i="11"/>
  <c r="F24" i="11"/>
  <c r="G24" i="11"/>
  <c r="H24" i="11"/>
  <c r="I24" i="11"/>
  <c r="J24" i="11"/>
  <c r="K24" i="11"/>
  <c r="L24" i="11"/>
  <c r="M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B23" i="12"/>
  <c r="C23" i="12"/>
  <c r="D23" i="12"/>
  <c r="E23" i="12"/>
  <c r="F23" i="12"/>
  <c r="G23" i="12"/>
  <c r="H23" i="12"/>
  <c r="I23" i="12"/>
  <c r="J23" i="12"/>
  <c r="K23" i="12"/>
  <c r="L23" i="12"/>
  <c r="M23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B24" i="12"/>
  <c r="I10" i="13"/>
  <c r="N10" i="13"/>
  <c r="Q10" i="13"/>
  <c r="T10" i="13"/>
  <c r="I11" i="13"/>
  <c r="N11" i="13"/>
  <c r="Q11" i="13"/>
  <c r="T11" i="13"/>
  <c r="U13" i="13"/>
  <c r="U16" i="13" s="1"/>
  <c r="T5" i="13"/>
  <c r="T6" i="13"/>
  <c r="T7" i="13"/>
  <c r="T8" i="13"/>
  <c r="T9" i="13"/>
  <c r="T12" i="13"/>
  <c r="Q5" i="13"/>
  <c r="Q6" i="13"/>
  <c r="Q7" i="13"/>
  <c r="Q8" i="13"/>
  <c r="Q9" i="13"/>
  <c r="Q12" i="13"/>
  <c r="N9" i="13"/>
  <c r="N14" i="13" s="1"/>
  <c r="J22" i="13" s="1"/>
  <c r="J31" i="13" s="1"/>
  <c r="K13" i="13"/>
  <c r="J13" i="13"/>
  <c r="J16" i="13" s="1"/>
  <c r="I5" i="13"/>
  <c r="I6" i="13"/>
  <c r="I7" i="13"/>
  <c r="I8" i="13"/>
  <c r="I9" i="13"/>
  <c r="I12" i="13"/>
  <c r="F13" i="13"/>
  <c r="F16" i="13" s="1"/>
  <c r="E13" i="13"/>
  <c r="D13" i="13"/>
  <c r="C13" i="13"/>
  <c r="B13" i="13"/>
  <c r="B16" i="13" s="1"/>
  <c r="U15" i="13"/>
  <c r="M23" i="13" s="1"/>
  <c r="M32" i="13" s="1"/>
  <c r="S15" i="13"/>
  <c r="R15" i="13"/>
  <c r="P15" i="13"/>
  <c r="O15" i="13"/>
  <c r="M15" i="13"/>
  <c r="L15" i="13"/>
  <c r="K15" i="13"/>
  <c r="I23" i="13" s="1"/>
  <c r="I32" i="13" s="1"/>
  <c r="J15" i="13"/>
  <c r="H23" i="13" s="1"/>
  <c r="H32" i="13" s="1"/>
  <c r="H15" i="13"/>
  <c r="G15" i="13"/>
  <c r="F15" i="13"/>
  <c r="F23" i="13" s="1"/>
  <c r="F32" i="13" s="1"/>
  <c r="E15" i="13"/>
  <c r="E23" i="13" s="1"/>
  <c r="E32" i="13" s="1"/>
  <c r="D15" i="13"/>
  <c r="D23" i="13" s="1"/>
  <c r="D32" i="13" s="1"/>
  <c r="C15" i="13"/>
  <c r="C23" i="13" s="1"/>
  <c r="C32" i="13" s="1"/>
  <c r="V14" i="13"/>
  <c r="U14" i="13"/>
  <c r="M22" i="13" s="1"/>
  <c r="S14" i="13"/>
  <c r="R14" i="13"/>
  <c r="P14" i="13"/>
  <c r="O14" i="13"/>
  <c r="M14" i="13"/>
  <c r="L14" i="13"/>
  <c r="K14" i="13"/>
  <c r="I22" i="13" s="1"/>
  <c r="I31" i="13" s="1"/>
  <c r="J14" i="13"/>
  <c r="H22" i="13" s="1"/>
  <c r="H31" i="13" s="1"/>
  <c r="H14" i="13"/>
  <c r="G14" i="13"/>
  <c r="F14" i="13"/>
  <c r="E14" i="13"/>
  <c r="E22" i="13" s="1"/>
  <c r="E31" i="13" s="1"/>
  <c r="D14" i="13"/>
  <c r="D22" i="13" s="1"/>
  <c r="D31" i="13" s="1"/>
  <c r="C14" i="13"/>
  <c r="C22" i="13" s="1"/>
  <c r="C31" i="13" s="1"/>
  <c r="S13" i="13"/>
  <c r="R13" i="13"/>
  <c r="P13" i="13"/>
  <c r="O13" i="13"/>
  <c r="M13" i="13"/>
  <c r="L13" i="13"/>
  <c r="H13" i="13"/>
  <c r="G13" i="13"/>
  <c r="B14" i="13"/>
  <c r="B22" i="13" s="1"/>
  <c r="B15" i="13"/>
  <c r="B23" i="13" s="1"/>
  <c r="F22" i="13"/>
  <c r="F31" i="13" s="1"/>
  <c r="B28" i="13"/>
  <c r="C28" i="13" s="1"/>
  <c r="D28" i="13" s="1"/>
  <c r="E28" i="13" s="1"/>
  <c r="F28" i="13" s="1"/>
  <c r="M31" i="13"/>
  <c r="F13" i="14"/>
  <c r="F15" i="14"/>
  <c r="D23" i="14" s="1"/>
  <c r="D32" i="14" s="1"/>
  <c r="F14" i="14"/>
  <c r="D22" i="14" s="1"/>
  <c r="D31" i="14" s="1"/>
  <c r="V13" i="14"/>
  <c r="I24" i="14" s="1"/>
  <c r="I33" i="14" s="1"/>
  <c r="U13" i="14"/>
  <c r="U16" i="14" s="1"/>
  <c r="V15" i="14"/>
  <c r="I23" i="14" s="1"/>
  <c r="I32" i="14" s="1"/>
  <c r="U15" i="14"/>
  <c r="H23" i="14" s="1"/>
  <c r="H32" i="14" s="1"/>
  <c r="V14" i="14"/>
  <c r="I22" i="14" s="1"/>
  <c r="I31" i="14" s="1"/>
  <c r="U14" i="14"/>
  <c r="H22" i="14" s="1"/>
  <c r="H31" i="14" s="1"/>
  <c r="C5" i="14"/>
  <c r="E5" i="14"/>
  <c r="J5" i="14"/>
  <c r="O5" i="14"/>
  <c r="Y5" i="14"/>
  <c r="AG5" i="14"/>
  <c r="AJ5" i="14"/>
  <c r="C6" i="14"/>
  <c r="E6" i="14"/>
  <c r="J6" i="14"/>
  <c r="O6" i="14"/>
  <c r="Y6" i="14"/>
  <c r="AG6" i="14"/>
  <c r="AJ6" i="14"/>
  <c r="C7" i="14"/>
  <c r="E7" i="14"/>
  <c r="J7" i="14"/>
  <c r="O7" i="14"/>
  <c r="Y7" i="14"/>
  <c r="AG7" i="14"/>
  <c r="AJ7" i="14"/>
  <c r="C8" i="14"/>
  <c r="E8" i="14"/>
  <c r="J8" i="14"/>
  <c r="O8" i="14"/>
  <c r="Y8" i="14"/>
  <c r="AG8" i="14"/>
  <c r="AJ8" i="14"/>
  <c r="C9" i="14"/>
  <c r="E9" i="14"/>
  <c r="J9" i="14"/>
  <c r="O9" i="14"/>
  <c r="AG9" i="14"/>
  <c r="AJ9" i="14"/>
  <c r="C10" i="14"/>
  <c r="E10" i="14"/>
  <c r="J10" i="14"/>
  <c r="O10" i="14"/>
  <c r="Y10" i="14"/>
  <c r="AG10" i="14"/>
  <c r="AJ10" i="14"/>
  <c r="C11" i="14"/>
  <c r="E11" i="14"/>
  <c r="J11" i="14"/>
  <c r="O11" i="14"/>
  <c r="Y11" i="14"/>
  <c r="AG11" i="14"/>
  <c r="AJ11" i="14"/>
  <c r="C12" i="14"/>
  <c r="E12" i="14"/>
  <c r="J12" i="14"/>
  <c r="O12" i="14"/>
  <c r="Y12" i="14"/>
  <c r="AG12" i="14"/>
  <c r="AJ12" i="14"/>
  <c r="AE13" i="14"/>
  <c r="AE16" i="14" s="1"/>
  <c r="T7" i="14"/>
  <c r="AI15" i="14"/>
  <c r="AH15" i="14"/>
  <c r="AF15" i="14"/>
  <c r="AE15" i="14"/>
  <c r="K23" i="14" s="1"/>
  <c r="K32" i="14" s="1"/>
  <c r="AD15" i="14"/>
  <c r="AC15" i="14"/>
  <c r="AB15" i="14"/>
  <c r="AA15" i="14"/>
  <c r="Z15" i="14"/>
  <c r="X15" i="14"/>
  <c r="W15" i="14"/>
  <c r="T15" i="14"/>
  <c r="G23" i="14" s="1"/>
  <c r="G32" i="14" s="1"/>
  <c r="S15" i="14"/>
  <c r="R15" i="14"/>
  <c r="Q15" i="14"/>
  <c r="P15" i="14"/>
  <c r="N15" i="14"/>
  <c r="M15" i="14"/>
  <c r="L15" i="14"/>
  <c r="K15" i="14"/>
  <c r="I15" i="14"/>
  <c r="H15" i="14"/>
  <c r="G15" i="14"/>
  <c r="D15" i="14"/>
  <c r="AI14" i="14"/>
  <c r="AH14" i="14"/>
  <c r="AF14" i="14"/>
  <c r="AE14" i="14"/>
  <c r="K22" i="14" s="1"/>
  <c r="K31" i="14" s="1"/>
  <c r="AD14" i="14"/>
  <c r="AC14" i="14"/>
  <c r="AB14" i="14"/>
  <c r="AA14" i="14"/>
  <c r="Z14" i="14"/>
  <c r="X14" i="14"/>
  <c r="W14" i="14"/>
  <c r="S14" i="14"/>
  <c r="R14" i="14"/>
  <c r="Q14" i="14"/>
  <c r="P14" i="14"/>
  <c r="N14" i="14"/>
  <c r="M14" i="14"/>
  <c r="L14" i="14"/>
  <c r="K14" i="14"/>
  <c r="I14" i="14"/>
  <c r="H14" i="14"/>
  <c r="G14" i="14"/>
  <c r="D14" i="14"/>
  <c r="AI13" i="14"/>
  <c r="AH13" i="14"/>
  <c r="AF13" i="14"/>
  <c r="AD13" i="14"/>
  <c r="AC13" i="14"/>
  <c r="AB13" i="14"/>
  <c r="AA13" i="14"/>
  <c r="Z13" i="14"/>
  <c r="X13" i="14"/>
  <c r="W13" i="14"/>
  <c r="S13" i="14"/>
  <c r="R13" i="14"/>
  <c r="Q13" i="14"/>
  <c r="P13" i="14"/>
  <c r="N13" i="14"/>
  <c r="M13" i="14"/>
  <c r="L13" i="14"/>
  <c r="K13" i="14"/>
  <c r="I13" i="14"/>
  <c r="H13" i="14"/>
  <c r="G13" i="14"/>
  <c r="D13" i="14"/>
  <c r="B13" i="14"/>
  <c r="B14" i="14"/>
  <c r="B15" i="14"/>
  <c r="B28" i="14"/>
  <c r="C28" i="14" s="1"/>
  <c r="C5" i="15"/>
  <c r="F5" i="15"/>
  <c r="H5" i="15"/>
  <c r="K5" i="15"/>
  <c r="R5" i="15"/>
  <c r="X5" i="15"/>
  <c r="AD5" i="15"/>
  <c r="AL5" i="15"/>
  <c r="C6" i="15"/>
  <c r="F6" i="15"/>
  <c r="H6" i="15"/>
  <c r="K6" i="15"/>
  <c r="R6" i="15"/>
  <c r="X6" i="15"/>
  <c r="AD6" i="15"/>
  <c r="AL6" i="15"/>
  <c r="C7" i="15"/>
  <c r="F7" i="15"/>
  <c r="H7" i="15"/>
  <c r="K7" i="15"/>
  <c r="R7" i="15"/>
  <c r="X7" i="15"/>
  <c r="AD7" i="15"/>
  <c r="AG7" i="15"/>
  <c r="AI7" i="15"/>
  <c r="AL7" i="15"/>
  <c r="C8" i="15"/>
  <c r="F8" i="15"/>
  <c r="H8" i="15"/>
  <c r="K8" i="15"/>
  <c r="R8" i="15"/>
  <c r="X8" i="15"/>
  <c r="AD8" i="15"/>
  <c r="AG8" i="15"/>
  <c r="AI8" i="15"/>
  <c r="AL8" i="15"/>
  <c r="C9" i="15"/>
  <c r="F9" i="15"/>
  <c r="H9" i="15"/>
  <c r="K9" i="15"/>
  <c r="R9" i="15"/>
  <c r="X9" i="15"/>
  <c r="AD9" i="15"/>
  <c r="AG9" i="15"/>
  <c r="AI9" i="15"/>
  <c r="AL9" i="15"/>
  <c r="C10" i="15"/>
  <c r="F10" i="15"/>
  <c r="H10" i="15"/>
  <c r="K10" i="15"/>
  <c r="R10" i="15"/>
  <c r="X10" i="15"/>
  <c r="AD10" i="15"/>
  <c r="AL10" i="15"/>
  <c r="C11" i="15"/>
  <c r="F11" i="15"/>
  <c r="H11" i="15"/>
  <c r="K11" i="15"/>
  <c r="R11" i="15"/>
  <c r="X11" i="15"/>
  <c r="AD11" i="15"/>
  <c r="AL11" i="15"/>
  <c r="C12" i="15"/>
  <c r="F12" i="15"/>
  <c r="H12" i="15"/>
  <c r="K12" i="15"/>
  <c r="R12" i="15"/>
  <c r="X12" i="15"/>
  <c r="AD12" i="15"/>
  <c r="AL12" i="15"/>
  <c r="AM13" i="15"/>
  <c r="AJ13" i="15"/>
  <c r="AJ16" i="15" s="1"/>
  <c r="AG10" i="15"/>
  <c r="AG11" i="15"/>
  <c r="AM15" i="15"/>
  <c r="M23" i="15" s="1"/>
  <c r="M32" i="15" s="1"/>
  <c r="AK15" i="15"/>
  <c r="AJ15" i="15"/>
  <c r="K23" i="15" s="1"/>
  <c r="K32" i="15" s="1"/>
  <c r="AI15" i="15"/>
  <c r="J23" i="15" s="1"/>
  <c r="J32" i="15" s="1"/>
  <c r="AH15" i="15"/>
  <c r="AF15" i="15"/>
  <c r="AE15" i="15"/>
  <c r="AC15" i="15"/>
  <c r="AB15" i="15"/>
  <c r="AA15" i="15"/>
  <c r="Z15" i="15"/>
  <c r="Y15" i="15"/>
  <c r="W15" i="15"/>
  <c r="V15" i="15"/>
  <c r="U15" i="15"/>
  <c r="T15" i="15"/>
  <c r="S15" i="15"/>
  <c r="Q15" i="15"/>
  <c r="P15" i="15"/>
  <c r="O15" i="15"/>
  <c r="N15" i="15"/>
  <c r="M15" i="15"/>
  <c r="L15" i="15"/>
  <c r="K15" i="15"/>
  <c r="E23" i="15" s="1"/>
  <c r="E32" i="15" s="1"/>
  <c r="J15" i="15"/>
  <c r="I15" i="15"/>
  <c r="G15" i="15"/>
  <c r="E15" i="15"/>
  <c r="D15" i="15"/>
  <c r="AM14" i="15"/>
  <c r="M22" i="15" s="1"/>
  <c r="M31" i="15" s="1"/>
  <c r="AK14" i="15"/>
  <c r="AJ14" i="15"/>
  <c r="K22" i="15" s="1"/>
  <c r="K31" i="15" s="1"/>
  <c r="AH14" i="15"/>
  <c r="AF14" i="15"/>
  <c r="AE14" i="15"/>
  <c r="AC14" i="15"/>
  <c r="AB14" i="15"/>
  <c r="AA14" i="15"/>
  <c r="Z14" i="15"/>
  <c r="Y14" i="15"/>
  <c r="W14" i="15"/>
  <c r="V14" i="15"/>
  <c r="U14" i="15"/>
  <c r="T14" i="15"/>
  <c r="S14" i="15"/>
  <c r="Q14" i="15"/>
  <c r="P14" i="15"/>
  <c r="O14" i="15"/>
  <c r="N14" i="15"/>
  <c r="M14" i="15"/>
  <c r="L14" i="15"/>
  <c r="J14" i="15"/>
  <c r="I14" i="15"/>
  <c r="G14" i="15"/>
  <c r="E14" i="15"/>
  <c r="D14" i="15"/>
  <c r="AK13" i="15"/>
  <c r="AH13" i="15"/>
  <c r="AF13" i="15"/>
  <c r="AE13" i="15"/>
  <c r="AC13" i="15"/>
  <c r="AB13" i="15"/>
  <c r="AA13" i="15"/>
  <c r="Z13" i="15"/>
  <c r="Y13" i="15"/>
  <c r="W13" i="15"/>
  <c r="V13" i="15"/>
  <c r="U13" i="15"/>
  <c r="T13" i="15"/>
  <c r="S13" i="15"/>
  <c r="Q13" i="15"/>
  <c r="P13" i="15"/>
  <c r="O13" i="15"/>
  <c r="N13" i="15"/>
  <c r="M13" i="15"/>
  <c r="L13" i="15"/>
  <c r="J13" i="15"/>
  <c r="I13" i="15"/>
  <c r="G13" i="15"/>
  <c r="E13" i="15"/>
  <c r="D13" i="15"/>
  <c r="B13" i="15"/>
  <c r="B14" i="15"/>
  <c r="B15" i="15"/>
  <c r="B28" i="15"/>
  <c r="C28" i="15" s="1"/>
  <c r="G5" i="16"/>
  <c r="I5" i="16"/>
  <c r="M5" i="16"/>
  <c r="Q5" i="16"/>
  <c r="T5" i="16"/>
  <c r="V5" i="16"/>
  <c r="G6" i="16"/>
  <c r="I6" i="16"/>
  <c r="M6" i="16"/>
  <c r="Q6" i="16"/>
  <c r="T6" i="16"/>
  <c r="V6" i="16"/>
  <c r="G7" i="16"/>
  <c r="I7" i="16"/>
  <c r="M7" i="16"/>
  <c r="Q7" i="16"/>
  <c r="T7" i="16"/>
  <c r="V7" i="16"/>
  <c r="G8" i="16"/>
  <c r="I8" i="16"/>
  <c r="M8" i="16"/>
  <c r="Q8" i="16"/>
  <c r="T8" i="16"/>
  <c r="V8" i="16"/>
  <c r="G9" i="16"/>
  <c r="I9" i="16"/>
  <c r="M9" i="16"/>
  <c r="Q9" i="16"/>
  <c r="T9" i="16"/>
  <c r="V9" i="16"/>
  <c r="G10" i="16"/>
  <c r="I10" i="16"/>
  <c r="M10" i="16"/>
  <c r="Q10" i="16"/>
  <c r="T10" i="16"/>
  <c r="V10" i="16"/>
  <c r="G11" i="16"/>
  <c r="I11" i="16"/>
  <c r="M11" i="16"/>
  <c r="M16" i="16" s="1"/>
  <c r="G24" i="16" s="1"/>
  <c r="G33" i="16" s="1"/>
  <c r="Q11" i="16"/>
  <c r="T11" i="16"/>
  <c r="V11" i="16"/>
  <c r="Y14" i="16"/>
  <c r="Y17" i="16" s="1"/>
  <c r="M25" i="16" s="1"/>
  <c r="M34" i="16" s="1"/>
  <c r="X14" i="16"/>
  <c r="X17" i="16" s="1"/>
  <c r="L25" i="16" s="1"/>
  <c r="L34" i="16" s="1"/>
  <c r="W14" i="16"/>
  <c r="W17" i="16" s="1"/>
  <c r="K25" i="16" s="1"/>
  <c r="K34" i="16" s="1"/>
  <c r="V12" i="16"/>
  <c r="V13" i="16"/>
  <c r="T12" i="16"/>
  <c r="T13" i="16"/>
  <c r="Q12" i="16"/>
  <c r="Q13" i="16"/>
  <c r="I12" i="16"/>
  <c r="I13" i="16"/>
  <c r="G12" i="16"/>
  <c r="G13" i="16"/>
  <c r="E5" i="16"/>
  <c r="E6" i="16"/>
  <c r="E7" i="16"/>
  <c r="E8" i="16"/>
  <c r="E9" i="16"/>
  <c r="E10" i="16"/>
  <c r="E11" i="16"/>
  <c r="E12" i="16"/>
  <c r="E13" i="16"/>
  <c r="C14" i="16"/>
  <c r="C17" i="16" s="1"/>
  <c r="C25" i="16" s="1"/>
  <c r="C34" i="16" s="1"/>
  <c r="B14" i="16"/>
  <c r="B17" i="16" s="1"/>
  <c r="B25" i="16" s="1"/>
  <c r="B34" i="16" s="1"/>
  <c r="Y16" i="16"/>
  <c r="M24" i="16" s="1"/>
  <c r="M33" i="16" s="1"/>
  <c r="X16" i="16"/>
  <c r="L24" i="16" s="1"/>
  <c r="L33" i="16" s="1"/>
  <c r="W16" i="16"/>
  <c r="U16" i="16"/>
  <c r="S16" i="16"/>
  <c r="R16" i="16"/>
  <c r="P16" i="16"/>
  <c r="O16" i="16"/>
  <c r="N16" i="16"/>
  <c r="L16" i="16"/>
  <c r="K16" i="16"/>
  <c r="J16" i="16"/>
  <c r="H16" i="16"/>
  <c r="F16" i="16"/>
  <c r="D16" i="16"/>
  <c r="C16" i="16"/>
  <c r="C24" i="16" s="1"/>
  <c r="C33" i="16" s="1"/>
  <c r="Y15" i="16"/>
  <c r="M23" i="16" s="1"/>
  <c r="M32" i="16" s="1"/>
  <c r="X15" i="16"/>
  <c r="L23" i="16" s="1"/>
  <c r="L32" i="16" s="1"/>
  <c r="W15" i="16"/>
  <c r="K23" i="16" s="1"/>
  <c r="K32" i="16" s="1"/>
  <c r="U15" i="16"/>
  <c r="S15" i="16"/>
  <c r="R15" i="16"/>
  <c r="P15" i="16"/>
  <c r="O15" i="16"/>
  <c r="N15" i="16"/>
  <c r="L15" i="16"/>
  <c r="K15" i="16"/>
  <c r="J15" i="16"/>
  <c r="H15" i="16"/>
  <c r="F15" i="16"/>
  <c r="D15" i="16"/>
  <c r="C15" i="16"/>
  <c r="C23" i="16" s="1"/>
  <c r="C32" i="16" s="1"/>
  <c r="U14" i="16"/>
  <c r="S14" i="16"/>
  <c r="R14" i="16"/>
  <c r="P14" i="16"/>
  <c r="O14" i="16"/>
  <c r="N14" i="16"/>
  <c r="L14" i="16"/>
  <c r="K14" i="16"/>
  <c r="J14" i="16"/>
  <c r="H14" i="16"/>
  <c r="F14" i="16"/>
  <c r="D14" i="16"/>
  <c r="K24" i="16"/>
  <c r="B16" i="16"/>
  <c r="B24" i="16" s="1"/>
  <c r="B41" i="16" s="1"/>
  <c r="B15" i="16"/>
  <c r="B23" i="16" s="1"/>
  <c r="B32" i="16" s="1"/>
  <c r="B29" i="16"/>
  <c r="C29" i="16" s="1"/>
  <c r="D29" i="16" s="1"/>
  <c r="E29" i="16" s="1"/>
  <c r="F29" i="16" s="1"/>
  <c r="G29" i="16" s="1"/>
  <c r="H29" i="16" s="1"/>
  <c r="I29" i="16" s="1"/>
  <c r="J29" i="16" s="1"/>
  <c r="K29" i="16" s="1"/>
  <c r="L29" i="16" s="1"/>
  <c r="M29" i="16" s="1"/>
  <c r="K33" i="16"/>
  <c r="D5" i="17"/>
  <c r="F5" i="17"/>
  <c r="J5" i="17"/>
  <c r="L5" i="17"/>
  <c r="R5" i="17"/>
  <c r="T5" i="17"/>
  <c r="W5" i="17"/>
  <c r="Z5" i="17"/>
  <c r="AB5" i="17"/>
  <c r="AD5" i="17"/>
  <c r="D6" i="17"/>
  <c r="F6" i="17"/>
  <c r="J6" i="17"/>
  <c r="L6" i="17"/>
  <c r="R6" i="17"/>
  <c r="T6" i="17"/>
  <c r="W6" i="17"/>
  <c r="Z6" i="17"/>
  <c r="AB6" i="17"/>
  <c r="AD6" i="17"/>
  <c r="D7" i="17"/>
  <c r="F7" i="17"/>
  <c r="J7" i="17"/>
  <c r="L7" i="17"/>
  <c r="P7" i="17" s="1"/>
  <c r="P15" i="17" s="1"/>
  <c r="G23" i="17" s="1"/>
  <c r="G32" i="17" s="1"/>
  <c r="R7" i="17"/>
  <c r="T7" i="17"/>
  <c r="W7" i="17"/>
  <c r="Z7" i="17"/>
  <c r="AB7" i="17"/>
  <c r="AD7" i="17"/>
  <c r="D8" i="17"/>
  <c r="F8" i="17"/>
  <c r="J8" i="17"/>
  <c r="L8" i="17"/>
  <c r="R8" i="17"/>
  <c r="T8" i="17"/>
  <c r="W8" i="17"/>
  <c r="Z8" i="17"/>
  <c r="AB8" i="17"/>
  <c r="AD8" i="17"/>
  <c r="D9" i="17"/>
  <c r="F9" i="17"/>
  <c r="J9" i="17"/>
  <c r="L9" i="17"/>
  <c r="R9" i="17"/>
  <c r="T9" i="17"/>
  <c r="W9" i="17"/>
  <c r="Z9" i="17"/>
  <c r="AB9" i="17"/>
  <c r="AD9" i="17"/>
  <c r="D10" i="17"/>
  <c r="F10" i="17"/>
  <c r="J10" i="17"/>
  <c r="L10" i="17"/>
  <c r="R10" i="17"/>
  <c r="T10" i="17"/>
  <c r="W10" i="17"/>
  <c r="Z10" i="17"/>
  <c r="AB10" i="17"/>
  <c r="AD10" i="17"/>
  <c r="D11" i="17"/>
  <c r="F11" i="17"/>
  <c r="J11" i="17"/>
  <c r="L11" i="17"/>
  <c r="R11" i="17"/>
  <c r="T11" i="17"/>
  <c r="W11" i="17"/>
  <c r="Z11" i="17"/>
  <c r="AB11" i="17"/>
  <c r="AD11" i="17"/>
  <c r="D12" i="17"/>
  <c r="F12" i="17"/>
  <c r="J12" i="17"/>
  <c r="L12" i="17"/>
  <c r="P12" i="17" s="1"/>
  <c r="P16" i="17" s="1"/>
  <c r="G24" i="17" s="1"/>
  <c r="G33" i="17" s="1"/>
  <c r="R12" i="17"/>
  <c r="T12" i="17"/>
  <c r="W12" i="17"/>
  <c r="Z12" i="17"/>
  <c r="AB12" i="17"/>
  <c r="AD12" i="17"/>
  <c r="D13" i="17"/>
  <c r="F13" i="17"/>
  <c r="J13" i="17"/>
  <c r="L13" i="17"/>
  <c r="R13" i="17"/>
  <c r="T13" i="17"/>
  <c r="W13" i="17"/>
  <c r="Z13" i="17"/>
  <c r="AB13" i="17"/>
  <c r="AD13" i="17"/>
  <c r="G14" i="17"/>
  <c r="G17" i="17" s="1"/>
  <c r="D25" i="17" s="1"/>
  <c r="D34" i="17" s="1"/>
  <c r="AC16" i="17"/>
  <c r="AA16" i="17"/>
  <c r="Y16" i="17"/>
  <c r="X16" i="17"/>
  <c r="V16" i="17"/>
  <c r="U16" i="17"/>
  <c r="S16" i="17"/>
  <c r="Q16" i="17"/>
  <c r="H24" i="17" s="1"/>
  <c r="H33" i="17" s="1"/>
  <c r="O16" i="17"/>
  <c r="N16" i="17"/>
  <c r="M16" i="17"/>
  <c r="K16" i="17"/>
  <c r="F24" i="17" s="1"/>
  <c r="F33" i="17" s="1"/>
  <c r="I16" i="17"/>
  <c r="H16" i="17"/>
  <c r="G16" i="17"/>
  <c r="D24" i="17" s="1"/>
  <c r="D33" i="17" s="1"/>
  <c r="E16" i="17"/>
  <c r="C24" i="17" s="1"/>
  <c r="C33" i="17" s="1"/>
  <c r="C16" i="17"/>
  <c r="AC15" i="17"/>
  <c r="AA15" i="17"/>
  <c r="Y15" i="17"/>
  <c r="X15" i="17"/>
  <c r="V15" i="17"/>
  <c r="U15" i="17"/>
  <c r="S15" i="17"/>
  <c r="Q15" i="17"/>
  <c r="H23" i="17" s="1"/>
  <c r="H32" i="17" s="1"/>
  <c r="O15" i="17"/>
  <c r="N15" i="17"/>
  <c r="M15" i="17"/>
  <c r="K15" i="17"/>
  <c r="F23" i="17" s="1"/>
  <c r="F32" i="17" s="1"/>
  <c r="I15" i="17"/>
  <c r="H15" i="17"/>
  <c r="G15" i="17"/>
  <c r="D23" i="17" s="1"/>
  <c r="D32" i="17" s="1"/>
  <c r="E15" i="17"/>
  <c r="C23" i="17" s="1"/>
  <c r="C32" i="17" s="1"/>
  <c r="C15" i="17"/>
  <c r="AC14" i="17"/>
  <c r="AA14" i="17"/>
  <c r="Y14" i="17"/>
  <c r="X14" i="17"/>
  <c r="V14" i="17"/>
  <c r="U14" i="17"/>
  <c r="S14" i="17"/>
  <c r="Q14" i="17"/>
  <c r="O14" i="17"/>
  <c r="N14" i="17"/>
  <c r="M14" i="17"/>
  <c r="K14" i="17"/>
  <c r="I14" i="17"/>
  <c r="H14" i="17"/>
  <c r="E14" i="17"/>
  <c r="C14" i="17"/>
  <c r="H25" i="17"/>
  <c r="H34" i="17" s="1"/>
  <c r="F25" i="17"/>
  <c r="F34" i="17" s="1"/>
  <c r="C25" i="17"/>
  <c r="C34" i="17" s="1"/>
  <c r="B14" i="17"/>
  <c r="B15" i="17"/>
  <c r="B16" i="17"/>
  <c r="B29" i="17"/>
  <c r="C29" i="17" s="1"/>
  <c r="D29" i="17" s="1"/>
  <c r="E29" i="17" s="1"/>
  <c r="F29" i="17" s="1"/>
  <c r="G29" i="17" s="1"/>
  <c r="H29" i="17" s="1"/>
  <c r="I29" i="17" s="1"/>
  <c r="J29" i="17" s="1"/>
  <c r="K29" i="17" s="1"/>
  <c r="L29" i="17" s="1"/>
  <c r="M29" i="17" s="1"/>
  <c r="N14" i="18"/>
  <c r="N17" i="18" s="1"/>
  <c r="M14" i="18"/>
  <c r="AD14" i="18"/>
  <c r="AD17" i="18" s="1"/>
  <c r="C5" i="18"/>
  <c r="F5" i="18"/>
  <c r="H5" i="18"/>
  <c r="L5" i="18"/>
  <c r="S5" i="18"/>
  <c r="U5" i="18"/>
  <c r="Y5" i="18"/>
  <c r="AA5" i="18"/>
  <c r="AC5" i="18"/>
  <c r="C6" i="18"/>
  <c r="F6" i="18"/>
  <c r="H6" i="18"/>
  <c r="L6" i="18"/>
  <c r="S6" i="18"/>
  <c r="U6" i="18"/>
  <c r="Y6" i="18"/>
  <c r="AA6" i="18"/>
  <c r="AC6" i="18"/>
  <c r="C7" i="18"/>
  <c r="F7" i="18"/>
  <c r="H7" i="18"/>
  <c r="L7" i="18"/>
  <c r="S7" i="18"/>
  <c r="U7" i="18"/>
  <c r="Y7" i="18"/>
  <c r="AA7" i="18"/>
  <c r="AC7" i="18"/>
  <c r="C8" i="18"/>
  <c r="F8" i="18"/>
  <c r="H8" i="18"/>
  <c r="L8" i="18"/>
  <c r="S8" i="18"/>
  <c r="U8" i="18"/>
  <c r="Y8" i="18"/>
  <c r="AA8" i="18"/>
  <c r="AC8" i="18"/>
  <c r="C9" i="18"/>
  <c r="F9" i="18"/>
  <c r="H9" i="18"/>
  <c r="L9" i="18"/>
  <c r="S9" i="18"/>
  <c r="U9" i="18"/>
  <c r="Y9" i="18"/>
  <c r="AA9" i="18"/>
  <c r="AC9" i="18"/>
  <c r="C10" i="18"/>
  <c r="F10" i="18"/>
  <c r="H10" i="18"/>
  <c r="L10" i="18"/>
  <c r="S10" i="18"/>
  <c r="U10" i="18"/>
  <c r="Y10" i="18"/>
  <c r="AA10" i="18"/>
  <c r="AC10" i="18"/>
  <c r="C11" i="18"/>
  <c r="F11" i="18"/>
  <c r="H11" i="18"/>
  <c r="L11" i="18"/>
  <c r="S11" i="18"/>
  <c r="U11" i="18"/>
  <c r="Y11" i="18"/>
  <c r="AA11" i="18"/>
  <c r="AC11" i="18"/>
  <c r="C12" i="18"/>
  <c r="F12" i="18"/>
  <c r="H12" i="18"/>
  <c r="L12" i="18"/>
  <c r="S12" i="18"/>
  <c r="U12" i="18"/>
  <c r="Y12" i="18"/>
  <c r="AA12" i="18"/>
  <c r="AC12" i="18"/>
  <c r="C13" i="18"/>
  <c r="F13" i="18"/>
  <c r="H13" i="18"/>
  <c r="L13" i="18"/>
  <c r="S13" i="18"/>
  <c r="U13" i="18"/>
  <c r="Y13" i="18"/>
  <c r="AA13" i="18"/>
  <c r="AC13" i="18"/>
  <c r="AD16" i="18"/>
  <c r="M24" i="18" s="1"/>
  <c r="M33" i="18" s="1"/>
  <c r="AB16" i="18"/>
  <c r="Z16" i="18"/>
  <c r="X16" i="18"/>
  <c r="W16" i="18"/>
  <c r="V16" i="18"/>
  <c r="T16" i="18"/>
  <c r="R16" i="18"/>
  <c r="Q16" i="18"/>
  <c r="P16" i="18"/>
  <c r="O16" i="18"/>
  <c r="N16" i="18"/>
  <c r="G24" i="18" s="1"/>
  <c r="G33" i="18" s="1"/>
  <c r="M16" i="18"/>
  <c r="F24" i="18" s="1"/>
  <c r="F33" i="18" s="1"/>
  <c r="K16" i="18"/>
  <c r="J16" i="18"/>
  <c r="I16" i="18"/>
  <c r="G16" i="18"/>
  <c r="E16" i="18"/>
  <c r="D16" i="18"/>
  <c r="AD15" i="18"/>
  <c r="M23" i="18" s="1"/>
  <c r="M32" i="18" s="1"/>
  <c r="AB15" i="18"/>
  <c r="Z15" i="18"/>
  <c r="X15" i="18"/>
  <c r="W15" i="18"/>
  <c r="V15" i="18"/>
  <c r="T15" i="18"/>
  <c r="R15" i="18"/>
  <c r="Q15" i="18"/>
  <c r="P15" i="18"/>
  <c r="O15" i="18"/>
  <c r="N15" i="18"/>
  <c r="G23" i="18" s="1"/>
  <c r="G32" i="18" s="1"/>
  <c r="M15" i="18"/>
  <c r="K15" i="18"/>
  <c r="J15" i="18"/>
  <c r="I15" i="18"/>
  <c r="G15" i="18"/>
  <c r="E15" i="18"/>
  <c r="D15" i="18"/>
  <c r="AB14" i="18"/>
  <c r="Z14" i="18"/>
  <c r="X14" i="18"/>
  <c r="W14" i="18"/>
  <c r="V14" i="18"/>
  <c r="T14" i="18"/>
  <c r="R14" i="18"/>
  <c r="Q14" i="18"/>
  <c r="P14" i="18"/>
  <c r="O14" i="18"/>
  <c r="K14" i="18"/>
  <c r="J14" i="18"/>
  <c r="I14" i="18"/>
  <c r="G14" i="18"/>
  <c r="E14" i="18"/>
  <c r="D14" i="18"/>
  <c r="M25" i="18"/>
  <c r="M34" i="18" s="1"/>
  <c r="F23" i="18"/>
  <c r="F32" i="18" s="1"/>
  <c r="B14" i="18"/>
  <c r="B15" i="18"/>
  <c r="B16" i="18"/>
  <c r="B29" i="18"/>
  <c r="C29" i="18" s="1"/>
  <c r="E7" i="19"/>
  <c r="G7" i="19"/>
  <c r="L7" i="19"/>
  <c r="P7" i="19"/>
  <c r="U7" i="19"/>
  <c r="W7" i="19"/>
  <c r="Z7" i="19"/>
  <c r="Z17" i="19" s="1"/>
  <c r="I25" i="19" s="1"/>
  <c r="I34" i="19" s="1"/>
  <c r="AF7" i="19"/>
  <c r="E8" i="19"/>
  <c r="G8" i="19"/>
  <c r="L8" i="19"/>
  <c r="P8" i="19"/>
  <c r="U8" i="19"/>
  <c r="W8" i="19"/>
  <c r="Z8" i="19"/>
  <c r="AF8" i="19"/>
  <c r="E9" i="19"/>
  <c r="G9" i="19"/>
  <c r="L9" i="19"/>
  <c r="P9" i="19"/>
  <c r="U9" i="19"/>
  <c r="W9" i="19"/>
  <c r="W3" i="19" s="1"/>
  <c r="Z9" i="19"/>
  <c r="AF9" i="19"/>
  <c r="E10" i="19"/>
  <c r="G10" i="19"/>
  <c r="L10" i="19"/>
  <c r="P10" i="19"/>
  <c r="U10" i="19"/>
  <c r="W10" i="19"/>
  <c r="Z10" i="19"/>
  <c r="AF10" i="19"/>
  <c r="E11" i="19"/>
  <c r="G11" i="19"/>
  <c r="L11" i="19"/>
  <c r="P11" i="19"/>
  <c r="U11" i="19"/>
  <c r="W11" i="19"/>
  <c r="Z11" i="19"/>
  <c r="AF11" i="19"/>
  <c r="E12" i="19"/>
  <c r="G12" i="19"/>
  <c r="L12" i="19"/>
  <c r="P12" i="19"/>
  <c r="U12" i="19"/>
  <c r="W12" i="19"/>
  <c r="Z12" i="19"/>
  <c r="AF12" i="19"/>
  <c r="E13" i="19"/>
  <c r="G13" i="19"/>
  <c r="L13" i="19"/>
  <c r="P13" i="19"/>
  <c r="U13" i="19"/>
  <c r="W13" i="19"/>
  <c r="Z13" i="19"/>
  <c r="AF13" i="19"/>
  <c r="E14" i="19"/>
  <c r="G14" i="19"/>
  <c r="L14" i="19"/>
  <c r="P14" i="19"/>
  <c r="U14" i="19"/>
  <c r="W14" i="19"/>
  <c r="Z14" i="19"/>
  <c r="AF14" i="19"/>
  <c r="E15" i="19"/>
  <c r="E18" i="19" s="1"/>
  <c r="B26" i="19" s="1"/>
  <c r="G15" i="19"/>
  <c r="L15" i="19"/>
  <c r="L18" i="19" s="1"/>
  <c r="E26" i="19" s="1"/>
  <c r="E35" i="19" s="1"/>
  <c r="P15" i="19"/>
  <c r="U15" i="19"/>
  <c r="W15" i="19"/>
  <c r="Z15" i="19"/>
  <c r="AF15" i="19"/>
  <c r="AC16" i="19"/>
  <c r="AB16" i="19"/>
  <c r="AB19" i="19" s="1"/>
  <c r="AA16" i="19"/>
  <c r="H16" i="19"/>
  <c r="AE18" i="19"/>
  <c r="AD18" i="19"/>
  <c r="AC18" i="19"/>
  <c r="L26" i="19" s="1"/>
  <c r="L35" i="19" s="1"/>
  <c r="AB18" i="19"/>
  <c r="K26" i="19" s="1"/>
  <c r="K35" i="19" s="1"/>
  <c r="AA18" i="19"/>
  <c r="J26" i="19" s="1"/>
  <c r="J35" i="19" s="1"/>
  <c r="Y18" i="19"/>
  <c r="X18" i="19"/>
  <c r="V18" i="19"/>
  <c r="T18" i="19"/>
  <c r="S18" i="19"/>
  <c r="R18" i="19"/>
  <c r="Q18" i="19"/>
  <c r="O18" i="19"/>
  <c r="N18" i="19"/>
  <c r="M18" i="19"/>
  <c r="K18" i="19"/>
  <c r="J18" i="19"/>
  <c r="I18" i="19"/>
  <c r="H18" i="19"/>
  <c r="D26" i="19" s="1"/>
  <c r="D35" i="19" s="1"/>
  <c r="F18" i="19"/>
  <c r="D18" i="19"/>
  <c r="C18" i="19"/>
  <c r="AE17" i="19"/>
  <c r="AD17" i="19"/>
  <c r="AC17" i="19"/>
  <c r="L25" i="19" s="1"/>
  <c r="L34" i="19" s="1"/>
  <c r="AB17" i="19"/>
  <c r="K25" i="19" s="1"/>
  <c r="K34" i="19" s="1"/>
  <c r="AA17" i="19"/>
  <c r="J25" i="19" s="1"/>
  <c r="J34" i="19" s="1"/>
  <c r="Y17" i="19"/>
  <c r="X17" i="19"/>
  <c r="V17" i="19"/>
  <c r="T17" i="19"/>
  <c r="S17" i="19"/>
  <c r="R17" i="19"/>
  <c r="Q17" i="19"/>
  <c r="O17" i="19"/>
  <c r="N17" i="19"/>
  <c r="M17" i="19"/>
  <c r="K17" i="19"/>
  <c r="J17" i="19"/>
  <c r="I17" i="19"/>
  <c r="H17" i="19"/>
  <c r="D25" i="19" s="1"/>
  <c r="D34" i="19" s="1"/>
  <c r="F17" i="19"/>
  <c r="D17" i="19"/>
  <c r="C17" i="19"/>
  <c r="AE16" i="19"/>
  <c r="AD16" i="19"/>
  <c r="Y16" i="19"/>
  <c r="X16" i="19"/>
  <c r="V16" i="19"/>
  <c r="T16" i="19"/>
  <c r="S16" i="19"/>
  <c r="R16" i="19"/>
  <c r="Q16" i="19"/>
  <c r="O16" i="19"/>
  <c r="N16" i="19"/>
  <c r="M16" i="19"/>
  <c r="K16" i="19"/>
  <c r="J16" i="19"/>
  <c r="I16" i="19"/>
  <c r="F16" i="19"/>
  <c r="D16" i="19"/>
  <c r="C16" i="19"/>
  <c r="AD3" i="19"/>
  <c r="S3" i="19"/>
  <c r="T3" i="19"/>
  <c r="V3" i="19"/>
  <c r="X3" i="19"/>
  <c r="Z3" i="19" s="1"/>
  <c r="AE3" i="19"/>
  <c r="B16" i="19"/>
  <c r="B17" i="19"/>
  <c r="B18" i="19"/>
  <c r="B31" i="19"/>
  <c r="C31" i="19" s="1"/>
  <c r="D31" i="19" s="1"/>
  <c r="E31" i="19" s="1"/>
  <c r="F31" i="19" s="1"/>
  <c r="G31" i="19" s="1"/>
  <c r="H31" i="19" s="1"/>
  <c r="I31" i="19" s="1"/>
  <c r="J31" i="19" s="1"/>
  <c r="K31" i="19" s="1"/>
  <c r="L31" i="19" s="1"/>
  <c r="M31" i="19" s="1"/>
  <c r="G7" i="20"/>
  <c r="I7" i="20"/>
  <c r="K7" i="20"/>
  <c r="O7" i="20"/>
  <c r="S7" i="20"/>
  <c r="W7" i="20"/>
  <c r="Y7" i="20"/>
  <c r="AA7" i="20"/>
  <c r="AD7" i="20"/>
  <c r="AH7" i="20"/>
  <c r="AK7" i="20"/>
  <c r="AN7" i="20"/>
  <c r="G8" i="20"/>
  <c r="I8" i="20"/>
  <c r="K8" i="20"/>
  <c r="O8" i="20"/>
  <c r="S8" i="20"/>
  <c r="W8" i="20"/>
  <c r="Y8" i="20"/>
  <c r="AA8" i="20"/>
  <c r="AD8" i="20"/>
  <c r="AH8" i="20"/>
  <c r="AK8" i="20"/>
  <c r="AN8" i="20"/>
  <c r="G9" i="20"/>
  <c r="I9" i="20"/>
  <c r="K9" i="20"/>
  <c r="O9" i="20"/>
  <c r="S9" i="20"/>
  <c r="W9" i="20"/>
  <c r="Y9" i="20"/>
  <c r="AA9" i="20"/>
  <c r="AD9" i="20"/>
  <c r="AH9" i="20"/>
  <c r="AK9" i="20"/>
  <c r="AN9" i="20"/>
  <c r="G10" i="20"/>
  <c r="I10" i="20"/>
  <c r="K10" i="20"/>
  <c r="O10" i="20"/>
  <c r="S10" i="20"/>
  <c r="W10" i="20"/>
  <c r="Y10" i="20"/>
  <c r="AA10" i="20"/>
  <c r="AD10" i="20"/>
  <c r="AH10" i="20"/>
  <c r="AK10" i="20"/>
  <c r="AN10" i="20"/>
  <c r="G11" i="20"/>
  <c r="I11" i="20"/>
  <c r="K11" i="20"/>
  <c r="O11" i="20"/>
  <c r="S11" i="20"/>
  <c r="W11" i="20"/>
  <c r="Y11" i="20"/>
  <c r="AA11" i="20"/>
  <c r="AD11" i="20"/>
  <c r="AH11" i="20"/>
  <c r="AK11" i="20"/>
  <c r="AN11" i="20"/>
  <c r="G12" i="20"/>
  <c r="I12" i="20"/>
  <c r="K12" i="20"/>
  <c r="O12" i="20"/>
  <c r="S12" i="20"/>
  <c r="W12" i="20"/>
  <c r="Y12" i="20"/>
  <c r="AA12" i="20"/>
  <c r="AD12" i="20"/>
  <c r="AH12" i="20"/>
  <c r="AK12" i="20"/>
  <c r="AN12" i="20"/>
  <c r="G13" i="20"/>
  <c r="I13" i="20"/>
  <c r="K13" i="20"/>
  <c r="O13" i="20"/>
  <c r="S13" i="20"/>
  <c r="W13" i="20"/>
  <c r="Y13" i="20"/>
  <c r="AA13" i="20"/>
  <c r="AD13" i="20"/>
  <c r="AH13" i="20"/>
  <c r="AK13" i="20"/>
  <c r="AN13" i="20"/>
  <c r="G14" i="20"/>
  <c r="I14" i="20"/>
  <c r="K14" i="20"/>
  <c r="O14" i="20"/>
  <c r="S14" i="20"/>
  <c r="W14" i="20"/>
  <c r="Y14" i="20"/>
  <c r="AA14" i="20"/>
  <c r="AD14" i="20"/>
  <c r="AH14" i="20"/>
  <c r="AK14" i="20"/>
  <c r="AN14" i="20"/>
  <c r="G15" i="20"/>
  <c r="I15" i="20"/>
  <c r="K15" i="20"/>
  <c r="O15" i="20"/>
  <c r="S15" i="20"/>
  <c r="W15" i="20"/>
  <c r="Y15" i="20"/>
  <c r="AA15" i="20"/>
  <c r="AD15" i="20"/>
  <c r="AH15" i="20"/>
  <c r="AK15" i="20"/>
  <c r="AN15" i="20"/>
  <c r="AM18" i="20"/>
  <c r="AL18" i="20"/>
  <c r="AJ18" i="20"/>
  <c r="AI18" i="20"/>
  <c r="AG18" i="20"/>
  <c r="AF18" i="20"/>
  <c r="AE18" i="20"/>
  <c r="AC18" i="20"/>
  <c r="AB18" i="20"/>
  <c r="Z18" i="20"/>
  <c r="X18" i="20"/>
  <c r="V18" i="20"/>
  <c r="U18" i="20"/>
  <c r="T18" i="20"/>
  <c r="R18" i="20"/>
  <c r="Q18" i="20"/>
  <c r="P18" i="20"/>
  <c r="N18" i="20"/>
  <c r="M18" i="20"/>
  <c r="L18" i="20"/>
  <c r="J18" i="20"/>
  <c r="H18" i="20"/>
  <c r="F18" i="20"/>
  <c r="E18" i="20"/>
  <c r="D18" i="20"/>
  <c r="C18" i="20"/>
  <c r="AM17" i="20"/>
  <c r="AL17" i="20"/>
  <c r="AJ17" i="20"/>
  <c r="AI17" i="20"/>
  <c r="AG17" i="20"/>
  <c r="AF17" i="20"/>
  <c r="AE17" i="20"/>
  <c r="AC17" i="20"/>
  <c r="AB17" i="20"/>
  <c r="Z17" i="20"/>
  <c r="X17" i="20"/>
  <c r="V17" i="20"/>
  <c r="U17" i="20"/>
  <c r="T17" i="20"/>
  <c r="R17" i="20"/>
  <c r="Q17" i="20"/>
  <c r="P17" i="20"/>
  <c r="N17" i="20"/>
  <c r="M17" i="20"/>
  <c r="L17" i="20"/>
  <c r="J17" i="20"/>
  <c r="H17" i="20"/>
  <c r="F17" i="20"/>
  <c r="E17" i="20"/>
  <c r="D17" i="20"/>
  <c r="C17" i="20"/>
  <c r="AM16" i="20"/>
  <c r="AL16" i="20"/>
  <c r="AJ16" i="20"/>
  <c r="AI16" i="20"/>
  <c r="AG16" i="20"/>
  <c r="AF16" i="20"/>
  <c r="AE16" i="20"/>
  <c r="AC16" i="20"/>
  <c r="AB16" i="20"/>
  <c r="Z16" i="20"/>
  <c r="X16" i="20"/>
  <c r="V16" i="20"/>
  <c r="U16" i="20"/>
  <c r="T16" i="20"/>
  <c r="R16" i="20"/>
  <c r="Q16" i="20"/>
  <c r="P16" i="20"/>
  <c r="N16" i="20"/>
  <c r="M16" i="20"/>
  <c r="L16" i="20"/>
  <c r="J16" i="20"/>
  <c r="H16" i="20"/>
  <c r="F16" i="20"/>
  <c r="E16" i="20"/>
  <c r="D16" i="20"/>
  <c r="C16" i="20"/>
  <c r="B3" i="20"/>
  <c r="D3" i="20"/>
  <c r="E3" i="20"/>
  <c r="F3" i="20"/>
  <c r="G4" i="20"/>
  <c r="H3" i="20"/>
  <c r="I4" i="20"/>
  <c r="J3" i="20"/>
  <c r="K4" i="20"/>
  <c r="L3" i="20"/>
  <c r="M3" i="20"/>
  <c r="N3" i="20"/>
  <c r="O4" i="20"/>
  <c r="O3" i="20" s="1"/>
  <c r="P3" i="20"/>
  <c r="Q3" i="20"/>
  <c r="R3" i="20"/>
  <c r="S4" i="20"/>
  <c r="T3" i="20"/>
  <c r="U3" i="20"/>
  <c r="V3" i="20"/>
  <c r="W4" i="20"/>
  <c r="X3" i="20"/>
  <c r="Y4" i="20"/>
  <c r="Z3" i="20"/>
  <c r="AA4" i="20"/>
  <c r="AB3" i="20"/>
  <c r="AC3" i="20"/>
  <c r="AD4" i="20"/>
  <c r="AE3" i="20"/>
  <c r="AF3" i="20"/>
  <c r="AG3" i="20"/>
  <c r="AH4" i="20"/>
  <c r="AH3" i="20" s="1"/>
  <c r="AI3" i="20"/>
  <c r="AJ3" i="20"/>
  <c r="AK4" i="20"/>
  <c r="AL3" i="20"/>
  <c r="AM3" i="20"/>
  <c r="AN4" i="20"/>
  <c r="B16" i="20"/>
  <c r="B17" i="20"/>
  <c r="B18" i="20"/>
  <c r="B31" i="20"/>
  <c r="C31" i="20" s="1"/>
  <c r="D31" i="20" s="1"/>
  <c r="E31" i="20" s="1"/>
  <c r="F31" i="20" s="1"/>
  <c r="G31" i="20" s="1"/>
  <c r="H31" i="20" s="1"/>
  <c r="I31" i="20" s="1"/>
  <c r="J31" i="20" s="1"/>
  <c r="K31" i="20" s="1"/>
  <c r="L31" i="20" s="1"/>
  <c r="M31" i="20" s="1"/>
  <c r="D7" i="21"/>
  <c r="F7" i="21"/>
  <c r="H7" i="21"/>
  <c r="K7" i="21"/>
  <c r="R7" i="21"/>
  <c r="W7" i="21"/>
  <c r="Z7" i="21"/>
  <c r="AC7" i="21"/>
  <c r="AF7" i="21"/>
  <c r="D8" i="21"/>
  <c r="F8" i="21"/>
  <c r="H8" i="21"/>
  <c r="K8" i="21"/>
  <c r="R8" i="21"/>
  <c r="W8" i="21"/>
  <c r="Z8" i="21"/>
  <c r="AC8" i="21"/>
  <c r="AF8" i="21"/>
  <c r="D9" i="21"/>
  <c r="F9" i="21"/>
  <c r="H9" i="21"/>
  <c r="K9" i="21"/>
  <c r="R9" i="21"/>
  <c r="W9" i="21"/>
  <c r="Z9" i="21"/>
  <c r="AC9" i="21"/>
  <c r="AF9" i="21"/>
  <c r="D10" i="21"/>
  <c r="F10" i="21"/>
  <c r="H10" i="21"/>
  <c r="K10" i="21"/>
  <c r="R10" i="21"/>
  <c r="W10" i="21"/>
  <c r="Z10" i="21"/>
  <c r="AC10" i="21"/>
  <c r="AF10" i="21"/>
  <c r="D11" i="21"/>
  <c r="F11" i="21"/>
  <c r="H11" i="21"/>
  <c r="K11" i="21"/>
  <c r="R11" i="21"/>
  <c r="W11" i="21"/>
  <c r="Z11" i="21"/>
  <c r="AC11" i="21"/>
  <c r="AF11" i="21"/>
  <c r="D12" i="21"/>
  <c r="F12" i="21"/>
  <c r="H12" i="21"/>
  <c r="K12" i="21"/>
  <c r="R12" i="21"/>
  <c r="W12" i="21"/>
  <c r="Z12" i="21"/>
  <c r="AC12" i="21"/>
  <c r="AF12" i="21"/>
  <c r="D13" i="21"/>
  <c r="F13" i="21"/>
  <c r="H13" i="21"/>
  <c r="K13" i="21"/>
  <c r="R13" i="21"/>
  <c r="W13" i="21"/>
  <c r="Z13" i="21"/>
  <c r="AC13" i="21"/>
  <c r="AF13" i="21"/>
  <c r="D14" i="21"/>
  <c r="F14" i="21"/>
  <c r="H14" i="21"/>
  <c r="K14" i="21"/>
  <c r="R14" i="21"/>
  <c r="W14" i="21"/>
  <c r="Z14" i="21"/>
  <c r="AC14" i="21"/>
  <c r="AF14" i="21"/>
  <c r="D15" i="21"/>
  <c r="F15" i="21"/>
  <c r="H15" i="21"/>
  <c r="K15" i="21"/>
  <c r="R15" i="21"/>
  <c r="W15" i="21"/>
  <c r="Z15" i="21"/>
  <c r="AC15" i="21"/>
  <c r="AF15" i="21"/>
  <c r="AH18" i="21"/>
  <c r="M26" i="21" s="1"/>
  <c r="M35" i="21" s="1"/>
  <c r="AG18" i="21"/>
  <c r="L26" i="21" s="1"/>
  <c r="L35" i="21" s="1"/>
  <c r="AE18" i="21"/>
  <c r="AD18" i="21"/>
  <c r="AB18" i="21"/>
  <c r="AA18" i="21"/>
  <c r="Y18" i="21"/>
  <c r="X18" i="21"/>
  <c r="H26" i="21" s="1"/>
  <c r="H35" i="21" s="1"/>
  <c r="V18" i="21"/>
  <c r="U18" i="21"/>
  <c r="T18" i="21"/>
  <c r="S18" i="21"/>
  <c r="Q18" i="21"/>
  <c r="P18" i="21"/>
  <c r="O18" i="21"/>
  <c r="N18" i="21"/>
  <c r="M18" i="21"/>
  <c r="L18" i="21"/>
  <c r="J18" i="21"/>
  <c r="I18" i="21"/>
  <c r="G18" i="21"/>
  <c r="E18" i="21"/>
  <c r="C18" i="21"/>
  <c r="AH17" i="21"/>
  <c r="AG17" i="21"/>
  <c r="L25" i="21" s="1"/>
  <c r="L34" i="21" s="1"/>
  <c r="AE17" i="21"/>
  <c r="AD17" i="21"/>
  <c r="AB17" i="21"/>
  <c r="AA17" i="21"/>
  <c r="Y17" i="21"/>
  <c r="X17" i="21"/>
  <c r="H25" i="21" s="1"/>
  <c r="H34" i="21" s="1"/>
  <c r="V17" i="21"/>
  <c r="U17" i="21"/>
  <c r="T17" i="21"/>
  <c r="S17" i="21"/>
  <c r="Q17" i="21"/>
  <c r="P17" i="21"/>
  <c r="O17" i="21"/>
  <c r="N17" i="21"/>
  <c r="M17" i="21"/>
  <c r="L17" i="21"/>
  <c r="J17" i="21"/>
  <c r="I17" i="21"/>
  <c r="G17" i="21"/>
  <c r="E17" i="21"/>
  <c r="C17" i="21"/>
  <c r="AH16" i="21"/>
  <c r="AH19" i="21" s="1"/>
  <c r="M27" i="21" s="1"/>
  <c r="M36" i="21" s="1"/>
  <c r="AG16" i="21"/>
  <c r="AG19" i="21" s="1"/>
  <c r="L27" i="21" s="1"/>
  <c r="L36" i="21" s="1"/>
  <c r="AE16" i="21"/>
  <c r="AD16" i="21"/>
  <c r="AB16" i="21"/>
  <c r="AA16" i="21"/>
  <c r="Y16" i="21"/>
  <c r="X16" i="21"/>
  <c r="X19" i="21" s="1"/>
  <c r="H27" i="21" s="1"/>
  <c r="H36" i="21" s="1"/>
  <c r="V16" i="21"/>
  <c r="U16" i="21"/>
  <c r="T16" i="21"/>
  <c r="S16" i="21"/>
  <c r="Q16" i="21"/>
  <c r="P16" i="21"/>
  <c r="O16" i="21"/>
  <c r="N16" i="21"/>
  <c r="M16" i="21"/>
  <c r="L16" i="21"/>
  <c r="J16" i="21"/>
  <c r="I16" i="21"/>
  <c r="G16" i="21"/>
  <c r="E16" i="21"/>
  <c r="C16" i="21"/>
  <c r="M25" i="21"/>
  <c r="M34" i="21" s="1"/>
  <c r="B3" i="21"/>
  <c r="C3" i="21"/>
  <c r="D4" i="21"/>
  <c r="E3" i="21"/>
  <c r="F4" i="21"/>
  <c r="G3" i="21"/>
  <c r="H4" i="21"/>
  <c r="I3" i="21"/>
  <c r="J3" i="21"/>
  <c r="K4" i="21"/>
  <c r="L3" i="21"/>
  <c r="M3" i="21"/>
  <c r="N3" i="21"/>
  <c r="O3" i="21"/>
  <c r="P3" i="21"/>
  <c r="R4" i="21"/>
  <c r="S3" i="21"/>
  <c r="T3" i="21"/>
  <c r="U3" i="21"/>
  <c r="V3" i="21"/>
  <c r="W4" i="21"/>
  <c r="Y3" i="21"/>
  <c r="Z4" i="21"/>
  <c r="AA3" i="21"/>
  <c r="AB3" i="21"/>
  <c r="AC4" i="21"/>
  <c r="AD3" i="21"/>
  <c r="AE3" i="21"/>
  <c r="AF4" i="21"/>
  <c r="B16" i="21"/>
  <c r="B17" i="21"/>
  <c r="B18" i="21"/>
  <c r="B31" i="21"/>
  <c r="C31" i="21" s="1"/>
  <c r="D31" i="21" s="1"/>
  <c r="E31" i="21" s="1"/>
  <c r="F31" i="21" s="1"/>
  <c r="G31" i="21" s="1"/>
  <c r="H31" i="21" s="1"/>
  <c r="I31" i="21" s="1"/>
  <c r="J31" i="21" s="1"/>
  <c r="K31" i="21" s="1"/>
  <c r="L31" i="21" s="1"/>
  <c r="M31" i="21" s="1"/>
  <c r="M12" i="22"/>
  <c r="M13" i="22"/>
  <c r="M5" i="22"/>
  <c r="M6" i="22"/>
  <c r="M7" i="22"/>
  <c r="M8" i="22"/>
  <c r="M9" i="22"/>
  <c r="M10" i="22"/>
  <c r="G12" i="22"/>
  <c r="I12" i="22"/>
  <c r="P12" i="22"/>
  <c r="S12" i="22"/>
  <c r="V12" i="22"/>
  <c r="X12" i="22"/>
  <c r="AA12" i="22"/>
  <c r="AC12" i="22"/>
  <c r="AE12" i="22"/>
  <c r="G13" i="22"/>
  <c r="I13" i="22"/>
  <c r="P13" i="22"/>
  <c r="S13" i="22"/>
  <c r="V13" i="22"/>
  <c r="X13" i="22"/>
  <c r="AA13" i="22"/>
  <c r="AC13" i="22"/>
  <c r="AE13" i="22"/>
  <c r="AD16" i="22"/>
  <c r="AB16" i="22"/>
  <c r="Z16" i="22"/>
  <c r="Y16" i="22"/>
  <c r="W16" i="22"/>
  <c r="U16" i="22"/>
  <c r="T16" i="22"/>
  <c r="R16" i="22"/>
  <c r="Q16" i="22"/>
  <c r="O16" i="22"/>
  <c r="N16" i="22"/>
  <c r="L16" i="22"/>
  <c r="K16" i="22"/>
  <c r="J16" i="22"/>
  <c r="H16" i="22"/>
  <c r="C5" i="22"/>
  <c r="E5" i="22"/>
  <c r="G5" i="22"/>
  <c r="I5" i="22"/>
  <c r="P5" i="22"/>
  <c r="S5" i="22"/>
  <c r="V5" i="22"/>
  <c r="X5" i="22"/>
  <c r="AA5" i="22"/>
  <c r="AC5" i="22"/>
  <c r="AE5" i="22"/>
  <c r="C6" i="22"/>
  <c r="E6" i="22"/>
  <c r="G6" i="22"/>
  <c r="I6" i="22"/>
  <c r="P6" i="22"/>
  <c r="S6" i="22"/>
  <c r="V6" i="22"/>
  <c r="X6" i="22"/>
  <c r="AA6" i="22"/>
  <c r="AC6" i="22"/>
  <c r="AE6" i="22"/>
  <c r="C7" i="22"/>
  <c r="E7" i="22"/>
  <c r="G7" i="22"/>
  <c r="I7" i="22"/>
  <c r="P7" i="22"/>
  <c r="S7" i="22"/>
  <c r="V7" i="22"/>
  <c r="X7" i="22"/>
  <c r="AA7" i="22"/>
  <c r="AC7" i="22"/>
  <c r="AE7" i="22"/>
  <c r="C8" i="22"/>
  <c r="E8" i="22"/>
  <c r="G8" i="22"/>
  <c r="I8" i="22"/>
  <c r="P8" i="22"/>
  <c r="S8" i="22"/>
  <c r="V8" i="22"/>
  <c r="X8" i="22"/>
  <c r="AA8" i="22"/>
  <c r="AC8" i="22"/>
  <c r="AE8" i="22"/>
  <c r="C9" i="22"/>
  <c r="E9" i="22"/>
  <c r="G9" i="22"/>
  <c r="I9" i="22"/>
  <c r="P9" i="22"/>
  <c r="S9" i="22"/>
  <c r="V9" i="22"/>
  <c r="X9" i="22"/>
  <c r="AA9" i="22"/>
  <c r="AC9" i="22"/>
  <c r="AE9" i="22"/>
  <c r="C10" i="22"/>
  <c r="E10" i="22"/>
  <c r="G10" i="22"/>
  <c r="I10" i="22"/>
  <c r="P10" i="22"/>
  <c r="S10" i="22"/>
  <c r="V10" i="22"/>
  <c r="X10" i="22"/>
  <c r="AA10" i="22"/>
  <c r="AC10" i="22"/>
  <c r="AE10" i="22"/>
  <c r="AD15" i="22"/>
  <c r="AB15" i="22"/>
  <c r="Z15" i="22"/>
  <c r="Y15" i="22"/>
  <c r="W15" i="22"/>
  <c r="U15" i="22"/>
  <c r="T15" i="22"/>
  <c r="R15" i="22"/>
  <c r="Q15" i="22"/>
  <c r="O15" i="22"/>
  <c r="N15" i="22"/>
  <c r="L15" i="22"/>
  <c r="K15" i="22"/>
  <c r="J15" i="22"/>
  <c r="H15" i="22"/>
  <c r="C11" i="22"/>
  <c r="C16" i="22" s="1"/>
  <c r="B24" i="22" s="1"/>
  <c r="B41" i="22" s="1"/>
  <c r="E11" i="22"/>
  <c r="G11" i="22"/>
  <c r="I11" i="22"/>
  <c r="M11" i="22"/>
  <c r="P11" i="22"/>
  <c r="S11" i="22"/>
  <c r="V11" i="22"/>
  <c r="X11" i="22"/>
  <c r="AA11" i="22"/>
  <c r="AC11" i="22"/>
  <c r="AE11" i="22"/>
  <c r="AD14" i="22"/>
  <c r="AB14" i="22"/>
  <c r="Z14" i="22"/>
  <c r="Y14" i="22"/>
  <c r="W14" i="22"/>
  <c r="U14" i="22"/>
  <c r="T14" i="22"/>
  <c r="R14" i="22"/>
  <c r="Q14" i="22"/>
  <c r="O14" i="22"/>
  <c r="N14" i="22"/>
  <c r="L14" i="22"/>
  <c r="K14" i="22"/>
  <c r="J14" i="22"/>
  <c r="H14" i="22"/>
  <c r="D16" i="22"/>
  <c r="D15" i="22"/>
  <c r="D14" i="22"/>
  <c r="B29" i="22"/>
  <c r="C29" i="22" s="1"/>
  <c r="D29" i="22" s="1"/>
  <c r="E29" i="22" s="1"/>
  <c r="F29" i="22" s="1"/>
  <c r="G29" i="22" s="1"/>
  <c r="H29" i="22" s="1"/>
  <c r="I29" i="22" s="1"/>
  <c r="J29" i="22" s="1"/>
  <c r="K29" i="22" s="1"/>
  <c r="L29" i="22" s="1"/>
  <c r="M29" i="22" s="1"/>
  <c r="B16" i="22"/>
  <c r="B33" i="22" s="1"/>
  <c r="B15" i="22"/>
  <c r="B14" i="22"/>
  <c r="F14" i="22"/>
  <c r="F15" i="22"/>
  <c r="F16" i="22"/>
  <c r="F5" i="23"/>
  <c r="H5" i="23"/>
  <c r="L5" i="23"/>
  <c r="O5" i="23"/>
  <c r="Q5" i="23"/>
  <c r="S5" i="23"/>
  <c r="W5" i="23"/>
  <c r="Z5" i="23"/>
  <c r="AB5" i="23"/>
  <c r="F6" i="23"/>
  <c r="H6" i="23"/>
  <c r="L6" i="23"/>
  <c r="O6" i="23"/>
  <c r="Q6" i="23"/>
  <c r="S6" i="23"/>
  <c r="W6" i="23"/>
  <c r="Z6" i="23"/>
  <c r="AB6" i="23"/>
  <c r="F7" i="23"/>
  <c r="H7" i="23"/>
  <c r="L7" i="23"/>
  <c r="O7" i="23"/>
  <c r="Q7" i="23"/>
  <c r="S7" i="23"/>
  <c r="W7" i="23"/>
  <c r="Z7" i="23"/>
  <c r="AB7" i="23"/>
  <c r="F8" i="23"/>
  <c r="H8" i="23"/>
  <c r="L8" i="23"/>
  <c r="O8" i="23"/>
  <c r="Q8" i="23"/>
  <c r="S8" i="23"/>
  <c r="W8" i="23"/>
  <c r="Z8" i="23"/>
  <c r="AB8" i="23"/>
  <c r="F9" i="23"/>
  <c r="H9" i="23"/>
  <c r="L9" i="23"/>
  <c r="O9" i="23"/>
  <c r="Q9" i="23"/>
  <c r="S9" i="23"/>
  <c r="W9" i="23"/>
  <c r="Z9" i="23"/>
  <c r="AB9" i="23"/>
  <c r="F10" i="23"/>
  <c r="H10" i="23"/>
  <c r="L10" i="23"/>
  <c r="O10" i="23"/>
  <c r="Q10" i="23"/>
  <c r="S10" i="23"/>
  <c r="W10" i="23"/>
  <c r="Z10" i="23"/>
  <c r="AB10" i="23"/>
  <c r="L11" i="23"/>
  <c r="O11" i="23"/>
  <c r="Q11" i="23"/>
  <c r="S11" i="23"/>
  <c r="W11" i="23"/>
  <c r="Z11" i="23"/>
  <c r="AB11" i="23"/>
  <c r="L12" i="23"/>
  <c r="O12" i="23"/>
  <c r="Q12" i="23"/>
  <c r="S12" i="23"/>
  <c r="W12" i="23"/>
  <c r="Z12" i="23"/>
  <c r="AB12" i="23"/>
  <c r="L13" i="23"/>
  <c r="O13" i="23"/>
  <c r="Q13" i="23"/>
  <c r="S13" i="23"/>
  <c r="W13" i="23"/>
  <c r="Z13" i="23"/>
  <c r="AB13" i="23"/>
  <c r="L14" i="23"/>
  <c r="O14" i="23"/>
  <c r="Q14" i="23"/>
  <c r="S14" i="23"/>
  <c r="W14" i="23"/>
  <c r="Z14" i="23"/>
  <c r="AB14" i="23"/>
  <c r="F15" i="23"/>
  <c r="H15" i="23"/>
  <c r="L15" i="23"/>
  <c r="O15" i="23"/>
  <c r="Q15" i="23"/>
  <c r="S15" i="23"/>
  <c r="W15" i="23"/>
  <c r="Z15" i="23"/>
  <c r="AB15" i="23"/>
  <c r="F16" i="23"/>
  <c r="H16" i="23"/>
  <c r="L16" i="23"/>
  <c r="O16" i="23"/>
  <c r="Q16" i="23"/>
  <c r="S16" i="23"/>
  <c r="W16" i="23"/>
  <c r="Z16" i="23"/>
  <c r="AB16" i="23"/>
  <c r="F17" i="23"/>
  <c r="H17" i="23"/>
  <c r="L17" i="23"/>
  <c r="O17" i="23"/>
  <c r="Q17" i="23"/>
  <c r="S17" i="23"/>
  <c r="W17" i="23"/>
  <c r="Z17" i="23"/>
  <c r="AB17" i="23"/>
  <c r="L18" i="23"/>
  <c r="O18" i="23"/>
  <c r="Q18" i="23"/>
  <c r="S18" i="23"/>
  <c r="W18" i="23"/>
  <c r="Z18" i="23"/>
  <c r="AB18" i="23"/>
  <c r="Y20" i="23"/>
  <c r="Y19" i="23"/>
  <c r="AC19" i="23"/>
  <c r="AC22" i="23" s="1"/>
  <c r="M30" i="23" s="1"/>
  <c r="AC21" i="23"/>
  <c r="M29" i="23" s="1"/>
  <c r="M38" i="23" s="1"/>
  <c r="AA21" i="23"/>
  <c r="Y21" i="23"/>
  <c r="X21" i="23"/>
  <c r="V21" i="23"/>
  <c r="U21" i="23"/>
  <c r="T21" i="23"/>
  <c r="R21" i="23"/>
  <c r="P21" i="23"/>
  <c r="N21" i="23"/>
  <c r="M21" i="23"/>
  <c r="AC20" i="23"/>
  <c r="AA20" i="23"/>
  <c r="X20" i="23"/>
  <c r="V20" i="23"/>
  <c r="U20" i="23"/>
  <c r="T20" i="23"/>
  <c r="R20" i="23"/>
  <c r="P20" i="23"/>
  <c r="N20" i="23"/>
  <c r="M20" i="23"/>
  <c r="AA19" i="23"/>
  <c r="X19" i="23"/>
  <c r="V19" i="23"/>
  <c r="U19" i="23"/>
  <c r="T19" i="23"/>
  <c r="R19" i="23"/>
  <c r="P19" i="23"/>
  <c r="N19" i="23"/>
  <c r="M19" i="23"/>
  <c r="K19" i="23"/>
  <c r="C19" i="23"/>
  <c r="C22" i="23" s="1"/>
  <c r="C30" i="23" s="1"/>
  <c r="J21" i="23"/>
  <c r="I21" i="23"/>
  <c r="G21" i="23"/>
  <c r="E21" i="23"/>
  <c r="D21" i="23"/>
  <c r="C21" i="23"/>
  <c r="C29" i="23" s="1"/>
  <c r="C38" i="23" s="1"/>
  <c r="J20" i="23"/>
  <c r="I20" i="23"/>
  <c r="G20" i="23"/>
  <c r="E20" i="23"/>
  <c r="D20" i="23"/>
  <c r="C20" i="23"/>
  <c r="C28" i="23" s="1"/>
  <c r="C37" i="23" s="1"/>
  <c r="J19" i="23"/>
  <c r="I19" i="23"/>
  <c r="G19" i="23"/>
  <c r="E19" i="23"/>
  <c r="D19" i="23"/>
  <c r="B19" i="23"/>
  <c r="B22" i="23" s="1"/>
  <c r="B30" i="23" s="1"/>
  <c r="M28" i="23"/>
  <c r="M37" i="23" s="1"/>
  <c r="B20" i="23"/>
  <c r="B28" i="23" s="1"/>
  <c r="B37" i="23" s="1"/>
  <c r="K20" i="23"/>
  <c r="B21" i="23"/>
  <c r="B29" i="23" s="1"/>
  <c r="B46" i="23" s="1"/>
  <c r="K21" i="23"/>
  <c r="B34" i="23"/>
  <c r="C34" i="23" s="1"/>
  <c r="D34" i="23" s="1"/>
  <c r="E34" i="23" s="1"/>
  <c r="F34" i="23" s="1"/>
  <c r="G34" i="23" s="1"/>
  <c r="H34" i="23" s="1"/>
  <c r="I34" i="23" s="1"/>
  <c r="J34" i="23" s="1"/>
  <c r="K34" i="23" s="1"/>
  <c r="L34" i="23" s="1"/>
  <c r="M34" i="23" s="1"/>
  <c r="F5" i="24"/>
  <c r="I5" i="24"/>
  <c r="K5" i="24"/>
  <c r="N5" i="24"/>
  <c r="R5" i="24"/>
  <c r="X5" i="24"/>
  <c r="Z5" i="24"/>
  <c r="AC5" i="24"/>
  <c r="AF5" i="24"/>
  <c r="F6" i="24"/>
  <c r="I6" i="24"/>
  <c r="K6" i="24"/>
  <c r="N6" i="24"/>
  <c r="R6" i="24"/>
  <c r="X6" i="24"/>
  <c r="Z6" i="24"/>
  <c r="AC6" i="24"/>
  <c r="AF6" i="24"/>
  <c r="F7" i="24"/>
  <c r="I7" i="24"/>
  <c r="K7" i="24"/>
  <c r="N7" i="24"/>
  <c r="R7" i="24"/>
  <c r="X7" i="24"/>
  <c r="Z7" i="24"/>
  <c r="AC7" i="24"/>
  <c r="AF7" i="24"/>
  <c r="F8" i="24"/>
  <c r="I8" i="24"/>
  <c r="K8" i="24"/>
  <c r="N8" i="24"/>
  <c r="R8" i="24"/>
  <c r="X8" i="24"/>
  <c r="Z8" i="24"/>
  <c r="AC8" i="24"/>
  <c r="AF8" i="24"/>
  <c r="F9" i="24"/>
  <c r="I9" i="24"/>
  <c r="K9" i="24"/>
  <c r="N9" i="24"/>
  <c r="R9" i="24"/>
  <c r="X9" i="24"/>
  <c r="Z9" i="24"/>
  <c r="AC9" i="24"/>
  <c r="AF9" i="24"/>
  <c r="F10" i="24"/>
  <c r="I10" i="24"/>
  <c r="K10" i="24"/>
  <c r="N10" i="24"/>
  <c r="R10" i="24"/>
  <c r="X10" i="24"/>
  <c r="Z10" i="24"/>
  <c r="AC10" i="24"/>
  <c r="AF10" i="24"/>
  <c r="F11" i="24"/>
  <c r="I11" i="24"/>
  <c r="K11" i="24"/>
  <c r="N11" i="24"/>
  <c r="R11" i="24"/>
  <c r="X11" i="24"/>
  <c r="Z11" i="24"/>
  <c r="AC11" i="24"/>
  <c r="AF11" i="24"/>
  <c r="F12" i="24"/>
  <c r="I12" i="24"/>
  <c r="K12" i="24"/>
  <c r="N12" i="24"/>
  <c r="R12" i="24"/>
  <c r="X12" i="24"/>
  <c r="Z12" i="24"/>
  <c r="AC12" i="24"/>
  <c r="AF12" i="24"/>
  <c r="F13" i="24"/>
  <c r="I13" i="24"/>
  <c r="K13" i="24"/>
  <c r="N13" i="24"/>
  <c r="R13" i="24"/>
  <c r="X13" i="24"/>
  <c r="Z13" i="24"/>
  <c r="AC13" i="24"/>
  <c r="AF13" i="24"/>
  <c r="F14" i="24"/>
  <c r="I14" i="24"/>
  <c r="K14" i="24"/>
  <c r="N14" i="24"/>
  <c r="R14" i="24"/>
  <c r="X14" i="24"/>
  <c r="Z14" i="24"/>
  <c r="AC14" i="24"/>
  <c r="AF14" i="24"/>
  <c r="F15" i="24"/>
  <c r="I15" i="24"/>
  <c r="K15" i="24"/>
  <c r="N15" i="24"/>
  <c r="R15" i="24"/>
  <c r="X15" i="24"/>
  <c r="Z15" i="24"/>
  <c r="AC15" i="24"/>
  <c r="AF15" i="24"/>
  <c r="F16" i="24"/>
  <c r="I16" i="24"/>
  <c r="K16" i="24"/>
  <c r="N16" i="24"/>
  <c r="R16" i="24"/>
  <c r="X16" i="24"/>
  <c r="Z16" i="24"/>
  <c r="AC16" i="24"/>
  <c r="AF16" i="24"/>
  <c r="F17" i="24"/>
  <c r="I17" i="24"/>
  <c r="K17" i="24"/>
  <c r="N17" i="24"/>
  <c r="R17" i="24"/>
  <c r="X17" i="24"/>
  <c r="Z17" i="24"/>
  <c r="AC17" i="24"/>
  <c r="AF17" i="24"/>
  <c r="F18" i="24"/>
  <c r="I18" i="24"/>
  <c r="K18" i="24"/>
  <c r="N18" i="24"/>
  <c r="R18" i="24"/>
  <c r="X18" i="24"/>
  <c r="Z18" i="24"/>
  <c r="AC18" i="24"/>
  <c r="AF18" i="24"/>
  <c r="D19" i="24"/>
  <c r="D22" i="24" s="1"/>
  <c r="D30" i="24" s="1"/>
  <c r="D39" i="24" s="1"/>
  <c r="C19" i="24"/>
  <c r="C22" i="24" s="1"/>
  <c r="C30" i="24" s="1"/>
  <c r="C39" i="24" s="1"/>
  <c r="AE21" i="24"/>
  <c r="AD21" i="24"/>
  <c r="AB21" i="24"/>
  <c r="AA21" i="24"/>
  <c r="Y21" i="24"/>
  <c r="W21" i="24"/>
  <c r="V21" i="24"/>
  <c r="U21" i="24"/>
  <c r="T21" i="24"/>
  <c r="S21" i="24"/>
  <c r="Q21" i="24"/>
  <c r="P21" i="24"/>
  <c r="O21" i="24"/>
  <c r="M21" i="24"/>
  <c r="L21" i="24"/>
  <c r="J21" i="24"/>
  <c r="H21" i="24"/>
  <c r="G21" i="24"/>
  <c r="E21" i="24"/>
  <c r="D21" i="24"/>
  <c r="D29" i="24" s="1"/>
  <c r="D38" i="24" s="1"/>
  <c r="C21" i="24"/>
  <c r="C29" i="24" s="1"/>
  <c r="C38" i="24" s="1"/>
  <c r="AE20" i="24"/>
  <c r="AD20" i="24"/>
  <c r="AB20" i="24"/>
  <c r="AA20" i="24"/>
  <c r="Y20" i="24"/>
  <c r="W20" i="24"/>
  <c r="V20" i="24"/>
  <c r="U20" i="24"/>
  <c r="T20" i="24"/>
  <c r="S20" i="24"/>
  <c r="Q20" i="24"/>
  <c r="P20" i="24"/>
  <c r="O20" i="24"/>
  <c r="M20" i="24"/>
  <c r="L20" i="24"/>
  <c r="J20" i="24"/>
  <c r="H20" i="24"/>
  <c r="G20" i="24"/>
  <c r="E20" i="24"/>
  <c r="D20" i="24"/>
  <c r="D28" i="24" s="1"/>
  <c r="D37" i="24" s="1"/>
  <c r="C20" i="24"/>
  <c r="C28" i="24" s="1"/>
  <c r="C37" i="24" s="1"/>
  <c r="AE19" i="24"/>
  <c r="AD19" i="24"/>
  <c r="AB19" i="24"/>
  <c r="AA19" i="24"/>
  <c r="Y19" i="24"/>
  <c r="W19" i="24"/>
  <c r="V19" i="24"/>
  <c r="U19" i="24"/>
  <c r="T19" i="24"/>
  <c r="S19" i="24"/>
  <c r="Q19" i="24"/>
  <c r="P19" i="24"/>
  <c r="O19" i="24"/>
  <c r="M19" i="24"/>
  <c r="L19" i="24"/>
  <c r="J19" i="24"/>
  <c r="H19" i="24"/>
  <c r="G19" i="24"/>
  <c r="E19" i="24"/>
  <c r="B19" i="24"/>
  <c r="B22" i="24" s="1"/>
  <c r="B30" i="24" s="1"/>
  <c r="B47" i="24" s="1"/>
  <c r="B20" i="24"/>
  <c r="B28" i="24" s="1"/>
  <c r="B37" i="24" s="1"/>
  <c r="B21" i="24"/>
  <c r="B29" i="24" s="1"/>
  <c r="B34" i="24"/>
  <c r="C34" i="24" s="1"/>
  <c r="D34" i="24" s="1"/>
  <c r="E34" i="24" s="1"/>
  <c r="F34" i="24" s="1"/>
  <c r="G34" i="24" s="1"/>
  <c r="H34" i="24" s="1"/>
  <c r="I34" i="24" s="1"/>
  <c r="J34" i="24" s="1"/>
  <c r="K34" i="24" s="1"/>
  <c r="L34" i="24" s="1"/>
  <c r="M34" i="24" s="1"/>
  <c r="F5" i="25"/>
  <c r="J5" i="25"/>
  <c r="N5" i="25"/>
  <c r="R5" i="25"/>
  <c r="U5" i="25"/>
  <c r="W5" i="25"/>
  <c r="AB5" i="25"/>
  <c r="AF5" i="25"/>
  <c r="AH5" i="25"/>
  <c r="AJ5" i="25"/>
  <c r="F6" i="25"/>
  <c r="J6" i="25"/>
  <c r="N6" i="25"/>
  <c r="R6" i="25"/>
  <c r="U6" i="25"/>
  <c r="W6" i="25"/>
  <c r="AB6" i="25"/>
  <c r="AF6" i="25"/>
  <c r="AH6" i="25"/>
  <c r="AJ6" i="25"/>
  <c r="F7" i="25"/>
  <c r="J7" i="25"/>
  <c r="N7" i="25"/>
  <c r="R7" i="25"/>
  <c r="U7" i="25"/>
  <c r="W7" i="25"/>
  <c r="AB7" i="25"/>
  <c r="AF7" i="25"/>
  <c r="AH7" i="25"/>
  <c r="AJ7" i="25"/>
  <c r="F8" i="25"/>
  <c r="J8" i="25"/>
  <c r="N8" i="25"/>
  <c r="R8" i="25"/>
  <c r="U8" i="25"/>
  <c r="W8" i="25"/>
  <c r="AB8" i="25"/>
  <c r="AF8" i="25"/>
  <c r="AH8" i="25"/>
  <c r="AJ8" i="25"/>
  <c r="F9" i="25"/>
  <c r="J9" i="25"/>
  <c r="N9" i="25"/>
  <c r="R9" i="25"/>
  <c r="U9" i="25"/>
  <c r="W9" i="25"/>
  <c r="AB9" i="25"/>
  <c r="AF9" i="25"/>
  <c r="AH9" i="25"/>
  <c r="AJ9" i="25"/>
  <c r="F10" i="25"/>
  <c r="J10" i="25"/>
  <c r="N10" i="25"/>
  <c r="R10" i="25"/>
  <c r="U10" i="25"/>
  <c r="W10" i="25"/>
  <c r="AB10" i="25"/>
  <c r="AF10" i="25"/>
  <c r="AH10" i="25"/>
  <c r="AJ10" i="25"/>
  <c r="F11" i="25"/>
  <c r="J11" i="25"/>
  <c r="N11" i="25"/>
  <c r="R11" i="25"/>
  <c r="U11" i="25"/>
  <c r="W11" i="25"/>
  <c r="AB11" i="25"/>
  <c r="AF11" i="25"/>
  <c r="AH11" i="25"/>
  <c r="AJ11" i="25"/>
  <c r="F12" i="25"/>
  <c r="J12" i="25"/>
  <c r="N12" i="25"/>
  <c r="R12" i="25"/>
  <c r="U12" i="25"/>
  <c r="W12" i="25"/>
  <c r="AB12" i="25"/>
  <c r="AF12" i="25"/>
  <c r="AH12" i="25"/>
  <c r="AJ12" i="25"/>
  <c r="F13" i="25"/>
  <c r="J13" i="25"/>
  <c r="N13" i="25"/>
  <c r="R13" i="25"/>
  <c r="U13" i="25"/>
  <c r="W13" i="25"/>
  <c r="AB13" i="25"/>
  <c r="AF13" i="25"/>
  <c r="AH13" i="25"/>
  <c r="AJ13" i="25"/>
  <c r="F14" i="25"/>
  <c r="J14" i="25"/>
  <c r="N14" i="25"/>
  <c r="R14" i="25"/>
  <c r="U14" i="25"/>
  <c r="W14" i="25"/>
  <c r="AB14" i="25"/>
  <c r="AF14" i="25"/>
  <c r="AH14" i="25"/>
  <c r="AJ14" i="25"/>
  <c r="F15" i="25"/>
  <c r="J15" i="25"/>
  <c r="N15" i="25"/>
  <c r="R15" i="25"/>
  <c r="U15" i="25"/>
  <c r="W15" i="25"/>
  <c r="AB15" i="25"/>
  <c r="AF15" i="25"/>
  <c r="AH15" i="25"/>
  <c r="AJ15" i="25"/>
  <c r="F16" i="25"/>
  <c r="J16" i="25"/>
  <c r="N16" i="25"/>
  <c r="R16" i="25"/>
  <c r="U16" i="25"/>
  <c r="W16" i="25"/>
  <c r="AB16" i="25"/>
  <c r="AF16" i="25"/>
  <c r="AH16" i="25"/>
  <c r="AJ16" i="25"/>
  <c r="F17" i="25"/>
  <c r="J17" i="25"/>
  <c r="N17" i="25"/>
  <c r="R17" i="25"/>
  <c r="U17" i="25"/>
  <c r="W17" i="25"/>
  <c r="AB17" i="25"/>
  <c r="AF17" i="25"/>
  <c r="AH17" i="25"/>
  <c r="AJ17" i="25"/>
  <c r="F18" i="25"/>
  <c r="J18" i="25"/>
  <c r="N18" i="25"/>
  <c r="R18" i="25"/>
  <c r="U18" i="25"/>
  <c r="W18" i="25"/>
  <c r="AB18" i="25"/>
  <c r="AF18" i="25"/>
  <c r="AH18" i="25"/>
  <c r="AJ18" i="25"/>
  <c r="F19" i="25"/>
  <c r="J19" i="25"/>
  <c r="N19" i="25"/>
  <c r="R19" i="25"/>
  <c r="U19" i="25"/>
  <c r="W19" i="25"/>
  <c r="AB19" i="25"/>
  <c r="AF19" i="25"/>
  <c r="AH19" i="25"/>
  <c r="AJ19" i="25"/>
  <c r="X20" i="25"/>
  <c r="X23" i="25" s="1"/>
  <c r="I31" i="25" s="1"/>
  <c r="I40" i="25" s="1"/>
  <c r="AI22" i="25"/>
  <c r="AG22" i="25"/>
  <c r="AE22" i="25"/>
  <c r="AD22" i="25"/>
  <c r="AC22" i="25"/>
  <c r="AA22" i="25"/>
  <c r="Z22" i="25"/>
  <c r="Y22" i="25"/>
  <c r="X22" i="25"/>
  <c r="I30" i="25" s="1"/>
  <c r="I39" i="25" s="1"/>
  <c r="V22" i="25"/>
  <c r="T22" i="25"/>
  <c r="S22" i="25"/>
  <c r="Q22" i="25"/>
  <c r="P22" i="25"/>
  <c r="O22" i="25"/>
  <c r="M22" i="25"/>
  <c r="L22" i="25"/>
  <c r="K22" i="25"/>
  <c r="I22" i="25"/>
  <c r="H22" i="25"/>
  <c r="G22" i="25"/>
  <c r="E22" i="25"/>
  <c r="D22" i="25"/>
  <c r="C22" i="25"/>
  <c r="AI21" i="25"/>
  <c r="AG21" i="25"/>
  <c r="AE21" i="25"/>
  <c r="AD21" i="25"/>
  <c r="AC21" i="25"/>
  <c r="AA21" i="25"/>
  <c r="Z21" i="25"/>
  <c r="Y21" i="25"/>
  <c r="X21" i="25"/>
  <c r="I29" i="25" s="1"/>
  <c r="I38" i="25" s="1"/>
  <c r="V21" i="25"/>
  <c r="T21" i="25"/>
  <c r="S21" i="25"/>
  <c r="Q21" i="25"/>
  <c r="P21" i="25"/>
  <c r="O21" i="25"/>
  <c r="M21" i="25"/>
  <c r="L21" i="25"/>
  <c r="K21" i="25"/>
  <c r="I21" i="25"/>
  <c r="H21" i="25"/>
  <c r="G21" i="25"/>
  <c r="E21" i="25"/>
  <c r="D21" i="25"/>
  <c r="C21" i="25"/>
  <c r="AI20" i="25"/>
  <c r="AG20" i="25"/>
  <c r="AE20" i="25"/>
  <c r="AD20" i="25"/>
  <c r="AC20" i="25"/>
  <c r="AA20" i="25"/>
  <c r="Z20" i="25"/>
  <c r="Y20" i="25"/>
  <c r="V20" i="25"/>
  <c r="T20" i="25"/>
  <c r="S20" i="25"/>
  <c r="Q20" i="25"/>
  <c r="P20" i="25"/>
  <c r="O20" i="25"/>
  <c r="M20" i="25"/>
  <c r="L20" i="25"/>
  <c r="K20" i="25"/>
  <c r="I20" i="25"/>
  <c r="H20" i="25"/>
  <c r="G20" i="25"/>
  <c r="E20" i="25"/>
  <c r="D20" i="25"/>
  <c r="C20" i="25"/>
  <c r="B20" i="25"/>
  <c r="B23" i="25" s="1"/>
  <c r="B31" i="25" s="1"/>
  <c r="B40" i="25" s="1"/>
  <c r="B21" i="25"/>
  <c r="B29" i="25" s="1"/>
  <c r="B38" i="25" s="1"/>
  <c r="B22" i="25"/>
  <c r="B30" i="25" s="1"/>
  <c r="B35" i="25"/>
  <c r="C35" i="25" s="1"/>
  <c r="D35" i="25" s="1"/>
  <c r="E35" i="25" s="1"/>
  <c r="F35" i="25" s="1"/>
  <c r="G35" i="25" s="1"/>
  <c r="H35" i="25" s="1"/>
  <c r="I35" i="25" s="1"/>
  <c r="J35" i="25" s="1"/>
  <c r="K35" i="25" s="1"/>
  <c r="L35" i="25" s="1"/>
  <c r="M35" i="25" s="1"/>
  <c r="C5" i="26"/>
  <c r="F5" i="26"/>
  <c r="H5" i="26"/>
  <c r="J5" i="26"/>
  <c r="L5" i="26"/>
  <c r="O5" i="26"/>
  <c r="Q5" i="26"/>
  <c r="U5" i="26"/>
  <c r="Y5" i="26"/>
  <c r="AB5" i="26"/>
  <c r="AF5" i="26"/>
  <c r="AH5" i="26"/>
  <c r="C6" i="26"/>
  <c r="F6" i="26"/>
  <c r="H6" i="26"/>
  <c r="J6" i="26"/>
  <c r="L6" i="26"/>
  <c r="O6" i="26"/>
  <c r="Q6" i="26"/>
  <c r="U6" i="26"/>
  <c r="Y6" i="26"/>
  <c r="AB6" i="26"/>
  <c r="AF6" i="26"/>
  <c r="AH6" i="26"/>
  <c r="C7" i="26"/>
  <c r="F7" i="26"/>
  <c r="H7" i="26"/>
  <c r="J7" i="26"/>
  <c r="L7" i="26"/>
  <c r="O7" i="26"/>
  <c r="Q7" i="26"/>
  <c r="U7" i="26"/>
  <c r="Y7" i="26"/>
  <c r="AB7" i="26"/>
  <c r="AF7" i="26"/>
  <c r="AH7" i="26"/>
  <c r="C8" i="26"/>
  <c r="F8" i="26"/>
  <c r="H8" i="26"/>
  <c r="J8" i="26"/>
  <c r="L8" i="26"/>
  <c r="O8" i="26"/>
  <c r="Q8" i="26"/>
  <c r="U8" i="26"/>
  <c r="Y8" i="26"/>
  <c r="AB8" i="26"/>
  <c r="AF8" i="26"/>
  <c r="AH8" i="26"/>
  <c r="C9" i="26"/>
  <c r="F9" i="26"/>
  <c r="H9" i="26"/>
  <c r="J9" i="26"/>
  <c r="L9" i="26"/>
  <c r="O9" i="26"/>
  <c r="Q9" i="26"/>
  <c r="U9" i="26"/>
  <c r="Y9" i="26"/>
  <c r="AB9" i="26"/>
  <c r="AF9" i="26"/>
  <c r="AH9" i="26"/>
  <c r="C10" i="26"/>
  <c r="F10" i="26"/>
  <c r="H10" i="26"/>
  <c r="J10" i="26"/>
  <c r="L10" i="26"/>
  <c r="O10" i="26"/>
  <c r="Q10" i="26"/>
  <c r="U10" i="26"/>
  <c r="Y10" i="26"/>
  <c r="AB10" i="26"/>
  <c r="AF10" i="26"/>
  <c r="AH10" i="26"/>
  <c r="C11" i="26"/>
  <c r="F11" i="26"/>
  <c r="H11" i="26"/>
  <c r="J11" i="26"/>
  <c r="L11" i="26"/>
  <c r="O11" i="26"/>
  <c r="Q11" i="26"/>
  <c r="U11" i="26"/>
  <c r="Y11" i="26"/>
  <c r="AB11" i="26"/>
  <c r="AF11" i="26"/>
  <c r="AH11" i="26"/>
  <c r="C12" i="26"/>
  <c r="F12" i="26"/>
  <c r="H12" i="26"/>
  <c r="J12" i="26"/>
  <c r="L12" i="26"/>
  <c r="O12" i="26"/>
  <c r="Q12" i="26"/>
  <c r="U12" i="26"/>
  <c r="Y12" i="26"/>
  <c r="AB12" i="26"/>
  <c r="AF12" i="26"/>
  <c r="AH12" i="26"/>
  <c r="C13" i="26"/>
  <c r="F13" i="26"/>
  <c r="H13" i="26"/>
  <c r="J13" i="26"/>
  <c r="L13" i="26"/>
  <c r="O13" i="26"/>
  <c r="Q13" i="26"/>
  <c r="U13" i="26"/>
  <c r="Y13" i="26"/>
  <c r="AB13" i="26"/>
  <c r="AF13" i="26"/>
  <c r="AH13" i="26"/>
  <c r="C14" i="26"/>
  <c r="F14" i="26"/>
  <c r="H14" i="26"/>
  <c r="J14" i="26"/>
  <c r="L14" i="26"/>
  <c r="O14" i="26"/>
  <c r="Q14" i="26"/>
  <c r="U14" i="26"/>
  <c r="Y14" i="26"/>
  <c r="AB14" i="26"/>
  <c r="AF14" i="26"/>
  <c r="AH14" i="26"/>
  <c r="C15" i="26"/>
  <c r="F15" i="26"/>
  <c r="H15" i="26"/>
  <c r="J15" i="26"/>
  <c r="L15" i="26"/>
  <c r="O15" i="26"/>
  <c r="Q15" i="26"/>
  <c r="U15" i="26"/>
  <c r="Y15" i="26"/>
  <c r="AB15" i="26"/>
  <c r="AF15" i="26"/>
  <c r="AH15" i="26"/>
  <c r="C16" i="26"/>
  <c r="F16" i="26"/>
  <c r="H16" i="26"/>
  <c r="J16" i="26"/>
  <c r="L16" i="26"/>
  <c r="O16" i="26"/>
  <c r="Q16" i="26"/>
  <c r="U16" i="26"/>
  <c r="Y16" i="26"/>
  <c r="AB16" i="26"/>
  <c r="AF16" i="26"/>
  <c r="AH16" i="26"/>
  <c r="C17" i="26"/>
  <c r="F17" i="26"/>
  <c r="H17" i="26"/>
  <c r="J17" i="26"/>
  <c r="L17" i="26"/>
  <c r="O17" i="26"/>
  <c r="Q17" i="26"/>
  <c r="U17" i="26"/>
  <c r="Y17" i="26"/>
  <c r="AB17" i="26"/>
  <c r="AF17" i="26"/>
  <c r="AH17" i="26"/>
  <c r="C18" i="26"/>
  <c r="F18" i="26"/>
  <c r="H18" i="26"/>
  <c r="J18" i="26"/>
  <c r="L18" i="26"/>
  <c r="O18" i="26"/>
  <c r="Q18" i="26"/>
  <c r="U18" i="26"/>
  <c r="Y18" i="26"/>
  <c r="AB18" i="26"/>
  <c r="AF18" i="26"/>
  <c r="AH18" i="26"/>
  <c r="C19" i="26"/>
  <c r="F19" i="26"/>
  <c r="H19" i="26"/>
  <c r="J19" i="26"/>
  <c r="L19" i="26"/>
  <c r="O19" i="26"/>
  <c r="Q19" i="26"/>
  <c r="U19" i="26"/>
  <c r="Y19" i="26"/>
  <c r="AB19" i="26"/>
  <c r="AF19" i="26"/>
  <c r="AH19" i="26"/>
  <c r="AG22" i="26"/>
  <c r="AE22" i="26"/>
  <c r="AD22" i="26"/>
  <c r="AC22" i="26"/>
  <c r="AA22" i="26"/>
  <c r="Z22" i="26"/>
  <c r="X22" i="26"/>
  <c r="W22" i="26"/>
  <c r="V22" i="26"/>
  <c r="T22" i="26"/>
  <c r="S22" i="26"/>
  <c r="R22" i="26"/>
  <c r="P22" i="26"/>
  <c r="N22" i="26"/>
  <c r="M22" i="26"/>
  <c r="K22" i="26"/>
  <c r="I22" i="26"/>
  <c r="G22" i="26"/>
  <c r="E22" i="26"/>
  <c r="D22" i="26"/>
  <c r="AG21" i="26"/>
  <c r="AE21" i="26"/>
  <c r="AD21" i="26"/>
  <c r="AC21" i="26"/>
  <c r="AA21" i="26"/>
  <c r="Z21" i="26"/>
  <c r="X21" i="26"/>
  <c r="W21" i="26"/>
  <c r="V21" i="26"/>
  <c r="T21" i="26"/>
  <c r="S21" i="26"/>
  <c r="R21" i="26"/>
  <c r="P21" i="26"/>
  <c r="N21" i="26"/>
  <c r="M21" i="26"/>
  <c r="K21" i="26"/>
  <c r="I21" i="26"/>
  <c r="G21" i="26"/>
  <c r="E21" i="26"/>
  <c r="D21" i="26"/>
  <c r="AG20" i="26"/>
  <c r="AE20" i="26"/>
  <c r="AD20" i="26"/>
  <c r="AC20" i="26"/>
  <c r="AA20" i="26"/>
  <c r="Z20" i="26"/>
  <c r="X20" i="26"/>
  <c r="W20" i="26"/>
  <c r="V20" i="26"/>
  <c r="T20" i="26"/>
  <c r="S20" i="26"/>
  <c r="R20" i="26"/>
  <c r="P20" i="26"/>
  <c r="N20" i="26"/>
  <c r="M20" i="26"/>
  <c r="K20" i="26"/>
  <c r="I20" i="26"/>
  <c r="G20" i="26"/>
  <c r="E20" i="26"/>
  <c r="D20" i="26"/>
  <c r="B20" i="26"/>
  <c r="B21" i="26"/>
  <c r="B22" i="26"/>
  <c r="B35" i="26"/>
  <c r="C35" i="26" s="1"/>
  <c r="D35" i="26" s="1"/>
  <c r="E35" i="26" s="1"/>
  <c r="F35" i="26" s="1"/>
  <c r="G35" i="26" s="1"/>
  <c r="H35" i="26" s="1"/>
  <c r="I35" i="26" s="1"/>
  <c r="J35" i="26" s="1"/>
  <c r="K35" i="26" s="1"/>
  <c r="L35" i="26" s="1"/>
  <c r="M35" i="26" s="1"/>
  <c r="H10" i="27"/>
  <c r="J10" i="27"/>
  <c r="Q10" i="27"/>
  <c r="T10" i="27"/>
  <c r="W10" i="27"/>
  <c r="Y10" i="27"/>
  <c r="AB10" i="27"/>
  <c r="AD10" i="27"/>
  <c r="AF10" i="27"/>
  <c r="AH10" i="27"/>
  <c r="T11" i="27"/>
  <c r="W11" i="27"/>
  <c r="Y11" i="27"/>
  <c r="AB11" i="27"/>
  <c r="AD11" i="27"/>
  <c r="AF11" i="27"/>
  <c r="AH11" i="27"/>
  <c r="H12" i="27"/>
  <c r="J12" i="27"/>
  <c r="Q12" i="27"/>
  <c r="T12" i="27"/>
  <c r="W12" i="27"/>
  <c r="Y12" i="27"/>
  <c r="AB12" i="27"/>
  <c r="AD12" i="27"/>
  <c r="AF12" i="27"/>
  <c r="AH12" i="27"/>
  <c r="H13" i="27"/>
  <c r="J13" i="27"/>
  <c r="Q13" i="27"/>
  <c r="T13" i="27"/>
  <c r="W13" i="27"/>
  <c r="Y13" i="27"/>
  <c r="AB13" i="27"/>
  <c r="AD13" i="27"/>
  <c r="AF13" i="27"/>
  <c r="AH13" i="27"/>
  <c r="H14" i="27"/>
  <c r="J14" i="27"/>
  <c r="Q14" i="27"/>
  <c r="T14" i="27"/>
  <c r="W14" i="27"/>
  <c r="Y14" i="27"/>
  <c r="AB14" i="27"/>
  <c r="AD14" i="27"/>
  <c r="AF14" i="27"/>
  <c r="AH14" i="27"/>
  <c r="T15" i="27"/>
  <c r="W15" i="27"/>
  <c r="Y15" i="27"/>
  <c r="AB15" i="27"/>
  <c r="AD15" i="27"/>
  <c r="AF15" i="27"/>
  <c r="AH15" i="27"/>
  <c r="H16" i="27"/>
  <c r="J16" i="27"/>
  <c r="Q16" i="27"/>
  <c r="T16" i="27"/>
  <c r="W16" i="27"/>
  <c r="Y16" i="27"/>
  <c r="AB16" i="27"/>
  <c r="AD16" i="27"/>
  <c r="AF16" i="27"/>
  <c r="AH16" i="27"/>
  <c r="T17" i="27"/>
  <c r="W17" i="27"/>
  <c r="Y17" i="27"/>
  <c r="AB17" i="27"/>
  <c r="AD17" i="27"/>
  <c r="AF17" i="27"/>
  <c r="AH17" i="27"/>
  <c r="H18" i="27"/>
  <c r="J18" i="27"/>
  <c r="Q18" i="27"/>
  <c r="T18" i="27"/>
  <c r="W18" i="27"/>
  <c r="Y18" i="27"/>
  <c r="AB18" i="27"/>
  <c r="AD18" i="27"/>
  <c r="AF18" i="27"/>
  <c r="AH18" i="27"/>
  <c r="H19" i="27"/>
  <c r="J19" i="27"/>
  <c r="Q19" i="27"/>
  <c r="T19" i="27"/>
  <c r="W19" i="27"/>
  <c r="Y19" i="27"/>
  <c r="AB19" i="27"/>
  <c r="AD19" i="27"/>
  <c r="AF19" i="27"/>
  <c r="AH19" i="27"/>
  <c r="H20" i="27"/>
  <c r="J20" i="27"/>
  <c r="Q20" i="27"/>
  <c r="T20" i="27"/>
  <c r="W20" i="27"/>
  <c r="Y20" i="27"/>
  <c r="AB20" i="27"/>
  <c r="AD20" i="27"/>
  <c r="AF20" i="27"/>
  <c r="AH20" i="27"/>
  <c r="H21" i="27"/>
  <c r="J21" i="27"/>
  <c r="Q21" i="27"/>
  <c r="H22" i="27"/>
  <c r="J22" i="27"/>
  <c r="Q22" i="27"/>
  <c r="T22" i="27"/>
  <c r="W22" i="27"/>
  <c r="Y22" i="27"/>
  <c r="AB22" i="27"/>
  <c r="AD22" i="27"/>
  <c r="AF22" i="27"/>
  <c r="AH22" i="27"/>
  <c r="H23" i="27"/>
  <c r="J23" i="27"/>
  <c r="Q23" i="27"/>
  <c r="T23" i="27"/>
  <c r="W23" i="27"/>
  <c r="Y23" i="27"/>
  <c r="AB23" i="27"/>
  <c r="AD23" i="27"/>
  <c r="AF23" i="27"/>
  <c r="AH23" i="27"/>
  <c r="T24" i="27"/>
  <c r="W24" i="27"/>
  <c r="Y24" i="27"/>
  <c r="AB24" i="27"/>
  <c r="AD24" i="27"/>
  <c r="AF24" i="27"/>
  <c r="AH24" i="27"/>
  <c r="H25" i="27"/>
  <c r="J25" i="27"/>
  <c r="Q25" i="27"/>
  <c r="T25" i="27"/>
  <c r="W25" i="27"/>
  <c r="Y25" i="27"/>
  <c r="AB25" i="27"/>
  <c r="AD25" i="27"/>
  <c r="AF25" i="27"/>
  <c r="AH25" i="27"/>
  <c r="H26" i="27"/>
  <c r="J26" i="27"/>
  <c r="Q26" i="27"/>
  <c r="T26" i="27"/>
  <c r="W26" i="27"/>
  <c r="Y26" i="27"/>
  <c r="AB26" i="27"/>
  <c r="AD26" i="27"/>
  <c r="AF26" i="27"/>
  <c r="AH26" i="27"/>
  <c r="H27" i="27"/>
  <c r="J27" i="27"/>
  <c r="Q27" i="27"/>
  <c r="T27" i="27"/>
  <c r="W27" i="27"/>
  <c r="Y27" i="27"/>
  <c r="AB27" i="27"/>
  <c r="AD27" i="27"/>
  <c r="AF27" i="27"/>
  <c r="AH27" i="27"/>
  <c r="D29" i="27"/>
  <c r="E29" i="27"/>
  <c r="F29" i="27"/>
  <c r="G29" i="27"/>
  <c r="J28" i="27"/>
  <c r="Q28" i="27"/>
  <c r="T28" i="27"/>
  <c r="W28" i="27"/>
  <c r="Y28" i="27"/>
  <c r="AB28" i="27"/>
  <c r="AD28" i="27"/>
  <c r="AF28" i="27"/>
  <c r="AH28" i="27"/>
  <c r="C29" i="27"/>
  <c r="C32" i="27" s="1"/>
  <c r="C40" i="27" s="1"/>
  <c r="C49" i="27" s="1"/>
  <c r="B29" i="27"/>
  <c r="B32" i="27" s="1"/>
  <c r="B40" i="27" s="1"/>
  <c r="AG31" i="27"/>
  <c r="AE31" i="27"/>
  <c r="AC31" i="27"/>
  <c r="AA31" i="27"/>
  <c r="Z31" i="27"/>
  <c r="X31" i="27"/>
  <c r="V31" i="27"/>
  <c r="U31" i="27"/>
  <c r="S31" i="27"/>
  <c r="R31" i="27"/>
  <c r="P31" i="27"/>
  <c r="O31" i="27"/>
  <c r="N31" i="27"/>
  <c r="M31" i="27"/>
  <c r="L31" i="27"/>
  <c r="K31" i="27"/>
  <c r="I31" i="27"/>
  <c r="G31" i="27"/>
  <c r="F31" i="27"/>
  <c r="E31" i="27"/>
  <c r="D31" i="27"/>
  <c r="AG30" i="27"/>
  <c r="AE30" i="27"/>
  <c r="AC30" i="27"/>
  <c r="AA30" i="27"/>
  <c r="Z30" i="27"/>
  <c r="X30" i="27"/>
  <c r="V30" i="27"/>
  <c r="U30" i="27"/>
  <c r="S30" i="27"/>
  <c r="R30" i="27"/>
  <c r="P30" i="27"/>
  <c r="O30" i="27"/>
  <c r="N30" i="27"/>
  <c r="M30" i="27"/>
  <c r="L30" i="27"/>
  <c r="K30" i="27"/>
  <c r="I30" i="27"/>
  <c r="G30" i="27"/>
  <c r="F30" i="27"/>
  <c r="E30" i="27"/>
  <c r="D30" i="27"/>
  <c r="AG29" i="27"/>
  <c r="AE29" i="27"/>
  <c r="AC29" i="27"/>
  <c r="AA29" i="27"/>
  <c r="Z29" i="27"/>
  <c r="X29" i="27"/>
  <c r="V29" i="27"/>
  <c r="U29" i="27"/>
  <c r="S29" i="27"/>
  <c r="R29" i="27"/>
  <c r="P29" i="27"/>
  <c r="O29" i="27"/>
  <c r="N29" i="27"/>
  <c r="M29" i="27"/>
  <c r="L29" i="27"/>
  <c r="K29" i="27"/>
  <c r="I29" i="27"/>
  <c r="C31" i="27"/>
  <c r="C39" i="27" s="1"/>
  <c r="C48" i="27" s="1"/>
  <c r="C30" i="27"/>
  <c r="C38" i="27" s="1"/>
  <c r="C47" i="27" s="1"/>
  <c r="B31" i="27"/>
  <c r="B39" i="27" s="1"/>
  <c r="B30" i="27"/>
  <c r="B38" i="27" s="1"/>
  <c r="B44" i="27"/>
  <c r="C44" i="27" s="1"/>
  <c r="D44" i="27" s="1"/>
  <c r="E44" i="27" s="1"/>
  <c r="F44" i="27" s="1"/>
  <c r="G44" i="27" s="1"/>
  <c r="H44" i="27" s="1"/>
  <c r="C7" i="28"/>
  <c r="E7" i="28"/>
  <c r="G7" i="28"/>
  <c r="K7" i="28"/>
  <c r="N7" i="28"/>
  <c r="R7" i="28"/>
  <c r="T7" i="28"/>
  <c r="V7" i="28"/>
  <c r="Y7" i="28"/>
  <c r="AB7" i="28"/>
  <c r="AF7" i="28"/>
  <c r="AJ7" i="28"/>
  <c r="C8" i="28"/>
  <c r="E8" i="28"/>
  <c r="G8" i="28"/>
  <c r="K8" i="28"/>
  <c r="N8" i="28"/>
  <c r="R8" i="28"/>
  <c r="T8" i="28"/>
  <c r="V8" i="28"/>
  <c r="Y8" i="28"/>
  <c r="AB8" i="28"/>
  <c r="AF8" i="28"/>
  <c r="AJ8" i="28"/>
  <c r="C9" i="28"/>
  <c r="E9" i="28"/>
  <c r="G9" i="28"/>
  <c r="K9" i="28"/>
  <c r="N9" i="28"/>
  <c r="R9" i="28"/>
  <c r="T9" i="28"/>
  <c r="V9" i="28"/>
  <c r="Y9" i="28"/>
  <c r="AB9" i="28"/>
  <c r="AF9" i="28"/>
  <c r="AJ9" i="28"/>
  <c r="C10" i="28"/>
  <c r="E10" i="28"/>
  <c r="G10" i="28"/>
  <c r="K10" i="28"/>
  <c r="N10" i="28"/>
  <c r="R10" i="28"/>
  <c r="T10" i="28"/>
  <c r="V10" i="28"/>
  <c r="Y10" i="28"/>
  <c r="AB10" i="28"/>
  <c r="AF10" i="28"/>
  <c r="AJ10" i="28"/>
  <c r="C11" i="28"/>
  <c r="E11" i="28"/>
  <c r="G11" i="28"/>
  <c r="K11" i="28"/>
  <c r="N11" i="28"/>
  <c r="R11" i="28"/>
  <c r="T11" i="28"/>
  <c r="V11" i="28"/>
  <c r="Y11" i="28"/>
  <c r="AB11" i="28"/>
  <c r="AF11" i="28"/>
  <c r="AJ11" i="28"/>
  <c r="C12" i="28"/>
  <c r="E12" i="28"/>
  <c r="G12" i="28"/>
  <c r="K12" i="28"/>
  <c r="N12" i="28"/>
  <c r="R12" i="28"/>
  <c r="T12" i="28"/>
  <c r="V12" i="28"/>
  <c r="Y12" i="28"/>
  <c r="AB12" i="28"/>
  <c r="AF12" i="28"/>
  <c r="AJ12" i="28"/>
  <c r="C13" i="28"/>
  <c r="E13" i="28"/>
  <c r="G13" i="28"/>
  <c r="K13" i="28"/>
  <c r="N13" i="28"/>
  <c r="R13" i="28"/>
  <c r="T13" i="28"/>
  <c r="V13" i="28"/>
  <c r="Y13" i="28"/>
  <c r="AB13" i="28"/>
  <c r="AF13" i="28"/>
  <c r="AJ13" i="28"/>
  <c r="C14" i="28"/>
  <c r="E14" i="28"/>
  <c r="G14" i="28"/>
  <c r="K14" i="28"/>
  <c r="N14" i="28"/>
  <c r="R14" i="28"/>
  <c r="T14" i="28"/>
  <c r="V14" i="28"/>
  <c r="Y14" i="28"/>
  <c r="AB14" i="28"/>
  <c r="AF14" i="28"/>
  <c r="AJ14" i="28"/>
  <c r="C15" i="28"/>
  <c r="E15" i="28"/>
  <c r="G15" i="28"/>
  <c r="K15" i="28"/>
  <c r="N15" i="28"/>
  <c r="R15" i="28"/>
  <c r="T15" i="28"/>
  <c r="V15" i="28"/>
  <c r="Y15" i="28"/>
  <c r="AB15" i="28"/>
  <c r="AF15" i="28"/>
  <c r="AJ15" i="28"/>
  <c r="C16" i="28"/>
  <c r="E16" i="28"/>
  <c r="G16" i="28"/>
  <c r="K16" i="28"/>
  <c r="N16" i="28"/>
  <c r="R16" i="28"/>
  <c r="T16" i="28"/>
  <c r="V16" i="28"/>
  <c r="Y16" i="28"/>
  <c r="AB16" i="28"/>
  <c r="AF16" i="28"/>
  <c r="AJ16" i="28"/>
  <c r="C17" i="28"/>
  <c r="E17" i="28"/>
  <c r="G17" i="28"/>
  <c r="K17" i="28"/>
  <c r="N17" i="28"/>
  <c r="R17" i="28"/>
  <c r="T17" i="28"/>
  <c r="V17" i="28"/>
  <c r="Y17" i="28"/>
  <c r="AB17" i="28"/>
  <c r="AF17" i="28"/>
  <c r="AJ17" i="28"/>
  <c r="C18" i="28"/>
  <c r="E18" i="28"/>
  <c r="G18" i="28"/>
  <c r="K18" i="28"/>
  <c r="N18" i="28"/>
  <c r="R18" i="28"/>
  <c r="T18" i="28"/>
  <c r="V18" i="28"/>
  <c r="Y18" i="28"/>
  <c r="AB18" i="28"/>
  <c r="AF18" i="28"/>
  <c r="AJ18" i="28"/>
  <c r="C19" i="28"/>
  <c r="E19" i="28"/>
  <c r="G19" i="28"/>
  <c r="K19" i="28"/>
  <c r="N19" i="28"/>
  <c r="R19" i="28"/>
  <c r="T19" i="28"/>
  <c r="V19" i="28"/>
  <c r="Y19" i="28"/>
  <c r="AB19" i="28"/>
  <c r="AF19" i="28"/>
  <c r="AJ19" i="28"/>
  <c r="C20" i="28"/>
  <c r="E20" i="28"/>
  <c r="G20" i="28"/>
  <c r="K20" i="28"/>
  <c r="N20" i="28"/>
  <c r="R20" i="28"/>
  <c r="T20" i="28"/>
  <c r="V20" i="28"/>
  <c r="Y20" i="28"/>
  <c r="AB20" i="28"/>
  <c r="AF20" i="28"/>
  <c r="AJ20" i="28"/>
  <c r="C21" i="28"/>
  <c r="E21" i="28"/>
  <c r="G21" i="28"/>
  <c r="K21" i="28"/>
  <c r="N21" i="28"/>
  <c r="R21" i="28"/>
  <c r="T21" i="28"/>
  <c r="V21" i="28"/>
  <c r="Y21" i="28"/>
  <c r="AB21" i="28"/>
  <c r="AF21" i="28"/>
  <c r="AJ21" i="28"/>
  <c r="C22" i="28"/>
  <c r="E22" i="28"/>
  <c r="G22" i="28"/>
  <c r="K22" i="28"/>
  <c r="N22" i="28"/>
  <c r="R22" i="28"/>
  <c r="T22" i="28"/>
  <c r="V22" i="28"/>
  <c r="Y22" i="28"/>
  <c r="AB22" i="28"/>
  <c r="AF22" i="28"/>
  <c r="AJ22" i="28"/>
  <c r="C23" i="28"/>
  <c r="E23" i="28"/>
  <c r="G23" i="28"/>
  <c r="K23" i="28"/>
  <c r="N23" i="28"/>
  <c r="R23" i="28"/>
  <c r="T23" i="28"/>
  <c r="V23" i="28"/>
  <c r="Y23" i="28"/>
  <c r="AB23" i="28"/>
  <c r="AF23" i="28"/>
  <c r="AJ23" i="28"/>
  <c r="C24" i="28"/>
  <c r="E24" i="28"/>
  <c r="G24" i="28"/>
  <c r="K24" i="28"/>
  <c r="N24" i="28"/>
  <c r="R24" i="28"/>
  <c r="T24" i="28"/>
  <c r="V24" i="28"/>
  <c r="Y24" i="28"/>
  <c r="AB24" i="28"/>
  <c r="AF24" i="28"/>
  <c r="AJ24" i="28"/>
  <c r="AI27" i="28"/>
  <c r="AH27" i="28"/>
  <c r="AG27" i="28"/>
  <c r="AE27" i="28"/>
  <c r="AD27" i="28"/>
  <c r="AC27" i="28"/>
  <c r="AA27" i="28"/>
  <c r="Z27" i="28"/>
  <c r="X27" i="28"/>
  <c r="W27" i="28"/>
  <c r="U27" i="28"/>
  <c r="S27" i="28"/>
  <c r="Q27" i="28"/>
  <c r="P27" i="28"/>
  <c r="O27" i="28"/>
  <c r="M27" i="28"/>
  <c r="L27" i="28"/>
  <c r="J27" i="28"/>
  <c r="I27" i="28"/>
  <c r="H27" i="28"/>
  <c r="F27" i="28"/>
  <c r="D27" i="28"/>
  <c r="AI26" i="28"/>
  <c r="AH26" i="28"/>
  <c r="AG26" i="28"/>
  <c r="AE26" i="28"/>
  <c r="AD26" i="28"/>
  <c r="AC26" i="28"/>
  <c r="AA26" i="28"/>
  <c r="Z26" i="28"/>
  <c r="X26" i="28"/>
  <c r="W26" i="28"/>
  <c r="U26" i="28"/>
  <c r="S26" i="28"/>
  <c r="Q26" i="28"/>
  <c r="P26" i="28"/>
  <c r="O26" i="28"/>
  <c r="M26" i="28"/>
  <c r="L26" i="28"/>
  <c r="J26" i="28"/>
  <c r="I26" i="28"/>
  <c r="H26" i="28"/>
  <c r="F26" i="28"/>
  <c r="D26" i="28"/>
  <c r="AI25" i="28"/>
  <c r="AH25" i="28"/>
  <c r="AG25" i="28"/>
  <c r="AE25" i="28"/>
  <c r="AD25" i="28"/>
  <c r="AC25" i="28"/>
  <c r="AA25" i="28"/>
  <c r="Z25" i="28"/>
  <c r="X25" i="28"/>
  <c r="W25" i="28"/>
  <c r="U25" i="28"/>
  <c r="S25" i="28"/>
  <c r="Q25" i="28"/>
  <c r="P25" i="28"/>
  <c r="O25" i="28"/>
  <c r="M25" i="28"/>
  <c r="L25" i="28"/>
  <c r="J25" i="28"/>
  <c r="I25" i="28"/>
  <c r="H25" i="28"/>
  <c r="F25" i="28"/>
  <c r="D25" i="28"/>
  <c r="B26" i="28"/>
  <c r="B25" i="28"/>
  <c r="B27" i="28"/>
  <c r="B40" i="28"/>
  <c r="C40" i="28" s="1"/>
  <c r="D40" i="28" s="1"/>
  <c r="E40" i="28" s="1"/>
  <c r="F40" i="28" s="1"/>
  <c r="G40" i="28" s="1"/>
  <c r="H40" i="28" s="1"/>
  <c r="D9" i="29"/>
  <c r="F9" i="29"/>
  <c r="J9" i="29"/>
  <c r="L9" i="29"/>
  <c r="N9" i="29"/>
  <c r="R9" i="29"/>
  <c r="T9" i="29"/>
  <c r="V9" i="29"/>
  <c r="AA9" i="29"/>
  <c r="AC9" i="29"/>
  <c r="AF9" i="29"/>
  <c r="AI9" i="29"/>
  <c r="D10" i="29"/>
  <c r="F10" i="29"/>
  <c r="J10" i="29"/>
  <c r="L10" i="29"/>
  <c r="N10" i="29"/>
  <c r="R10" i="29"/>
  <c r="T10" i="29"/>
  <c r="V10" i="29"/>
  <c r="AA10" i="29"/>
  <c r="AC10" i="29"/>
  <c r="AF10" i="29"/>
  <c r="AI10" i="29"/>
  <c r="D11" i="29"/>
  <c r="F11" i="29"/>
  <c r="J11" i="29"/>
  <c r="L11" i="29"/>
  <c r="N11" i="29"/>
  <c r="R11" i="29"/>
  <c r="T11" i="29"/>
  <c r="V11" i="29"/>
  <c r="AA11" i="29"/>
  <c r="AC11" i="29"/>
  <c r="AF11" i="29"/>
  <c r="AI11" i="29"/>
  <c r="D12" i="29"/>
  <c r="F12" i="29"/>
  <c r="J12" i="29"/>
  <c r="L12" i="29"/>
  <c r="N12" i="29"/>
  <c r="R12" i="29"/>
  <c r="T12" i="29"/>
  <c r="V12" i="29"/>
  <c r="AA12" i="29"/>
  <c r="AC12" i="29"/>
  <c r="AF12" i="29"/>
  <c r="AI12" i="29"/>
  <c r="D13" i="29"/>
  <c r="F13" i="29"/>
  <c r="J13" i="29"/>
  <c r="L13" i="29"/>
  <c r="N13" i="29"/>
  <c r="R13" i="29"/>
  <c r="T13" i="29"/>
  <c r="V13" i="29"/>
  <c r="AA13" i="29"/>
  <c r="AC13" i="29"/>
  <c r="AF13" i="29"/>
  <c r="AI13" i="29"/>
  <c r="D14" i="29"/>
  <c r="F14" i="29"/>
  <c r="J14" i="29"/>
  <c r="L14" i="29"/>
  <c r="N14" i="29"/>
  <c r="R14" i="29"/>
  <c r="T14" i="29"/>
  <c r="V14" i="29"/>
  <c r="AA14" i="29"/>
  <c r="AC14" i="29"/>
  <c r="AF14" i="29"/>
  <c r="AI14" i="29"/>
  <c r="D15" i="29"/>
  <c r="F15" i="29"/>
  <c r="J15" i="29"/>
  <c r="L15" i="29"/>
  <c r="N15" i="29"/>
  <c r="R15" i="29"/>
  <c r="T15" i="29"/>
  <c r="V15" i="29"/>
  <c r="AA15" i="29"/>
  <c r="AC15" i="29"/>
  <c r="AF15" i="29"/>
  <c r="AI15" i="29"/>
  <c r="D16" i="29"/>
  <c r="F16" i="29"/>
  <c r="J16" i="29"/>
  <c r="L16" i="29"/>
  <c r="N16" i="29"/>
  <c r="R16" i="29"/>
  <c r="T16" i="29"/>
  <c r="V16" i="29"/>
  <c r="AA16" i="29"/>
  <c r="AC16" i="29"/>
  <c r="AF16" i="29"/>
  <c r="AI16" i="29"/>
  <c r="D17" i="29"/>
  <c r="F17" i="29"/>
  <c r="J17" i="29"/>
  <c r="L17" i="29"/>
  <c r="N17" i="29"/>
  <c r="R17" i="29"/>
  <c r="T17" i="29"/>
  <c r="V17" i="29"/>
  <c r="AA17" i="29"/>
  <c r="AC17" i="29"/>
  <c r="AF17" i="29"/>
  <c r="AI17" i="29"/>
  <c r="D18" i="29"/>
  <c r="F18" i="29"/>
  <c r="J18" i="29"/>
  <c r="L18" i="29"/>
  <c r="N18" i="29"/>
  <c r="R18" i="29"/>
  <c r="T18" i="29"/>
  <c r="V18" i="29"/>
  <c r="AA18" i="29"/>
  <c r="AC18" i="29"/>
  <c r="AF18" i="29"/>
  <c r="AI18" i="29"/>
  <c r="D19" i="29"/>
  <c r="F19" i="29"/>
  <c r="J19" i="29"/>
  <c r="L19" i="29"/>
  <c r="N19" i="29"/>
  <c r="R19" i="29"/>
  <c r="T19" i="29"/>
  <c r="V19" i="29"/>
  <c r="AA19" i="29"/>
  <c r="AC19" i="29"/>
  <c r="AF19" i="29"/>
  <c r="AI19" i="29"/>
  <c r="D20" i="29"/>
  <c r="F20" i="29"/>
  <c r="J20" i="29"/>
  <c r="L20" i="29"/>
  <c r="N20" i="29"/>
  <c r="R20" i="29"/>
  <c r="T20" i="29"/>
  <c r="V20" i="29"/>
  <c r="AA20" i="29"/>
  <c r="AC20" i="29"/>
  <c r="AF20" i="29"/>
  <c r="AI20" i="29"/>
  <c r="D21" i="29"/>
  <c r="F21" i="29"/>
  <c r="J21" i="29"/>
  <c r="L21" i="29"/>
  <c r="N21" i="29"/>
  <c r="R21" i="29"/>
  <c r="T21" i="29"/>
  <c r="V21" i="29"/>
  <c r="AA21" i="29"/>
  <c r="AC21" i="29"/>
  <c r="AF21" i="29"/>
  <c r="AI21" i="29"/>
  <c r="D22" i="29"/>
  <c r="F22" i="29"/>
  <c r="J22" i="29"/>
  <c r="L22" i="29"/>
  <c r="N22" i="29"/>
  <c r="R22" i="29"/>
  <c r="T22" i="29"/>
  <c r="V22" i="29"/>
  <c r="AA22" i="29"/>
  <c r="AC22" i="29"/>
  <c r="AF22" i="29"/>
  <c r="AI22" i="29"/>
  <c r="D23" i="29"/>
  <c r="F23" i="29"/>
  <c r="J23" i="29"/>
  <c r="L23" i="29"/>
  <c r="N23" i="29"/>
  <c r="R23" i="29"/>
  <c r="T23" i="29"/>
  <c r="V23" i="29"/>
  <c r="AA23" i="29"/>
  <c r="AC23" i="29"/>
  <c r="AF23" i="29"/>
  <c r="AI23" i="29"/>
  <c r="D24" i="29"/>
  <c r="F24" i="29"/>
  <c r="J24" i="29"/>
  <c r="L24" i="29"/>
  <c r="N24" i="29"/>
  <c r="R24" i="29"/>
  <c r="T24" i="29"/>
  <c r="V24" i="29"/>
  <c r="AA24" i="29"/>
  <c r="AC24" i="29"/>
  <c r="AF24" i="29"/>
  <c r="AI24" i="29"/>
  <c r="D25" i="29"/>
  <c r="F25" i="29"/>
  <c r="J25" i="29"/>
  <c r="L25" i="29"/>
  <c r="N25" i="29"/>
  <c r="R25" i="29"/>
  <c r="T25" i="29"/>
  <c r="V25" i="29"/>
  <c r="AA25" i="29"/>
  <c r="AC25" i="29"/>
  <c r="AF25" i="29"/>
  <c r="AI25" i="29"/>
  <c r="D26" i="29"/>
  <c r="F26" i="29"/>
  <c r="J26" i="29"/>
  <c r="L26" i="29"/>
  <c r="N26" i="29"/>
  <c r="R26" i="29"/>
  <c r="T26" i="29"/>
  <c r="V26" i="29"/>
  <c r="AA26" i="29"/>
  <c r="AC26" i="29"/>
  <c r="AF26" i="29"/>
  <c r="AI26" i="29"/>
  <c r="AA27" i="29"/>
  <c r="AC27" i="29"/>
  <c r="AF27" i="29"/>
  <c r="AI27" i="29"/>
  <c r="AH28" i="29"/>
  <c r="AG28" i="29"/>
  <c r="AE28" i="29"/>
  <c r="AD28" i="29"/>
  <c r="AB28" i="29"/>
  <c r="Z28" i="29"/>
  <c r="Y28" i="29"/>
  <c r="X28" i="29"/>
  <c r="W28" i="29"/>
  <c r="AH30" i="29"/>
  <c r="AG30" i="29"/>
  <c r="AE30" i="29"/>
  <c r="AD30" i="29"/>
  <c r="AB30" i="29"/>
  <c r="Z30" i="29"/>
  <c r="Y30" i="29"/>
  <c r="X30" i="29"/>
  <c r="W30" i="29"/>
  <c r="U30" i="29"/>
  <c r="S30" i="29"/>
  <c r="AH29" i="29"/>
  <c r="AG29" i="29"/>
  <c r="AE29" i="29"/>
  <c r="AD29" i="29"/>
  <c r="AB29" i="29"/>
  <c r="Z29" i="29"/>
  <c r="Y29" i="29"/>
  <c r="X29" i="29"/>
  <c r="W29" i="29"/>
  <c r="U29" i="29"/>
  <c r="S29" i="29"/>
  <c r="U28" i="29"/>
  <c r="S28" i="29"/>
  <c r="Q30" i="29"/>
  <c r="P30" i="29"/>
  <c r="O30" i="29"/>
  <c r="M30" i="29"/>
  <c r="K30" i="29"/>
  <c r="I30" i="29"/>
  <c r="H30" i="29"/>
  <c r="G30" i="29"/>
  <c r="E30" i="29"/>
  <c r="C30" i="29"/>
  <c r="Q29" i="29"/>
  <c r="P29" i="29"/>
  <c r="O29" i="29"/>
  <c r="M29" i="29"/>
  <c r="K29" i="29"/>
  <c r="I29" i="29"/>
  <c r="H29" i="29"/>
  <c r="G29" i="29"/>
  <c r="E29" i="29"/>
  <c r="C29" i="29"/>
  <c r="Q28" i="29"/>
  <c r="P28" i="29"/>
  <c r="O28" i="29"/>
  <c r="M28" i="29"/>
  <c r="K28" i="29"/>
  <c r="I28" i="29"/>
  <c r="H28" i="29"/>
  <c r="G28" i="29"/>
  <c r="E28" i="29"/>
  <c r="C28" i="29"/>
  <c r="B28" i="29"/>
  <c r="B30" i="29"/>
  <c r="B29" i="29"/>
  <c r="B43" i="29"/>
  <c r="C43" i="29" s="1"/>
  <c r="D43" i="29" s="1"/>
  <c r="E43" i="29" s="1"/>
  <c r="F43" i="29" s="1"/>
  <c r="G43" i="29" s="1"/>
  <c r="H43" i="29" s="1"/>
  <c r="I43" i="29" s="1"/>
  <c r="C8" i="30"/>
  <c r="E8" i="30"/>
  <c r="G8" i="30"/>
  <c r="K8" i="30"/>
  <c r="O8" i="30"/>
  <c r="R8" i="30"/>
  <c r="T8" i="30"/>
  <c r="W8" i="30" s="1"/>
  <c r="AA8" i="30"/>
  <c r="AD8" i="30"/>
  <c r="AF8" i="30"/>
  <c r="AH8" i="30"/>
  <c r="AJ8" i="30"/>
  <c r="C9" i="30"/>
  <c r="E9" i="30"/>
  <c r="G9" i="30"/>
  <c r="K9" i="30"/>
  <c r="O9" i="30"/>
  <c r="R9" i="30"/>
  <c r="T9" i="30"/>
  <c r="W9" i="30" s="1"/>
  <c r="AA9" i="30"/>
  <c r="AD9" i="30"/>
  <c r="AF9" i="30"/>
  <c r="AH9" i="30"/>
  <c r="AJ9" i="30"/>
  <c r="C10" i="30"/>
  <c r="E10" i="30"/>
  <c r="G10" i="30"/>
  <c r="K10" i="30"/>
  <c r="O10" i="30"/>
  <c r="R10" i="30"/>
  <c r="T10" i="30"/>
  <c r="W10" i="30" s="1"/>
  <c r="AA10" i="30"/>
  <c r="AD10" i="30"/>
  <c r="AF10" i="30"/>
  <c r="AH10" i="30"/>
  <c r="AJ10" i="30"/>
  <c r="C11" i="30"/>
  <c r="E11" i="30"/>
  <c r="G11" i="30"/>
  <c r="K11" i="30"/>
  <c r="O11" i="30"/>
  <c r="R11" i="30"/>
  <c r="T11" i="30"/>
  <c r="W11" i="30" s="1"/>
  <c r="AA11" i="30"/>
  <c r="AD11" i="30"/>
  <c r="AF11" i="30"/>
  <c r="AH11" i="30"/>
  <c r="AJ11" i="30"/>
  <c r="C12" i="30"/>
  <c r="E12" i="30"/>
  <c r="G12" i="30"/>
  <c r="K12" i="30"/>
  <c r="O12" i="30"/>
  <c r="R12" i="30"/>
  <c r="T12" i="30"/>
  <c r="W12" i="30" s="1"/>
  <c r="AA12" i="30"/>
  <c r="AD12" i="30"/>
  <c r="AF12" i="30"/>
  <c r="AH12" i="30"/>
  <c r="AJ12" i="30"/>
  <c r="C13" i="30"/>
  <c r="E13" i="30"/>
  <c r="G13" i="30"/>
  <c r="K13" i="30"/>
  <c r="O13" i="30"/>
  <c r="Q13" i="30"/>
  <c r="R13" i="30" s="1"/>
  <c r="W13" i="30"/>
  <c r="AA13" i="30"/>
  <c r="AD13" i="30"/>
  <c r="AF13" i="30"/>
  <c r="AH13" i="30"/>
  <c r="AJ13" i="30"/>
  <c r="C14" i="30"/>
  <c r="E14" i="30"/>
  <c r="G14" i="30"/>
  <c r="K14" i="30"/>
  <c r="O14" i="30"/>
  <c r="Q14" i="30"/>
  <c r="R14" i="30" s="1"/>
  <c r="T14" i="30"/>
  <c r="W14" i="30" s="1"/>
  <c r="AA14" i="30"/>
  <c r="AD14" i="30"/>
  <c r="AF14" i="30"/>
  <c r="AH14" i="30"/>
  <c r="AJ14" i="30"/>
  <c r="C15" i="30"/>
  <c r="E15" i="30"/>
  <c r="G15" i="30"/>
  <c r="K15" i="30"/>
  <c r="O15" i="30"/>
  <c r="R15" i="30"/>
  <c r="S15" i="30"/>
  <c r="T15" i="30"/>
  <c r="AA15" i="30"/>
  <c r="AD15" i="30"/>
  <c r="AF15" i="30"/>
  <c r="AH15" i="30"/>
  <c r="AJ15" i="30"/>
  <c r="C16" i="30"/>
  <c r="E16" i="30"/>
  <c r="G16" i="30"/>
  <c r="K16" i="30"/>
  <c r="O16" i="30"/>
  <c r="R16" i="30"/>
  <c r="W16" i="30"/>
  <c r="AA16" i="30"/>
  <c r="AD16" i="30"/>
  <c r="AF16" i="30"/>
  <c r="AH16" i="30"/>
  <c r="AJ16" i="30"/>
  <c r="C17" i="30"/>
  <c r="E17" i="30"/>
  <c r="G17" i="30"/>
  <c r="K17" i="30"/>
  <c r="O17" i="30"/>
  <c r="R17" i="30"/>
  <c r="W17" i="30"/>
  <c r="AA17" i="30"/>
  <c r="AD17" i="30"/>
  <c r="AF17" i="30"/>
  <c r="AH17" i="30"/>
  <c r="AJ17" i="30"/>
  <c r="C18" i="30"/>
  <c r="E18" i="30"/>
  <c r="G18" i="30"/>
  <c r="K18" i="30"/>
  <c r="O18" i="30"/>
  <c r="R18" i="30"/>
  <c r="T18" i="30"/>
  <c r="W18" i="30" s="1"/>
  <c r="AA18" i="30"/>
  <c r="AD18" i="30"/>
  <c r="AF18" i="30"/>
  <c r="AH18" i="30"/>
  <c r="AJ18" i="30"/>
  <c r="C19" i="30"/>
  <c r="E19" i="30"/>
  <c r="G19" i="30"/>
  <c r="K19" i="30"/>
  <c r="O19" i="30"/>
  <c r="R19" i="30"/>
  <c r="W19" i="30"/>
  <c r="AA19" i="30"/>
  <c r="AD19" i="30"/>
  <c r="AF19" i="30"/>
  <c r="AH19" i="30"/>
  <c r="AJ19" i="30"/>
  <c r="C20" i="30"/>
  <c r="E20" i="30"/>
  <c r="G20" i="30"/>
  <c r="K20" i="30"/>
  <c r="O20" i="30"/>
  <c r="R20" i="30"/>
  <c r="T20" i="30"/>
  <c r="W20" i="30" s="1"/>
  <c r="AA20" i="30"/>
  <c r="AD20" i="30"/>
  <c r="AF20" i="30"/>
  <c r="AH20" i="30"/>
  <c r="AJ20" i="30"/>
  <c r="C21" i="30"/>
  <c r="E21" i="30"/>
  <c r="G21" i="30"/>
  <c r="K21" i="30"/>
  <c r="O21" i="30"/>
  <c r="R21" i="30"/>
  <c r="T21" i="30"/>
  <c r="W21" i="30" s="1"/>
  <c r="AA21" i="30"/>
  <c r="AD21" i="30"/>
  <c r="AF21" i="30"/>
  <c r="AH21" i="30"/>
  <c r="AJ21" i="30"/>
  <c r="K22" i="30"/>
  <c r="O22" i="30"/>
  <c r="R22" i="30"/>
  <c r="T22" i="30"/>
  <c r="W22" i="30" s="1"/>
  <c r="AA22" i="30"/>
  <c r="AD22" i="30"/>
  <c r="AF22" i="30"/>
  <c r="AH22" i="30"/>
  <c r="AJ22" i="30"/>
  <c r="C23" i="30"/>
  <c r="E23" i="30"/>
  <c r="G23" i="30"/>
  <c r="K23" i="30"/>
  <c r="O23" i="30"/>
  <c r="R23" i="30"/>
  <c r="T23" i="30"/>
  <c r="W23" i="30" s="1"/>
  <c r="AA23" i="30"/>
  <c r="AD23" i="30"/>
  <c r="AF23" i="30"/>
  <c r="AH23" i="30"/>
  <c r="AJ23" i="30"/>
  <c r="C24" i="30"/>
  <c r="E24" i="30"/>
  <c r="G24" i="30"/>
  <c r="K24" i="30"/>
  <c r="O24" i="30"/>
  <c r="R24" i="30"/>
  <c r="S24" i="30"/>
  <c r="T24" i="30"/>
  <c r="AA24" i="30"/>
  <c r="AD24" i="30"/>
  <c r="AF24" i="30"/>
  <c r="AH24" i="30"/>
  <c r="AJ24" i="30"/>
  <c r="C25" i="30"/>
  <c r="E25" i="30"/>
  <c r="G25" i="30"/>
  <c r="K25" i="30"/>
  <c r="O25" i="30"/>
  <c r="R25" i="30"/>
  <c r="S25" i="30"/>
  <c r="T25" i="30"/>
  <c r="AA25" i="30"/>
  <c r="AD25" i="30"/>
  <c r="AF25" i="30"/>
  <c r="AH25" i="30"/>
  <c r="AJ25" i="30"/>
  <c r="C26" i="30"/>
  <c r="E26" i="30"/>
  <c r="G26" i="30"/>
  <c r="K26" i="30"/>
  <c r="O26" i="30"/>
  <c r="R26" i="30"/>
  <c r="S26" i="30"/>
  <c r="W26" i="30" s="1"/>
  <c r="AA26" i="30"/>
  <c r="AD26" i="30"/>
  <c r="AF26" i="30"/>
  <c r="AH26" i="30"/>
  <c r="AJ26" i="30"/>
  <c r="C27" i="30"/>
  <c r="E27" i="30"/>
  <c r="G27" i="30"/>
  <c r="K27" i="30"/>
  <c r="O27" i="30"/>
  <c r="R27" i="30"/>
  <c r="S27" i="30"/>
  <c r="W27" i="30" s="1"/>
  <c r="AA27" i="30"/>
  <c r="AD27" i="30"/>
  <c r="AF27" i="30"/>
  <c r="AH27" i="30"/>
  <c r="AJ27" i="30"/>
  <c r="F28" i="30"/>
  <c r="D28" i="30"/>
  <c r="B28" i="30"/>
  <c r="AI30" i="30"/>
  <c r="AG30" i="30"/>
  <c r="AE30" i="30"/>
  <c r="AC30" i="30"/>
  <c r="AB30" i="30"/>
  <c r="Z30" i="30"/>
  <c r="Y30" i="30"/>
  <c r="X30" i="30"/>
  <c r="V30" i="30"/>
  <c r="U30" i="30"/>
  <c r="Q30" i="30"/>
  <c r="P30" i="30"/>
  <c r="N30" i="30"/>
  <c r="M30" i="30"/>
  <c r="L30" i="30"/>
  <c r="J30" i="30"/>
  <c r="I30" i="30"/>
  <c r="H30" i="30"/>
  <c r="F30" i="30"/>
  <c r="D30" i="30"/>
  <c r="AI29" i="30"/>
  <c r="AG29" i="30"/>
  <c r="AE29" i="30"/>
  <c r="AC29" i="30"/>
  <c r="AB29" i="30"/>
  <c r="Z29" i="30"/>
  <c r="Y29" i="30"/>
  <c r="X29" i="30"/>
  <c r="V29" i="30"/>
  <c r="U29" i="30"/>
  <c r="P29" i="30"/>
  <c r="N29" i="30"/>
  <c r="M29" i="30"/>
  <c r="L29" i="30"/>
  <c r="J29" i="30"/>
  <c r="I29" i="30"/>
  <c r="H29" i="30"/>
  <c r="F29" i="30"/>
  <c r="D29" i="30"/>
  <c r="AI28" i="30"/>
  <c r="AG28" i="30"/>
  <c r="AE28" i="30"/>
  <c r="AC28" i="30"/>
  <c r="AB28" i="30"/>
  <c r="Z28" i="30"/>
  <c r="Y28" i="30"/>
  <c r="X28" i="30"/>
  <c r="V28" i="30"/>
  <c r="U28" i="30"/>
  <c r="P28" i="30"/>
  <c r="N28" i="30"/>
  <c r="M28" i="30"/>
  <c r="L28" i="30"/>
  <c r="J28" i="30"/>
  <c r="I28" i="30"/>
  <c r="H28" i="30"/>
  <c r="B29" i="30"/>
  <c r="B30" i="30"/>
  <c r="B44" i="30"/>
  <c r="C44" i="30" s="1"/>
  <c r="D44" i="30" s="1"/>
  <c r="E44" i="30" s="1"/>
  <c r="F44" i="30" s="1"/>
  <c r="G44" i="30" s="1"/>
  <c r="H44" i="30" s="1"/>
  <c r="J44" i="30" s="1"/>
  <c r="BD27" i="31"/>
  <c r="BD26" i="31"/>
  <c r="BD25" i="31"/>
  <c r="BD24" i="31"/>
  <c r="BD23" i="31"/>
  <c r="BD22" i="31"/>
  <c r="BD21" i="31"/>
  <c r="BD20" i="31"/>
  <c r="BD19" i="31"/>
  <c r="BD18" i="31"/>
  <c r="BD17" i="31"/>
  <c r="BD16" i="31"/>
  <c r="BD15" i="31"/>
  <c r="BD14" i="31"/>
  <c r="BD13" i="31"/>
  <c r="BD12" i="31"/>
  <c r="BD11" i="31"/>
  <c r="BD10" i="31"/>
  <c r="BD9" i="31"/>
  <c r="BD8" i="31"/>
  <c r="BC30" i="31"/>
  <c r="BC29" i="31"/>
  <c r="BC28" i="31"/>
  <c r="BA27" i="31"/>
  <c r="BA26" i="31"/>
  <c r="BA25" i="31"/>
  <c r="BA24" i="31"/>
  <c r="BA23" i="31"/>
  <c r="BA22" i="31"/>
  <c r="BA21" i="31"/>
  <c r="BA20" i="31"/>
  <c r="BA19" i="31"/>
  <c r="BA18" i="31"/>
  <c r="BA17" i="31"/>
  <c r="BA16" i="31"/>
  <c r="BA15" i="31"/>
  <c r="BA14" i="31"/>
  <c r="BA13" i="31"/>
  <c r="BA12" i="31"/>
  <c r="BA11" i="31"/>
  <c r="BA10" i="31"/>
  <c r="BA9" i="31"/>
  <c r="BA8" i="31"/>
  <c r="AZ30" i="31"/>
  <c r="AZ29" i="31"/>
  <c r="AZ28" i="31"/>
  <c r="AY30" i="31"/>
  <c r="AY29" i="31"/>
  <c r="AY28" i="31"/>
  <c r="AW8" i="31"/>
  <c r="BF8" i="31"/>
  <c r="D8" i="31"/>
  <c r="H8" i="31"/>
  <c r="N8" i="31"/>
  <c r="R8" i="31"/>
  <c r="T8" i="31"/>
  <c r="Z8" i="31"/>
  <c r="AG8" i="31"/>
  <c r="AO8" i="31"/>
  <c r="AW9" i="31"/>
  <c r="BF9" i="31"/>
  <c r="D9" i="31"/>
  <c r="H9" i="31"/>
  <c r="N9" i="31"/>
  <c r="R9" i="31"/>
  <c r="T9" i="31"/>
  <c r="Z9" i="31"/>
  <c r="AG9" i="31"/>
  <c r="AO9" i="31"/>
  <c r="AW10" i="31"/>
  <c r="BF10" i="31"/>
  <c r="D10" i="31"/>
  <c r="H10" i="31"/>
  <c r="N10" i="31"/>
  <c r="R10" i="31"/>
  <c r="T10" i="31"/>
  <c r="Z10" i="31"/>
  <c r="AG10" i="31"/>
  <c r="AO10" i="31"/>
  <c r="AW12" i="31"/>
  <c r="BF12" i="31"/>
  <c r="D12" i="31"/>
  <c r="H12" i="31"/>
  <c r="N12" i="31"/>
  <c r="R12" i="31"/>
  <c r="T12" i="31"/>
  <c r="Z12" i="31"/>
  <c r="AG12" i="31"/>
  <c r="AO12" i="31"/>
  <c r="AW17" i="31"/>
  <c r="BF17" i="31"/>
  <c r="D17" i="31"/>
  <c r="H17" i="31"/>
  <c r="N17" i="31"/>
  <c r="R17" i="31"/>
  <c r="T17" i="31"/>
  <c r="Z17" i="31"/>
  <c r="AG17" i="31"/>
  <c r="AO17" i="31"/>
  <c r="AW18" i="31"/>
  <c r="BF18" i="31"/>
  <c r="D18" i="31"/>
  <c r="H18" i="31"/>
  <c r="N18" i="31"/>
  <c r="R18" i="31"/>
  <c r="T18" i="31"/>
  <c r="Z18" i="31"/>
  <c r="AG18" i="31"/>
  <c r="AO18" i="31"/>
  <c r="AW21" i="31"/>
  <c r="BF21" i="31"/>
  <c r="D21" i="31"/>
  <c r="H21" i="31"/>
  <c r="N21" i="31"/>
  <c r="R21" i="31"/>
  <c r="T21" i="31"/>
  <c r="Z21" i="31"/>
  <c r="AG21" i="31"/>
  <c r="AO21" i="31"/>
  <c r="AW22" i="31"/>
  <c r="BF22" i="31"/>
  <c r="D22" i="31"/>
  <c r="H22" i="31"/>
  <c r="N22" i="31"/>
  <c r="R22" i="31"/>
  <c r="T22" i="31"/>
  <c r="Z22" i="31"/>
  <c r="AG22" i="31"/>
  <c r="AO22" i="31"/>
  <c r="AW24" i="31"/>
  <c r="BF24" i="31"/>
  <c r="D24" i="31"/>
  <c r="H24" i="31"/>
  <c r="N24" i="31"/>
  <c r="R24" i="31"/>
  <c r="T24" i="31"/>
  <c r="Z24" i="31"/>
  <c r="AG24" i="31"/>
  <c r="AO24" i="31"/>
  <c r="AW26" i="31"/>
  <c r="BF26" i="31"/>
  <c r="D26" i="31"/>
  <c r="H26" i="31"/>
  <c r="N26" i="31"/>
  <c r="R26" i="31"/>
  <c r="T26" i="31"/>
  <c r="Z26" i="31"/>
  <c r="AG26" i="31"/>
  <c r="AO26" i="31"/>
  <c r="AW13" i="31"/>
  <c r="BF13" i="31"/>
  <c r="D13" i="31"/>
  <c r="H13" i="31"/>
  <c r="N13" i="31"/>
  <c r="R13" i="31"/>
  <c r="T13" i="31"/>
  <c r="Z13" i="31"/>
  <c r="AG13" i="31"/>
  <c r="AO13" i="31"/>
  <c r="AW19" i="31"/>
  <c r="BF19" i="31"/>
  <c r="D19" i="31"/>
  <c r="H19" i="31"/>
  <c r="N19" i="31"/>
  <c r="R19" i="31"/>
  <c r="T19" i="31"/>
  <c r="Z19" i="31"/>
  <c r="AG19" i="31"/>
  <c r="AO19" i="31"/>
  <c r="AW23" i="31"/>
  <c r="BF23" i="31"/>
  <c r="D23" i="31"/>
  <c r="H23" i="31"/>
  <c r="N23" i="31"/>
  <c r="R23" i="31"/>
  <c r="T23" i="31"/>
  <c r="Z23" i="31"/>
  <c r="AG23" i="31"/>
  <c r="AO23" i="31"/>
  <c r="AW25" i="31"/>
  <c r="BF25" i="31"/>
  <c r="D25" i="31"/>
  <c r="H25" i="31"/>
  <c r="N25" i="31"/>
  <c r="R25" i="31"/>
  <c r="T25" i="31"/>
  <c r="Z25" i="31"/>
  <c r="AG25" i="31"/>
  <c r="AO25" i="31"/>
  <c r="AW27" i="31"/>
  <c r="BF27" i="31"/>
  <c r="D27" i="31"/>
  <c r="H27" i="31"/>
  <c r="N27" i="31"/>
  <c r="R27" i="31"/>
  <c r="T27" i="31"/>
  <c r="Z27" i="31"/>
  <c r="AG27" i="31"/>
  <c r="AO27" i="31"/>
  <c r="AW11" i="31"/>
  <c r="BF11" i="31"/>
  <c r="D11" i="31"/>
  <c r="H11" i="31"/>
  <c r="N11" i="31"/>
  <c r="R11" i="31"/>
  <c r="T11" i="31"/>
  <c r="Z11" i="31"/>
  <c r="AG11" i="31"/>
  <c r="AO11" i="31"/>
  <c r="AW14" i="31"/>
  <c r="BF14" i="31"/>
  <c r="D14" i="31"/>
  <c r="H14" i="31"/>
  <c r="N14" i="31"/>
  <c r="R14" i="31"/>
  <c r="T14" i="31"/>
  <c r="Z14" i="31"/>
  <c r="AG14" i="31"/>
  <c r="AO14" i="31"/>
  <c r="AW15" i="31"/>
  <c r="BF15" i="31"/>
  <c r="D15" i="31"/>
  <c r="H15" i="31"/>
  <c r="N15" i="31"/>
  <c r="R15" i="31"/>
  <c r="T15" i="31"/>
  <c r="Z15" i="31"/>
  <c r="AG15" i="31"/>
  <c r="AO15" i="31"/>
  <c r="AW16" i="31"/>
  <c r="BF16" i="31"/>
  <c r="D16" i="31"/>
  <c r="H16" i="31"/>
  <c r="N16" i="31"/>
  <c r="R16" i="31"/>
  <c r="T16" i="31"/>
  <c r="Z16" i="31"/>
  <c r="AG16" i="31"/>
  <c r="AO16" i="31"/>
  <c r="AW20" i="31"/>
  <c r="BF20" i="31"/>
  <c r="D20" i="31"/>
  <c r="H20" i="31"/>
  <c r="N20" i="31"/>
  <c r="R20" i="31"/>
  <c r="T20" i="31"/>
  <c r="Z20" i="31"/>
  <c r="AG20" i="31"/>
  <c r="AO20" i="31"/>
  <c r="AV30" i="31"/>
  <c r="AV29" i="31"/>
  <c r="AV28" i="31"/>
  <c r="BE30" i="31"/>
  <c r="BB30" i="31"/>
  <c r="AX30" i="31"/>
  <c r="AU30" i="31"/>
  <c r="AT30" i="31"/>
  <c r="AS30" i="31"/>
  <c r="AR30" i="31"/>
  <c r="AQ30" i="31"/>
  <c r="AP30" i="31"/>
  <c r="AN30" i="31"/>
  <c r="AM30" i="31"/>
  <c r="AL30" i="31"/>
  <c r="AK30" i="31"/>
  <c r="AJ30" i="31"/>
  <c r="AI30" i="31"/>
  <c r="AH30" i="31"/>
  <c r="AF30" i="31"/>
  <c r="AE30" i="31"/>
  <c r="AD30" i="31"/>
  <c r="AC30" i="31"/>
  <c r="AB30" i="31"/>
  <c r="AA30" i="31"/>
  <c r="Y30" i="31"/>
  <c r="X30" i="31"/>
  <c r="W30" i="31"/>
  <c r="V30" i="31"/>
  <c r="U30" i="31"/>
  <c r="S30" i="31"/>
  <c r="Q30" i="31"/>
  <c r="P30" i="31"/>
  <c r="O30" i="31"/>
  <c r="M30" i="31"/>
  <c r="L30" i="31"/>
  <c r="K30" i="31"/>
  <c r="J30" i="31"/>
  <c r="I30" i="31"/>
  <c r="G30" i="31"/>
  <c r="F30" i="31"/>
  <c r="E30" i="31"/>
  <c r="C30" i="31"/>
  <c r="BE29" i="31"/>
  <c r="BB29" i="31"/>
  <c r="AX29" i="31"/>
  <c r="AU29" i="31"/>
  <c r="AT29" i="31"/>
  <c r="AS29" i="31"/>
  <c r="AR29" i="31"/>
  <c r="AQ29" i="31"/>
  <c r="AP29" i="31"/>
  <c r="AN29" i="31"/>
  <c r="AM29" i="31"/>
  <c r="AL29" i="31"/>
  <c r="AK29" i="31"/>
  <c r="AJ29" i="31"/>
  <c r="AI29" i="31"/>
  <c r="AH29" i="31"/>
  <c r="AF29" i="31"/>
  <c r="AE29" i="31"/>
  <c r="AD29" i="31"/>
  <c r="AC29" i="31"/>
  <c r="AB29" i="31"/>
  <c r="AA29" i="31"/>
  <c r="Y29" i="31"/>
  <c r="X29" i="31"/>
  <c r="W29" i="31"/>
  <c r="V29" i="31"/>
  <c r="U29" i="31"/>
  <c r="S29" i="31"/>
  <c r="Q29" i="31"/>
  <c r="P29" i="31"/>
  <c r="O29" i="31"/>
  <c r="M29" i="31"/>
  <c r="L29" i="31"/>
  <c r="K29" i="31"/>
  <c r="J29" i="31"/>
  <c r="I29" i="31"/>
  <c r="G29" i="31"/>
  <c r="F29" i="31"/>
  <c r="E29" i="31"/>
  <c r="C29" i="31"/>
  <c r="BE28" i="31"/>
  <c r="BB28" i="31"/>
  <c r="AX28" i="31"/>
  <c r="AU28" i="31"/>
  <c r="AT28" i="31"/>
  <c r="AS28" i="31"/>
  <c r="AR28" i="31"/>
  <c r="AQ28" i="31"/>
  <c r="AP28" i="31"/>
  <c r="AN28" i="31"/>
  <c r="AM28" i="31"/>
  <c r="AL28" i="31"/>
  <c r="AK28" i="31"/>
  <c r="AJ28" i="31"/>
  <c r="AI28" i="31"/>
  <c r="AH28" i="31"/>
  <c r="AF28" i="31"/>
  <c r="AE28" i="31"/>
  <c r="AD28" i="31"/>
  <c r="AC28" i="31"/>
  <c r="AB28" i="31"/>
  <c r="AA28" i="31"/>
  <c r="Y28" i="31"/>
  <c r="X28" i="31"/>
  <c r="W28" i="31"/>
  <c r="V28" i="31"/>
  <c r="U28" i="31"/>
  <c r="S28" i="31"/>
  <c r="Q28" i="31"/>
  <c r="P28" i="31"/>
  <c r="O28" i="31"/>
  <c r="M28" i="31"/>
  <c r="L28" i="31"/>
  <c r="K28" i="31"/>
  <c r="J28" i="31"/>
  <c r="I28" i="31"/>
  <c r="G28" i="31"/>
  <c r="F28" i="31"/>
  <c r="E28" i="31"/>
  <c r="C28" i="31"/>
  <c r="B29" i="31"/>
  <c r="B28" i="31"/>
  <c r="B30" i="31"/>
  <c r="B44" i="31"/>
  <c r="C44" i="31" s="1"/>
  <c r="D44" i="31" s="1"/>
  <c r="E44" i="31" s="1"/>
  <c r="F44" i="31" s="1"/>
  <c r="G44" i="31" s="1"/>
  <c r="H44" i="31" s="1"/>
  <c r="S27" i="33"/>
  <c r="S26" i="33"/>
  <c r="S25" i="33"/>
  <c r="S24" i="33"/>
  <c r="S23" i="33"/>
  <c r="S22" i="33"/>
  <c r="S21" i="33"/>
  <c r="S20" i="33"/>
  <c r="S19" i="33"/>
  <c r="S18" i="33"/>
  <c r="S17" i="33"/>
  <c r="S16" i="33"/>
  <c r="S15" i="33"/>
  <c r="S14" i="33"/>
  <c r="S13" i="33"/>
  <c r="S12" i="33"/>
  <c r="S11" i="33"/>
  <c r="S10" i="33"/>
  <c r="S9" i="33"/>
  <c r="S8" i="33"/>
  <c r="R30" i="33"/>
  <c r="R29" i="33"/>
  <c r="R28" i="33"/>
  <c r="Q30" i="33"/>
  <c r="Q29" i="33"/>
  <c r="Q28" i="33"/>
  <c r="P27" i="33"/>
  <c r="P26" i="33"/>
  <c r="P25" i="33"/>
  <c r="P24" i="33"/>
  <c r="P23" i="33"/>
  <c r="P22" i="33"/>
  <c r="P21" i="33"/>
  <c r="P20" i="33"/>
  <c r="P19" i="33"/>
  <c r="P18" i="33"/>
  <c r="P17" i="33"/>
  <c r="P16" i="33"/>
  <c r="P15" i="33"/>
  <c r="P14" i="33"/>
  <c r="P13" i="33"/>
  <c r="P12" i="33"/>
  <c r="P11" i="33"/>
  <c r="P10" i="33"/>
  <c r="P9" i="33"/>
  <c r="P8" i="33"/>
  <c r="O30" i="33"/>
  <c r="O29" i="33"/>
  <c r="O28" i="33"/>
  <c r="N30" i="33"/>
  <c r="N29" i="33"/>
  <c r="N28" i="33"/>
  <c r="M30" i="33"/>
  <c r="M29" i="33"/>
  <c r="M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J30" i="33"/>
  <c r="J29" i="33"/>
  <c r="J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G30" i="33"/>
  <c r="G29" i="33"/>
  <c r="G28" i="33"/>
  <c r="F30" i="33"/>
  <c r="F29" i="33"/>
  <c r="F28" i="33"/>
  <c r="D10" i="33"/>
  <c r="D27" i="33"/>
  <c r="D26" i="33"/>
  <c r="D25" i="33"/>
  <c r="D24" i="33"/>
  <c r="D23" i="33"/>
  <c r="D18" i="33"/>
  <c r="D16" i="33"/>
  <c r="D17" i="33"/>
  <c r="D19" i="33"/>
  <c r="D20" i="33"/>
  <c r="D21" i="33"/>
  <c r="D22" i="33"/>
  <c r="D15" i="33"/>
  <c r="D14" i="33"/>
  <c r="D13" i="33"/>
  <c r="D12" i="33"/>
  <c r="D11" i="33"/>
  <c r="D9" i="33"/>
  <c r="D8" i="33"/>
  <c r="C30" i="33"/>
  <c r="C29" i="33"/>
  <c r="C28" i="33"/>
  <c r="AE28" i="33"/>
  <c r="AE29" i="33"/>
  <c r="AE30" i="33"/>
  <c r="AO8" i="33"/>
  <c r="AO9" i="33"/>
  <c r="AO10" i="33"/>
  <c r="AO11" i="33"/>
  <c r="AO12" i="33"/>
  <c r="AO13" i="33"/>
  <c r="AO14" i="33"/>
  <c r="AO15" i="33"/>
  <c r="AO16" i="33"/>
  <c r="AO17" i="33"/>
  <c r="AO18" i="33"/>
  <c r="AO19" i="33"/>
  <c r="AO20" i="33"/>
  <c r="AO21" i="33"/>
  <c r="AO22" i="33"/>
  <c r="AO23" i="33"/>
  <c r="AO24" i="33"/>
  <c r="AO25" i="33"/>
  <c r="AO26" i="33"/>
  <c r="AO27" i="33"/>
  <c r="AM8" i="33"/>
  <c r="AM9" i="33"/>
  <c r="AM10" i="33"/>
  <c r="AM11" i="33"/>
  <c r="AM12" i="33"/>
  <c r="AM13" i="33"/>
  <c r="AM14" i="33"/>
  <c r="AM15" i="33"/>
  <c r="AM16" i="33"/>
  <c r="AM17" i="33"/>
  <c r="AM18" i="33"/>
  <c r="AM19" i="33"/>
  <c r="AM20" i="33"/>
  <c r="AM21" i="33"/>
  <c r="AM22" i="33"/>
  <c r="AM23" i="33"/>
  <c r="AM24" i="33"/>
  <c r="AM25" i="33"/>
  <c r="AM26" i="33"/>
  <c r="AM27" i="33"/>
  <c r="B44" i="33"/>
  <c r="C44" i="33" s="1"/>
  <c r="D44" i="33" s="1"/>
  <c r="E44" i="33" s="1"/>
  <c r="F44" i="33" s="1"/>
  <c r="G44" i="33" s="1"/>
  <c r="H44" i="33" s="1"/>
  <c r="J44" i="33" s="1"/>
  <c r="L44" i="33" s="1"/>
  <c r="M44" i="33" s="1"/>
  <c r="AN30" i="33"/>
  <c r="AL30" i="33"/>
  <c r="AI30" i="33"/>
  <c r="AA30" i="33"/>
  <c r="X30" i="33"/>
  <c r="T30" i="33"/>
  <c r="L30" i="33"/>
  <c r="I30" i="33"/>
  <c r="E30" i="33"/>
  <c r="B30" i="33"/>
  <c r="AN29" i="33"/>
  <c r="AL29" i="33"/>
  <c r="AI29" i="33"/>
  <c r="AA29" i="33"/>
  <c r="X29" i="33"/>
  <c r="T29" i="33"/>
  <c r="L29" i="33"/>
  <c r="I29" i="33"/>
  <c r="E29" i="33"/>
  <c r="B29" i="33"/>
  <c r="AN28" i="33"/>
  <c r="AL28" i="33"/>
  <c r="AI28" i="33"/>
  <c r="AA28" i="33"/>
  <c r="X28" i="33"/>
  <c r="T28" i="33"/>
  <c r="L28" i="33"/>
  <c r="I28" i="33"/>
  <c r="E28" i="33"/>
  <c r="B28" i="33"/>
  <c r="AK8" i="34"/>
  <c r="AK9" i="34"/>
  <c r="AK10" i="34"/>
  <c r="AK11" i="34"/>
  <c r="AK12" i="34"/>
  <c r="AK13" i="34"/>
  <c r="AK14" i="34"/>
  <c r="AK15" i="34"/>
  <c r="AK16" i="34"/>
  <c r="AK17" i="34"/>
  <c r="AK18" i="34"/>
  <c r="AK19" i="34"/>
  <c r="AK20" i="34"/>
  <c r="AK21" i="34"/>
  <c r="AK22" i="34"/>
  <c r="AK23" i="34"/>
  <c r="AK24" i="34"/>
  <c r="AK25" i="34"/>
  <c r="AK26" i="34"/>
  <c r="AK27" i="34"/>
  <c r="AI8" i="34"/>
  <c r="AI9" i="34"/>
  <c r="AI10" i="34"/>
  <c r="AI11" i="34"/>
  <c r="AI12" i="34"/>
  <c r="AI13" i="34"/>
  <c r="AI14" i="34"/>
  <c r="AI15" i="34"/>
  <c r="AI16" i="34"/>
  <c r="AI17" i="34"/>
  <c r="AI18" i="34"/>
  <c r="AI19" i="34"/>
  <c r="AI20" i="34"/>
  <c r="AI21" i="34"/>
  <c r="AI22" i="34"/>
  <c r="AI23" i="34"/>
  <c r="AI24" i="34"/>
  <c r="AI25" i="34"/>
  <c r="AI26" i="34"/>
  <c r="AI27" i="34"/>
  <c r="P8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23" i="34"/>
  <c r="P24" i="34"/>
  <c r="P25" i="34"/>
  <c r="P26" i="34"/>
  <c r="P2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AA8" i="34"/>
  <c r="AA9" i="34"/>
  <c r="AA10" i="34"/>
  <c r="AA11" i="34"/>
  <c r="AA12" i="34"/>
  <c r="AA13" i="34"/>
  <c r="AA14" i="34"/>
  <c r="AA15" i="34"/>
  <c r="AA16" i="34"/>
  <c r="AA17" i="34"/>
  <c r="AA18" i="34"/>
  <c r="AA19" i="34"/>
  <c r="AA20" i="34"/>
  <c r="AA21" i="34"/>
  <c r="AA22" i="34"/>
  <c r="AA23" i="34"/>
  <c r="AA24" i="34"/>
  <c r="AA25" i="34"/>
  <c r="AA26" i="34"/>
  <c r="AA27" i="34"/>
  <c r="B44" i="34"/>
  <c r="C44" i="34" s="1"/>
  <c r="D44" i="34" s="1"/>
  <c r="E44" i="34" s="1"/>
  <c r="F44" i="34" s="1"/>
  <c r="G44" i="34" s="1"/>
  <c r="H44" i="34" s="1"/>
  <c r="AJ30" i="34"/>
  <c r="AH30" i="34"/>
  <c r="AC30" i="34"/>
  <c r="Z30" i="34"/>
  <c r="W30" i="34"/>
  <c r="Q30" i="34"/>
  <c r="O30" i="34"/>
  <c r="M30" i="34"/>
  <c r="K30" i="34"/>
  <c r="D30" i="34"/>
  <c r="B30" i="34"/>
  <c r="AJ29" i="34"/>
  <c r="AH29" i="34"/>
  <c r="AC29" i="34"/>
  <c r="Z29" i="34"/>
  <c r="W29" i="34"/>
  <c r="Q29" i="34"/>
  <c r="O29" i="34"/>
  <c r="K29" i="34"/>
  <c r="D29" i="34"/>
  <c r="B29" i="34"/>
  <c r="AJ28" i="34"/>
  <c r="AH28" i="34"/>
  <c r="AC28" i="34"/>
  <c r="Z28" i="34"/>
  <c r="W28" i="34"/>
  <c r="Q28" i="34"/>
  <c r="O28" i="34"/>
  <c r="K28" i="34"/>
  <c r="D28" i="34"/>
  <c r="B28" i="34"/>
  <c r="D37" i="39"/>
  <c r="K44" i="30"/>
  <c r="L44" i="30" s="1"/>
  <c r="M44" i="30" s="1"/>
  <c r="I3" i="20" l="1"/>
  <c r="X15" i="15"/>
  <c r="G23" i="15" s="1"/>
  <c r="G32" i="15" s="1"/>
  <c r="M16" i="22"/>
  <c r="F25" i="22" s="1"/>
  <c r="F34" i="22" s="1"/>
  <c r="H3" i="21"/>
  <c r="J15" i="14"/>
  <c r="E23" i="14" s="1"/>
  <c r="E32" i="14" s="1"/>
  <c r="B24" i="13"/>
  <c r="H18" i="21"/>
  <c r="D26" i="21" s="1"/>
  <c r="D35" i="21" s="1"/>
  <c r="H24" i="14"/>
  <c r="H33" i="14" s="1"/>
  <c r="W30" i="33"/>
  <c r="G38" i="33" s="1"/>
  <c r="G48" i="33" s="1"/>
  <c r="F15" i="15"/>
  <c r="C23" i="15" s="1"/>
  <c r="C32" i="15" s="1"/>
  <c r="B55" i="39"/>
  <c r="C55" i="39" s="1"/>
  <c r="C51" i="39" s="1"/>
  <c r="B38" i="39"/>
  <c r="D47" i="39"/>
  <c r="W17" i="19"/>
  <c r="H25" i="19" s="1"/>
  <c r="H34" i="19" s="1"/>
  <c r="N30" i="29"/>
  <c r="F38" i="29" s="1"/>
  <c r="F47" i="29" s="1"/>
  <c r="F18" i="21"/>
  <c r="C26" i="21" s="1"/>
  <c r="C35" i="21" s="1"/>
  <c r="AH16" i="20"/>
  <c r="AH19" i="20" s="1"/>
  <c r="K27" i="20" s="1"/>
  <c r="K36" i="20" s="1"/>
  <c r="B37" i="16"/>
  <c r="Z3" i="21"/>
  <c r="S16" i="20"/>
  <c r="S19" i="20" s="1"/>
  <c r="F27" i="20" s="1"/>
  <c r="F36" i="20" s="1"/>
  <c r="AI13" i="21"/>
  <c r="X14" i="15"/>
  <c r="G22" i="15" s="1"/>
  <c r="G31" i="15" s="1"/>
  <c r="B33" i="16"/>
  <c r="H22" i="26"/>
  <c r="D30" i="26" s="1"/>
  <c r="D39" i="26" s="1"/>
  <c r="AN17" i="20"/>
  <c r="M25" i="20" s="1"/>
  <c r="M34" i="20" s="1"/>
  <c r="B48" i="25"/>
  <c r="B44" i="25" s="1"/>
  <c r="N26" i="28"/>
  <c r="F34" i="28" s="1"/>
  <c r="F43" i="28" s="1"/>
  <c r="B37" i="22"/>
  <c r="K14" i="15"/>
  <c r="E22" i="15" s="1"/>
  <c r="E31" i="15" s="1"/>
  <c r="G30" i="34"/>
  <c r="C38" i="34" s="1"/>
  <c r="C48" i="34" s="1"/>
  <c r="N15" i="13"/>
  <c r="J23" i="13" s="1"/>
  <c r="J32" i="13" s="1"/>
  <c r="AD17" i="20"/>
  <c r="J25" i="20" s="1"/>
  <c r="J34" i="20" s="1"/>
  <c r="Z29" i="33"/>
  <c r="H37" i="33" s="1"/>
  <c r="H47" i="33" s="1"/>
  <c r="Y16" i="20"/>
  <c r="Y19" i="20" s="1"/>
  <c r="H27" i="20" s="1"/>
  <c r="H36" i="20" s="1"/>
  <c r="AD28" i="33"/>
  <c r="AD31" i="33" s="1"/>
  <c r="I39" i="33" s="1"/>
  <c r="I49" i="33" s="1"/>
  <c r="AD30" i="33"/>
  <c r="I38" i="33" s="1"/>
  <c r="I48" i="33" s="1"/>
  <c r="AH28" i="33"/>
  <c r="AH31" i="33" s="1"/>
  <c r="J39" i="33" s="1"/>
  <c r="J49" i="33" s="1"/>
  <c r="AK29" i="33"/>
  <c r="AK30" i="33"/>
  <c r="K38" i="33" s="1"/>
  <c r="K48" i="33" s="1"/>
  <c r="J28" i="34"/>
  <c r="J31" i="34" s="1"/>
  <c r="D39" i="34" s="1"/>
  <c r="V28" i="34"/>
  <c r="V31" i="34" s="1"/>
  <c r="H39" i="34" s="1"/>
  <c r="H49" i="34" s="1"/>
  <c r="Y30" i="34"/>
  <c r="I38" i="34" s="1"/>
  <c r="I48" i="34" s="1"/>
  <c r="AK28" i="35"/>
  <c r="AK31" i="35" s="1"/>
  <c r="M39" i="35" s="1"/>
  <c r="T16" i="16"/>
  <c r="I24" i="16" s="1"/>
  <c r="I33" i="16" s="1"/>
  <c r="J30" i="29"/>
  <c r="D38" i="29" s="1"/>
  <c r="D47" i="29" s="1"/>
  <c r="AF3" i="21"/>
  <c r="Z16" i="21"/>
  <c r="Z19" i="21" s="1"/>
  <c r="I27" i="21" s="1"/>
  <c r="I36" i="21" s="1"/>
  <c r="AC18" i="21"/>
  <c r="J26" i="21" s="1"/>
  <c r="J35" i="21" s="1"/>
  <c r="W17" i="21"/>
  <c r="G25" i="21" s="1"/>
  <c r="G34" i="21" s="1"/>
  <c r="G17" i="19"/>
  <c r="C25" i="19" s="1"/>
  <c r="C34" i="19" s="1"/>
  <c r="F16" i="18"/>
  <c r="C24" i="18" s="1"/>
  <c r="C33" i="18" s="1"/>
  <c r="K13" i="15"/>
  <c r="K16" i="15" s="1"/>
  <c r="W18" i="19"/>
  <c r="H26" i="19" s="1"/>
  <c r="H35" i="19" s="1"/>
  <c r="V28" i="39"/>
  <c r="I36" i="39" s="1"/>
  <c r="I46" i="39" s="1"/>
  <c r="W29" i="33"/>
  <c r="G37" i="33" s="1"/>
  <c r="G47" i="33" s="1"/>
  <c r="AD18" i="20"/>
  <c r="J26" i="20" s="1"/>
  <c r="J35" i="20" s="1"/>
  <c r="Q31" i="27"/>
  <c r="F39" i="27" s="1"/>
  <c r="F48" i="27" s="1"/>
  <c r="W3" i="20"/>
  <c r="AH30" i="33"/>
  <c r="J38" i="33" s="1"/>
  <c r="J48" i="33" s="1"/>
  <c r="B40" i="16"/>
  <c r="B36" i="16" s="1"/>
  <c r="AK18" i="30"/>
  <c r="S3" i="20"/>
  <c r="H24" i="13"/>
  <c r="H33" i="13" s="1"/>
  <c r="AL25" i="34"/>
  <c r="R15" i="15"/>
  <c r="F23" i="15" s="1"/>
  <c r="F32" i="15" s="1"/>
  <c r="AL24" i="34"/>
  <c r="T28" i="31"/>
  <c r="T31" i="31" s="1"/>
  <c r="F39" i="31" s="1"/>
  <c r="F49" i="31" s="1"/>
  <c r="AK23" i="30"/>
  <c r="AI30" i="29"/>
  <c r="M38" i="29" s="1"/>
  <c r="M47" i="29" s="1"/>
  <c r="U21" i="25"/>
  <c r="G29" i="25" s="1"/>
  <c r="G38" i="25" s="1"/>
  <c r="I18" i="20"/>
  <c r="C26" i="20" s="1"/>
  <c r="C35" i="20" s="1"/>
  <c r="L16" i="17"/>
  <c r="AJ15" i="14"/>
  <c r="M23" i="14" s="1"/>
  <c r="M32" i="14" s="1"/>
  <c r="C21" i="8"/>
  <c r="D21" i="8" s="1"/>
  <c r="E21" i="8" s="1"/>
  <c r="F21" i="8" s="1"/>
  <c r="G21" i="8" s="1"/>
  <c r="H21" i="8" s="1"/>
  <c r="I21" i="8" s="1"/>
  <c r="J21" i="8" s="1"/>
  <c r="K21" i="8" s="1"/>
  <c r="L21" i="8" s="1"/>
  <c r="M21" i="8" s="1"/>
  <c r="D21" i="4"/>
  <c r="E21" i="4" s="1"/>
  <c r="F21" i="4" s="1"/>
  <c r="G21" i="4" s="1"/>
  <c r="H21" i="4" s="1"/>
  <c r="I21" i="4" s="1"/>
  <c r="J21" i="4" s="1"/>
  <c r="K21" i="4" s="1"/>
  <c r="L21" i="4" s="1"/>
  <c r="M21" i="4" s="1"/>
  <c r="BD29" i="37"/>
  <c r="M37" i="37" s="1"/>
  <c r="M47" i="37" s="1"/>
  <c r="C28" i="35"/>
  <c r="C31" i="35" s="1"/>
  <c r="B39" i="35" s="1"/>
  <c r="B47" i="39"/>
  <c r="AL17" i="34"/>
  <c r="R29" i="31"/>
  <c r="E37" i="31" s="1"/>
  <c r="K18" i="20"/>
  <c r="D26" i="20" s="1"/>
  <c r="D35" i="20" s="1"/>
  <c r="AL10" i="35"/>
  <c r="B42" i="16"/>
  <c r="C42" i="16" s="1"/>
  <c r="C38" i="16" s="1"/>
  <c r="BD30" i="31"/>
  <c r="L37" i="31" s="1"/>
  <c r="L47" i="31" s="1"/>
  <c r="AI12" i="27"/>
  <c r="AB21" i="26"/>
  <c r="K29" i="26" s="1"/>
  <c r="K38" i="26" s="1"/>
  <c r="F20" i="26"/>
  <c r="F23" i="26" s="1"/>
  <c r="C31" i="26" s="1"/>
  <c r="X20" i="24"/>
  <c r="J28" i="24" s="1"/>
  <c r="J37" i="24" s="1"/>
  <c r="B42" i="23"/>
  <c r="P15" i="22"/>
  <c r="G23" i="22" s="1"/>
  <c r="G32" i="22" s="1"/>
  <c r="X14" i="22"/>
  <c r="X17" i="22" s="1"/>
  <c r="J25" i="22" s="1"/>
  <c r="J34" i="22" s="1"/>
  <c r="AI4" i="21"/>
  <c r="U3" i="19"/>
  <c r="W15" i="17"/>
  <c r="J23" i="17" s="1"/>
  <c r="J32" i="17" s="1"/>
  <c r="AD15" i="15"/>
  <c r="H23" i="15" s="1"/>
  <c r="H32" i="15" s="1"/>
  <c r="AI13" i="15"/>
  <c r="AI16" i="15" s="1"/>
  <c r="C14" i="15"/>
  <c r="B22" i="15" s="1"/>
  <c r="B31" i="15" s="1"/>
  <c r="Z30" i="33"/>
  <c r="H38" i="33" s="1"/>
  <c r="H48" i="33" s="1"/>
  <c r="G28" i="34"/>
  <c r="G31" i="34" s="1"/>
  <c r="C39" i="34" s="1"/>
  <c r="C49" i="34" s="1"/>
  <c r="J29" i="34"/>
  <c r="D37" i="34" s="1"/>
  <c r="D47" i="34" s="1"/>
  <c r="V29" i="34"/>
  <c r="H37" i="34" s="1"/>
  <c r="H47" i="34" s="1"/>
  <c r="V30" i="34"/>
  <c r="H38" i="34" s="1"/>
  <c r="H48" i="34" s="1"/>
  <c r="Y28" i="34"/>
  <c r="Y31" i="34" s="1"/>
  <c r="I39" i="34" s="1"/>
  <c r="I49" i="34" s="1"/>
  <c r="AG30" i="34"/>
  <c r="K38" i="34" s="1"/>
  <c r="K48" i="34" s="1"/>
  <c r="AG28" i="34"/>
  <c r="AG31" i="34" s="1"/>
  <c r="K39" i="34" s="1"/>
  <c r="K49" i="34" s="1"/>
  <c r="AG29" i="34"/>
  <c r="S28" i="37"/>
  <c r="S31" i="37" s="1"/>
  <c r="E39" i="37" s="1"/>
  <c r="E49" i="37" s="1"/>
  <c r="U22" i="26"/>
  <c r="I30" i="26" s="1"/>
  <c r="I39" i="26" s="1"/>
  <c r="K16" i="20"/>
  <c r="K19" i="20" s="1"/>
  <c r="D27" i="20" s="1"/>
  <c r="D36" i="20" s="1"/>
  <c r="G18" i="19"/>
  <c r="C26" i="19" s="1"/>
  <c r="C35" i="19" s="1"/>
  <c r="AO30" i="33"/>
  <c r="M38" i="33" s="1"/>
  <c r="M48" i="33" s="1"/>
  <c r="I44" i="33"/>
  <c r="K44" i="33" s="1"/>
  <c r="AM29" i="33"/>
  <c r="AP22" i="33"/>
  <c r="H30" i="31"/>
  <c r="C38" i="31" s="1"/>
  <c r="C48" i="31" s="1"/>
  <c r="BG8" i="31"/>
  <c r="C33" i="22"/>
  <c r="C41" i="16"/>
  <c r="C37" i="16" s="1"/>
  <c r="D29" i="33"/>
  <c r="B37" i="33" s="1"/>
  <c r="AW28" i="31"/>
  <c r="AW31" i="31" s="1"/>
  <c r="J39" i="31" s="1"/>
  <c r="J49" i="31" s="1"/>
  <c r="W24" i="30"/>
  <c r="AK24" i="30" s="1"/>
  <c r="AA29" i="30"/>
  <c r="I37" i="30" s="1"/>
  <c r="I47" i="30" s="1"/>
  <c r="AK9" i="30"/>
  <c r="J31" i="27"/>
  <c r="E39" i="27" s="1"/>
  <c r="E48" i="27" s="1"/>
  <c r="C21" i="26"/>
  <c r="B29" i="26" s="1"/>
  <c r="B38" i="26" s="1"/>
  <c r="AA16" i="22"/>
  <c r="K24" i="22" s="1"/>
  <c r="K33" i="22" s="1"/>
  <c r="K3" i="20"/>
  <c r="AA16" i="20"/>
  <c r="AA19" i="20" s="1"/>
  <c r="I27" i="20" s="1"/>
  <c r="I36" i="20" s="1"/>
  <c r="Y16" i="18"/>
  <c r="J24" i="18" s="1"/>
  <c r="J33" i="18" s="1"/>
  <c r="X13" i="15"/>
  <c r="X16" i="15" s="1"/>
  <c r="AG14" i="15"/>
  <c r="I22" i="15" s="1"/>
  <c r="I31" i="15" s="1"/>
  <c r="AL14" i="15"/>
  <c r="L22" i="15" s="1"/>
  <c r="L31" i="15" s="1"/>
  <c r="F13" i="15"/>
  <c r="F16" i="15" s="1"/>
  <c r="Y15" i="14"/>
  <c r="J23" i="14" s="1"/>
  <c r="J32" i="14" s="1"/>
  <c r="C21" i="3"/>
  <c r="J30" i="34"/>
  <c r="D38" i="34" s="1"/>
  <c r="D48" i="34" s="1"/>
  <c r="Y29" i="34"/>
  <c r="I37" i="34" s="1"/>
  <c r="I47" i="34" s="1"/>
  <c r="T30" i="35"/>
  <c r="H38" i="35" s="1"/>
  <c r="H48" i="35" s="1"/>
  <c r="AC29" i="35"/>
  <c r="J37" i="35" s="1"/>
  <c r="J47" i="35" s="1"/>
  <c r="AL22" i="35"/>
  <c r="B32" i="13"/>
  <c r="B40" i="13"/>
  <c r="C40" i="13" s="1"/>
  <c r="D40" i="13" s="1"/>
  <c r="T30" i="30"/>
  <c r="Q28" i="30"/>
  <c r="S14" i="18"/>
  <c r="S15" i="18"/>
  <c r="H23" i="18" s="1"/>
  <c r="H32" i="18" s="1"/>
  <c r="G25" i="18"/>
  <c r="G34" i="18" s="1"/>
  <c r="L15" i="17"/>
  <c r="T15" i="17"/>
  <c r="I23" i="17" s="1"/>
  <c r="I32" i="17" s="1"/>
  <c r="I15" i="16"/>
  <c r="F23" i="16" s="1"/>
  <c r="F32" i="16" s="1"/>
  <c r="AF29" i="37"/>
  <c r="G37" i="37" s="1"/>
  <c r="G47" i="37" s="1"/>
  <c r="BE8" i="37"/>
  <c r="AN23" i="39"/>
  <c r="AN15" i="39"/>
  <c r="AN7" i="39"/>
  <c r="AK26" i="39"/>
  <c r="AK29" i="39" s="1"/>
  <c r="B45" i="24"/>
  <c r="H29" i="31"/>
  <c r="C37" i="31" s="1"/>
  <c r="C47" i="31" s="1"/>
  <c r="R30" i="31"/>
  <c r="E38" i="31" s="1"/>
  <c r="E48" i="31" s="1"/>
  <c r="BF30" i="31"/>
  <c r="M38" i="31" s="1"/>
  <c r="M48" i="31" s="1"/>
  <c r="Z29" i="31"/>
  <c r="G37" i="31" s="1"/>
  <c r="G47" i="31" s="1"/>
  <c r="BA30" i="31"/>
  <c r="K37" i="31" s="1"/>
  <c r="K47" i="31" s="1"/>
  <c r="AK16" i="25"/>
  <c r="K21" i="24"/>
  <c r="G29" i="24" s="1"/>
  <c r="G38" i="24" s="1"/>
  <c r="V16" i="22"/>
  <c r="I24" i="22" s="1"/>
  <c r="I33" i="22" s="1"/>
  <c r="S18" i="20"/>
  <c r="F26" i="20" s="1"/>
  <c r="F35" i="20" s="1"/>
  <c r="K27" i="19"/>
  <c r="K36" i="19" s="1"/>
  <c r="AF17" i="19"/>
  <c r="M25" i="19" s="1"/>
  <c r="M34" i="19" s="1"/>
  <c r="W16" i="17"/>
  <c r="J24" i="17" s="1"/>
  <c r="J33" i="17" s="1"/>
  <c r="C26" i="10"/>
  <c r="D26" i="10" s="1"/>
  <c r="E26" i="10" s="1"/>
  <c r="F26" i="10" s="1"/>
  <c r="G26" i="10" s="1"/>
  <c r="H26" i="10" s="1"/>
  <c r="I26" i="10" s="1"/>
  <c r="J26" i="10" s="1"/>
  <c r="K26" i="10" s="1"/>
  <c r="L26" i="10" s="1"/>
  <c r="M26" i="10" s="1"/>
  <c r="N19" i="4"/>
  <c r="Y28" i="37"/>
  <c r="Y31" i="37" s="1"/>
  <c r="F39" i="37" s="1"/>
  <c r="F49" i="37" s="1"/>
  <c r="F26" i="39"/>
  <c r="J28" i="29"/>
  <c r="J31" i="29" s="1"/>
  <c r="D39" i="29" s="1"/>
  <c r="D48" i="29" s="1"/>
  <c r="E26" i="28"/>
  <c r="C34" i="28" s="1"/>
  <c r="C43" i="28" s="1"/>
  <c r="C15" i="18"/>
  <c r="B23" i="18" s="1"/>
  <c r="M29" i="35"/>
  <c r="F37" i="35" s="1"/>
  <c r="F47" i="35" s="1"/>
  <c r="T28" i="30"/>
  <c r="F30" i="29"/>
  <c r="C38" i="29" s="1"/>
  <c r="C47" i="29" s="1"/>
  <c r="AH29" i="33"/>
  <c r="J37" i="33" s="1"/>
  <c r="J47" i="33" s="1"/>
  <c r="AP14" i="33"/>
  <c r="AW30" i="31"/>
  <c r="J38" i="31" s="1"/>
  <c r="J48" i="31" s="1"/>
  <c r="D17" i="21"/>
  <c r="B25" i="21" s="1"/>
  <c r="B34" i="21" s="1"/>
  <c r="AA3" i="20"/>
  <c r="Q15" i="13"/>
  <c r="K23" i="13" s="1"/>
  <c r="K32" i="13" s="1"/>
  <c r="S30" i="37"/>
  <c r="E38" i="37" s="1"/>
  <c r="E48" i="37" s="1"/>
  <c r="Y29" i="37"/>
  <c r="F37" i="37" s="1"/>
  <c r="F47" i="37" s="1"/>
  <c r="B50" i="39"/>
  <c r="J44" i="37"/>
  <c r="L44" i="37" s="1"/>
  <c r="M44" i="37" s="1"/>
  <c r="B39" i="24"/>
  <c r="W28" i="33"/>
  <c r="W31" i="33" s="1"/>
  <c r="G39" i="33" s="1"/>
  <c r="G49" i="33" s="1"/>
  <c r="AO28" i="33"/>
  <c r="AO31" i="33" s="1"/>
  <c r="M39" i="33" s="1"/>
  <c r="M49" i="33" s="1"/>
  <c r="P16" i="22"/>
  <c r="G24" i="22" s="1"/>
  <c r="G33" i="22" s="1"/>
  <c r="Y18" i="20"/>
  <c r="H26" i="20" s="1"/>
  <c r="H35" i="20" s="1"/>
  <c r="G15" i="16"/>
  <c r="E23" i="16" s="1"/>
  <c r="E32" i="16" s="1"/>
  <c r="B37" i="14"/>
  <c r="V30" i="35"/>
  <c r="I38" i="35" s="1"/>
  <c r="I48" i="35" s="1"/>
  <c r="AF30" i="35"/>
  <c r="AL20" i="35"/>
  <c r="AL18" i="35"/>
  <c r="AL16" i="35"/>
  <c r="AL12" i="35"/>
  <c r="AC30" i="35"/>
  <c r="J38" i="35" s="1"/>
  <c r="J48" i="35" s="1"/>
  <c r="BE9" i="37"/>
  <c r="BE20" i="37"/>
  <c r="BE26" i="37"/>
  <c r="G28" i="37"/>
  <c r="G31" i="37" s="1"/>
  <c r="C39" i="37" s="1"/>
  <c r="C49" i="37" s="1"/>
  <c r="BE17" i="37"/>
  <c r="BE25" i="37"/>
  <c r="L29" i="37"/>
  <c r="D37" i="37" s="1"/>
  <c r="D47" i="37" s="1"/>
  <c r="L30" i="37"/>
  <c r="D38" i="37" s="1"/>
  <c r="D48" i="37" s="1"/>
  <c r="AV30" i="37"/>
  <c r="J38" i="37" s="1"/>
  <c r="J48" i="37" s="1"/>
  <c r="AI27" i="39"/>
  <c r="L35" i="39" s="1"/>
  <c r="L45" i="39" s="1"/>
  <c r="W16" i="21"/>
  <c r="W19" i="21" s="1"/>
  <c r="G27" i="21" s="1"/>
  <c r="G36" i="21" s="1"/>
  <c r="AG8" i="19"/>
  <c r="U16" i="18"/>
  <c r="I24" i="18" s="1"/>
  <c r="I33" i="18" s="1"/>
  <c r="H15" i="18"/>
  <c r="D23" i="18" s="1"/>
  <c r="D32" i="18" s="1"/>
  <c r="F29" i="29"/>
  <c r="C37" i="29" s="1"/>
  <c r="C46" i="29" s="1"/>
  <c r="C46" i="23"/>
  <c r="C42" i="23" s="1"/>
  <c r="E14" i="22"/>
  <c r="E17" i="22" s="1"/>
  <c r="C25" i="22" s="1"/>
  <c r="C34" i="22" s="1"/>
  <c r="B46" i="25"/>
  <c r="B42" i="25" s="1"/>
  <c r="Z28" i="33"/>
  <c r="Z31" i="33" s="1"/>
  <c r="H39" i="33" s="1"/>
  <c r="H49" i="33" s="1"/>
  <c r="C29" i="30"/>
  <c r="B37" i="30" s="1"/>
  <c r="J29" i="27"/>
  <c r="J32" i="27" s="1"/>
  <c r="E40" i="27" s="1"/>
  <c r="E49" i="27" s="1"/>
  <c r="AF18" i="21"/>
  <c r="K26" i="21" s="1"/>
  <c r="K35" i="21" s="1"/>
  <c r="Y3" i="20"/>
  <c r="AH17" i="20"/>
  <c r="K25" i="20" s="1"/>
  <c r="K34" i="20" s="1"/>
  <c r="AK12" i="14"/>
  <c r="Q14" i="13"/>
  <c r="K22" i="13" s="1"/>
  <c r="K31" i="13" s="1"/>
  <c r="D21" i="3"/>
  <c r="E21" i="3" s="1"/>
  <c r="F21" i="3" s="1"/>
  <c r="G21" i="3" s="1"/>
  <c r="H21" i="3" s="1"/>
  <c r="I21" i="3" s="1"/>
  <c r="J21" i="3" s="1"/>
  <c r="K21" i="3" s="1"/>
  <c r="L21" i="3" s="1"/>
  <c r="M21" i="3" s="1"/>
  <c r="V28" i="35"/>
  <c r="V31" i="35" s="1"/>
  <c r="I39" i="35" s="1"/>
  <c r="BE18" i="37"/>
  <c r="I44" i="35"/>
  <c r="K44" i="35" s="1"/>
  <c r="G29" i="34"/>
  <c r="C37" i="34" s="1"/>
  <c r="C47" i="34" s="1"/>
  <c r="E27" i="28"/>
  <c r="C35" i="28" s="1"/>
  <c r="C44" i="28" s="1"/>
  <c r="L15" i="18"/>
  <c r="E23" i="18" s="1"/>
  <c r="E32" i="18" s="1"/>
  <c r="C21" i="7"/>
  <c r="D21" i="7" s="1"/>
  <c r="E21" i="7" s="1"/>
  <c r="F21" i="7" s="1"/>
  <c r="G21" i="7" s="1"/>
  <c r="BE13" i="37"/>
  <c r="Z28" i="40"/>
  <c r="K36" i="40" s="1"/>
  <c r="P29" i="33"/>
  <c r="E37" i="33" s="1"/>
  <c r="E47" i="33" s="1"/>
  <c r="R3" i="21"/>
  <c r="E15" i="16"/>
  <c r="D23" i="16" s="1"/>
  <c r="D32" i="16" s="1"/>
  <c r="Q15" i="16"/>
  <c r="H23" i="16" s="1"/>
  <c r="H32" i="16" s="1"/>
  <c r="F28" i="39"/>
  <c r="D36" i="39" s="1"/>
  <c r="D46" i="39" s="1"/>
  <c r="B38" i="23"/>
  <c r="D30" i="33"/>
  <c r="B38" i="33" s="1"/>
  <c r="B48" i="33" s="1"/>
  <c r="S29" i="33"/>
  <c r="F37" i="33" s="1"/>
  <c r="F47" i="33" s="1"/>
  <c r="O30" i="30"/>
  <c r="F38" i="30" s="1"/>
  <c r="F48" i="30" s="1"/>
  <c r="R20" i="24"/>
  <c r="I28" i="24" s="1"/>
  <c r="I37" i="24" s="1"/>
  <c r="Z20" i="24"/>
  <c r="K28" i="24" s="1"/>
  <c r="K37" i="24" s="1"/>
  <c r="G16" i="22"/>
  <c r="D24" i="22" s="1"/>
  <c r="I16" i="22"/>
  <c r="E24" i="22" s="1"/>
  <c r="E33" i="22" s="1"/>
  <c r="C16" i="18"/>
  <c r="B24" i="18" s="1"/>
  <c r="Y15" i="18"/>
  <c r="J23" i="18" s="1"/>
  <c r="J32" i="18" s="1"/>
  <c r="AL15" i="15"/>
  <c r="L23" i="15" s="1"/>
  <c r="L32" i="15" s="1"/>
  <c r="T15" i="13"/>
  <c r="L23" i="13" s="1"/>
  <c r="L32" i="13" s="1"/>
  <c r="C21" i="5"/>
  <c r="O26" i="42"/>
  <c r="O29" i="42" s="1"/>
  <c r="G46" i="42" s="1"/>
  <c r="X26" i="42"/>
  <c r="X29" i="42" s="1"/>
  <c r="I46" i="42" s="1"/>
  <c r="I56" i="42" s="1"/>
  <c r="U28" i="42"/>
  <c r="H45" i="42" s="1"/>
  <c r="H55" i="42" s="1"/>
  <c r="O27" i="42"/>
  <c r="G44" i="42" s="1"/>
  <c r="G54" i="42" s="1"/>
  <c r="O28" i="42"/>
  <c r="G45" i="42" s="1"/>
  <c r="G55" i="42" s="1"/>
  <c r="X27" i="42"/>
  <c r="I44" i="42" s="1"/>
  <c r="I54" i="42" s="1"/>
  <c r="X28" i="42"/>
  <c r="I45" i="42" s="1"/>
  <c r="I55" i="42" s="1"/>
  <c r="U27" i="42"/>
  <c r="H44" i="42" s="1"/>
  <c r="U26" i="42"/>
  <c r="U29" i="42" s="1"/>
  <c r="H46" i="42" s="1"/>
  <c r="AA27" i="42"/>
  <c r="J44" i="42" s="1"/>
  <c r="J54" i="42" s="1"/>
  <c r="AA28" i="42"/>
  <c r="J45" i="42" s="1"/>
  <c r="J55" i="42" s="1"/>
  <c r="AA26" i="42"/>
  <c r="AA29" i="42" s="1"/>
  <c r="J46" i="42" s="1"/>
  <c r="J56" i="42" s="1"/>
  <c r="L28" i="42"/>
  <c r="F45" i="42" s="1"/>
  <c r="F55" i="42" s="1"/>
  <c r="L27" i="42"/>
  <c r="F44" i="42" s="1"/>
  <c r="F54" i="42" s="1"/>
  <c r="L26" i="42"/>
  <c r="L29" i="42" s="1"/>
  <c r="F46" i="42" s="1"/>
  <c r="H27" i="42"/>
  <c r="D44" i="42" s="1"/>
  <c r="H28" i="42"/>
  <c r="D45" i="42" s="1"/>
  <c r="H26" i="42"/>
  <c r="H29" i="42" s="1"/>
  <c r="D46" i="42" s="1"/>
  <c r="D28" i="42"/>
  <c r="B45" i="42" s="1"/>
  <c r="B55" i="42" s="1"/>
  <c r="AE28" i="42"/>
  <c r="L45" i="42" s="1"/>
  <c r="L55" i="42" s="1"/>
  <c r="J28" i="42"/>
  <c r="E45" i="42" s="1"/>
  <c r="E55" i="42" s="1"/>
  <c r="AI28" i="42"/>
  <c r="M45" i="42" s="1"/>
  <c r="M55" i="42" s="1"/>
  <c r="AJ9" i="42"/>
  <c r="AJ17" i="42"/>
  <c r="AJ25" i="42"/>
  <c r="D26" i="42"/>
  <c r="D29" i="42" s="1"/>
  <c r="B46" i="42" s="1"/>
  <c r="AJ16" i="42"/>
  <c r="AJ24" i="42"/>
  <c r="AJ7" i="42"/>
  <c r="AJ13" i="42"/>
  <c r="AJ15" i="42"/>
  <c r="AJ23" i="42"/>
  <c r="AJ11" i="42"/>
  <c r="AC27" i="42"/>
  <c r="K44" i="42" s="1"/>
  <c r="K54" i="42" s="1"/>
  <c r="AJ19" i="42"/>
  <c r="F28" i="42"/>
  <c r="C45" i="42" s="1"/>
  <c r="AC28" i="42"/>
  <c r="K45" i="42" s="1"/>
  <c r="K55" i="42" s="1"/>
  <c r="AJ20" i="42"/>
  <c r="AJ14" i="42"/>
  <c r="J27" i="42"/>
  <c r="E44" i="42" s="1"/>
  <c r="AI27" i="42"/>
  <c r="M44" i="42" s="1"/>
  <c r="AJ12" i="42"/>
  <c r="AJ22" i="42"/>
  <c r="AJ21" i="42"/>
  <c r="D27" i="42"/>
  <c r="B44" i="42" s="1"/>
  <c r="AJ8" i="42"/>
  <c r="AJ10" i="42"/>
  <c r="F26" i="42"/>
  <c r="F29" i="42" s="1"/>
  <c r="C46" i="42" s="1"/>
  <c r="F27" i="42"/>
  <c r="C44" i="42" s="1"/>
  <c r="AC26" i="42"/>
  <c r="AC29" i="42" s="1"/>
  <c r="K46" i="42" s="1"/>
  <c r="AJ18" i="42"/>
  <c r="AJ6" i="42"/>
  <c r="AE27" i="42"/>
  <c r="L44" i="42" s="1"/>
  <c r="AE26" i="42"/>
  <c r="AE29" i="42" s="1"/>
  <c r="L46" i="42" s="1"/>
  <c r="AI26" i="42"/>
  <c r="AI29" i="42" s="1"/>
  <c r="M46" i="42" s="1"/>
  <c r="J26" i="42"/>
  <c r="J29" i="42" s="1"/>
  <c r="E46" i="42" s="1"/>
  <c r="B47" i="33"/>
  <c r="B55" i="33"/>
  <c r="B51" i="33" s="1"/>
  <c r="I44" i="27"/>
  <c r="J44" i="27"/>
  <c r="K44" i="27" s="1"/>
  <c r="L44" i="27" s="1"/>
  <c r="M44" i="27" s="1"/>
  <c r="D29" i="31"/>
  <c r="B37" i="31" s="1"/>
  <c r="B47" i="31" s="1"/>
  <c r="D28" i="31"/>
  <c r="D31" i="31" s="1"/>
  <c r="B39" i="31" s="1"/>
  <c r="B40" i="31" s="1"/>
  <c r="G29" i="30"/>
  <c r="D37" i="30" s="1"/>
  <c r="AA19" i="19"/>
  <c r="J27" i="19"/>
  <c r="J36" i="19" s="1"/>
  <c r="L16" i="19"/>
  <c r="L19" i="19" s="1"/>
  <c r="L17" i="19"/>
  <c r="E25" i="19" s="1"/>
  <c r="E34" i="19" s="1"/>
  <c r="N23" i="12"/>
  <c r="N20" i="8"/>
  <c r="T29" i="30"/>
  <c r="AL18" i="34"/>
  <c r="AM30" i="33"/>
  <c r="AI12" i="26"/>
  <c r="G16" i="19"/>
  <c r="AH21" i="26"/>
  <c r="M29" i="26" s="1"/>
  <c r="M38" i="26" s="1"/>
  <c r="AK11" i="14"/>
  <c r="C15" i="14"/>
  <c r="B23" i="14" s="1"/>
  <c r="T27" i="28"/>
  <c r="H35" i="28" s="1"/>
  <c r="H44" i="28" s="1"/>
  <c r="AF30" i="27"/>
  <c r="L38" i="27" s="1"/>
  <c r="L47" i="27" s="1"/>
  <c r="B32" i="18"/>
  <c r="B40" i="18"/>
  <c r="BE16" i="37"/>
  <c r="AN22" i="39"/>
  <c r="AN14" i="39"/>
  <c r="AN6" i="39"/>
  <c r="D26" i="39"/>
  <c r="D29" i="39" s="1"/>
  <c r="C37" i="39" s="1"/>
  <c r="P27" i="39"/>
  <c r="G35" i="39" s="1"/>
  <c r="G45" i="39" s="1"/>
  <c r="P26" i="39"/>
  <c r="AG28" i="39"/>
  <c r="K36" i="39" s="1"/>
  <c r="K46" i="39" s="1"/>
  <c r="T29" i="31"/>
  <c r="F37" i="31" s="1"/>
  <c r="F47" i="31" s="1"/>
  <c r="AO29" i="31"/>
  <c r="I37" i="31" s="1"/>
  <c r="I47" i="31" s="1"/>
  <c r="BA29" i="31"/>
  <c r="AK26" i="30"/>
  <c r="AK8" i="30"/>
  <c r="AF28" i="29"/>
  <c r="AF31" i="29" s="1"/>
  <c r="L39" i="29" s="1"/>
  <c r="L48" i="29" s="1"/>
  <c r="T29" i="29"/>
  <c r="H37" i="29" s="1"/>
  <c r="H46" i="29" s="1"/>
  <c r="T28" i="29"/>
  <c r="T31" i="29" s="1"/>
  <c r="H39" i="29" s="1"/>
  <c r="H48" i="29" s="1"/>
  <c r="F14" i="18"/>
  <c r="B39" i="15"/>
  <c r="B35" i="15" s="1"/>
  <c r="F27" i="39"/>
  <c r="D35" i="39" s="1"/>
  <c r="D45" i="39" s="1"/>
  <c r="AD30" i="27"/>
  <c r="K38" i="27" s="1"/>
  <c r="K47" i="27" s="1"/>
  <c r="BB29" i="37"/>
  <c r="BB28" i="37"/>
  <c r="BB31" i="37" s="1"/>
  <c r="L39" i="37" s="1"/>
  <c r="L49" i="37" s="1"/>
  <c r="T25" i="28"/>
  <c r="T28" i="28" s="1"/>
  <c r="H36" i="28" s="1"/>
  <c r="H45" i="28" s="1"/>
  <c r="AL9" i="34"/>
  <c r="I17" i="20"/>
  <c r="C25" i="20" s="1"/>
  <c r="C34" i="20" s="1"/>
  <c r="I16" i="20"/>
  <c r="I19" i="20" s="1"/>
  <c r="C27" i="20" s="1"/>
  <c r="C36" i="20" s="1"/>
  <c r="E24" i="15"/>
  <c r="E33" i="15" s="1"/>
  <c r="AI28" i="34"/>
  <c r="AI31" i="34" s="1"/>
  <c r="L39" i="34" s="1"/>
  <c r="L49" i="34" s="1"/>
  <c r="AF29" i="29"/>
  <c r="L37" i="29" s="1"/>
  <c r="L46" i="29" s="1"/>
  <c r="AL10" i="34"/>
  <c r="AK29" i="34"/>
  <c r="M37" i="34" s="1"/>
  <c r="M47" i="34" s="1"/>
  <c r="AP9" i="33"/>
  <c r="H28" i="33"/>
  <c r="H31" i="33" s="1"/>
  <c r="C39" i="33" s="1"/>
  <c r="C49" i="33" s="1"/>
  <c r="H30" i="33"/>
  <c r="C38" i="33" s="1"/>
  <c r="C48" i="33" s="1"/>
  <c r="K29" i="33"/>
  <c r="D37" i="33" s="1"/>
  <c r="D47" i="33" s="1"/>
  <c r="AG28" i="31"/>
  <c r="AG31" i="31" s="1"/>
  <c r="H39" i="31" s="1"/>
  <c r="H49" i="31" s="1"/>
  <c r="BD28" i="31"/>
  <c r="BD31" i="31" s="1"/>
  <c r="L39" i="31" s="1"/>
  <c r="L49" i="31" s="1"/>
  <c r="E28" i="30"/>
  <c r="E31" i="30" s="1"/>
  <c r="C39" i="30" s="1"/>
  <c r="C49" i="30" s="1"/>
  <c r="R30" i="29"/>
  <c r="G38" i="29" s="1"/>
  <c r="G47" i="29" s="1"/>
  <c r="AB27" i="28"/>
  <c r="K35" i="28" s="1"/>
  <c r="K44" i="28" s="1"/>
  <c r="AB26" i="28"/>
  <c r="AF21" i="26"/>
  <c r="L29" i="26" s="1"/>
  <c r="L38" i="26" s="1"/>
  <c r="N20" i="24"/>
  <c r="H28" i="24" s="1"/>
  <c r="H37" i="24" s="1"/>
  <c r="N28" i="31"/>
  <c r="N31" i="31" s="1"/>
  <c r="D39" i="31" s="1"/>
  <c r="D49" i="31" s="1"/>
  <c r="N29" i="31"/>
  <c r="D37" i="31" s="1"/>
  <c r="D47" i="31" s="1"/>
  <c r="AK12" i="30"/>
  <c r="R28" i="29"/>
  <c r="R31" i="29" s="1"/>
  <c r="G39" i="29" s="1"/>
  <c r="AC30" i="29"/>
  <c r="K37" i="29" s="1"/>
  <c r="K46" i="29" s="1"/>
  <c r="Z19" i="24"/>
  <c r="Z22" i="24" s="1"/>
  <c r="K30" i="24" s="1"/>
  <c r="K39" i="24" s="1"/>
  <c r="U17" i="19"/>
  <c r="G25" i="19" s="1"/>
  <c r="G34" i="19" s="1"/>
  <c r="Y14" i="18"/>
  <c r="J25" i="18" s="1"/>
  <c r="J34" i="18" s="1"/>
  <c r="AA14" i="18"/>
  <c r="AA17" i="18" s="1"/>
  <c r="B41" i="18"/>
  <c r="B37" i="18" s="1"/>
  <c r="B33" i="18"/>
  <c r="U14" i="18"/>
  <c r="U15" i="18"/>
  <c r="I23" i="18" s="1"/>
  <c r="I32" i="18" s="1"/>
  <c r="M17" i="18"/>
  <c r="F25" i="18"/>
  <c r="F34" i="18" s="1"/>
  <c r="B31" i="13"/>
  <c r="B39" i="13"/>
  <c r="B35" i="13" s="1"/>
  <c r="AP8" i="33"/>
  <c r="Z15" i="17"/>
  <c r="K23" i="17" s="1"/>
  <c r="K32" i="17" s="1"/>
  <c r="AK10" i="14"/>
  <c r="X28" i="35"/>
  <c r="AY29" i="37"/>
  <c r="AC19" i="19"/>
  <c r="L27" i="19"/>
  <c r="L36" i="19" s="1"/>
  <c r="E16" i="19"/>
  <c r="AE7" i="17"/>
  <c r="R15" i="17"/>
  <c r="AN21" i="39"/>
  <c r="AH30" i="27"/>
  <c r="M38" i="27" s="1"/>
  <c r="M47" i="27" s="1"/>
  <c r="P14" i="17"/>
  <c r="P17" i="17" s="1"/>
  <c r="G25" i="17" s="1"/>
  <c r="G34" i="17" s="1"/>
  <c r="V16" i="16"/>
  <c r="J24" i="16" s="1"/>
  <c r="J33" i="16" s="1"/>
  <c r="D16" i="13"/>
  <c r="D24" i="13"/>
  <c r="D33" i="13" s="1"/>
  <c r="I14" i="13"/>
  <c r="G22" i="13" s="1"/>
  <c r="G31" i="13" s="1"/>
  <c r="AF28" i="37"/>
  <c r="AF31" i="37" s="1"/>
  <c r="G39" i="37" s="1"/>
  <c r="G49" i="37" s="1"/>
  <c r="AR29" i="37"/>
  <c r="I37" i="37" s="1"/>
  <c r="I47" i="37" s="1"/>
  <c r="AR28" i="37"/>
  <c r="AR31" i="37" s="1"/>
  <c r="I39" i="37" s="1"/>
  <c r="I49" i="37" s="1"/>
  <c r="T13" i="13"/>
  <c r="T16" i="13" s="1"/>
  <c r="T28" i="35"/>
  <c r="T31" i="35" s="1"/>
  <c r="H39" i="35" s="1"/>
  <c r="T29" i="35"/>
  <c r="H37" i="35" s="1"/>
  <c r="H47" i="35" s="1"/>
  <c r="AN13" i="39"/>
  <c r="AK28" i="39"/>
  <c r="AP24" i="33"/>
  <c r="J43" i="29"/>
  <c r="K43" i="29" s="1"/>
  <c r="L43" i="29" s="1"/>
  <c r="M43" i="29" s="1"/>
  <c r="AI30" i="34"/>
  <c r="H29" i="33"/>
  <c r="C37" i="33" s="1"/>
  <c r="C47" i="33" s="1"/>
  <c r="AP18" i="33"/>
  <c r="AP10" i="33"/>
  <c r="E29" i="30"/>
  <c r="C37" i="30" s="1"/>
  <c r="W16" i="20"/>
  <c r="W19" i="20" s="1"/>
  <c r="G27" i="20" s="1"/>
  <c r="G36" i="20" s="1"/>
  <c r="W17" i="20"/>
  <c r="G25" i="20" s="1"/>
  <c r="G34" i="20" s="1"/>
  <c r="M15" i="16"/>
  <c r="G23" i="16" s="1"/>
  <c r="G32" i="16" s="1"/>
  <c r="O28" i="35"/>
  <c r="O31" i="35" s="1"/>
  <c r="G39" i="35" s="1"/>
  <c r="E17" i="19"/>
  <c r="B25" i="19" s="1"/>
  <c r="J15" i="17"/>
  <c r="E23" i="17" s="1"/>
  <c r="E32" i="17" s="1"/>
  <c r="H28" i="35"/>
  <c r="H31" i="35" s="1"/>
  <c r="D39" i="35" s="1"/>
  <c r="AK27" i="39"/>
  <c r="B45" i="23"/>
  <c r="B41" i="23" s="1"/>
  <c r="P30" i="33"/>
  <c r="E38" i="33" s="1"/>
  <c r="E48" i="33" s="1"/>
  <c r="S28" i="30"/>
  <c r="S29" i="30"/>
  <c r="AK11" i="30"/>
  <c r="K29" i="30"/>
  <c r="E37" i="30" s="1"/>
  <c r="G25" i="28"/>
  <c r="G28" i="28" s="1"/>
  <c r="D36" i="28" s="1"/>
  <c r="D45" i="28" s="1"/>
  <c r="AF20" i="24"/>
  <c r="M28" i="24" s="1"/>
  <c r="M37" i="24" s="1"/>
  <c r="F20" i="24"/>
  <c r="E28" i="24" s="1"/>
  <c r="E37" i="24" s="1"/>
  <c r="H15" i="15"/>
  <c r="D23" i="15" s="1"/>
  <c r="D32" i="15" s="1"/>
  <c r="AI14" i="15"/>
  <c r="J22" i="15" s="1"/>
  <c r="J31" i="15" s="1"/>
  <c r="C13" i="15"/>
  <c r="C16" i="15" s="1"/>
  <c r="AD29" i="33"/>
  <c r="I37" i="33" s="1"/>
  <c r="I47" i="33" s="1"/>
  <c r="AK28" i="33"/>
  <c r="AK31" i="33" s="1"/>
  <c r="K39" i="33" s="1"/>
  <c r="K49" i="33" s="1"/>
  <c r="H29" i="35"/>
  <c r="D37" i="35" s="1"/>
  <c r="D47" i="35" s="1"/>
  <c r="M28" i="35"/>
  <c r="M31" i="35" s="1"/>
  <c r="F39" i="35" s="1"/>
  <c r="AL27" i="35"/>
  <c r="M30" i="35"/>
  <c r="F38" i="35" s="1"/>
  <c r="F48" i="35" s="1"/>
  <c r="AL24" i="35"/>
  <c r="J29" i="35"/>
  <c r="E37" i="35" s="1"/>
  <c r="BE11" i="37"/>
  <c r="BE22" i="37"/>
  <c r="AC21" i="24"/>
  <c r="L29" i="24" s="1"/>
  <c r="L38" i="24" s="1"/>
  <c r="G18" i="20"/>
  <c r="B26" i="20" s="1"/>
  <c r="G16" i="20"/>
  <c r="G19" i="20" s="1"/>
  <c r="B27" i="20" s="1"/>
  <c r="H19" i="19"/>
  <c r="D27" i="19"/>
  <c r="D36" i="19" s="1"/>
  <c r="P17" i="19"/>
  <c r="F25" i="19" s="1"/>
  <c r="F34" i="19" s="1"/>
  <c r="AB16" i="17"/>
  <c r="L24" i="17" s="1"/>
  <c r="L33" i="17" s="1"/>
  <c r="Z5" i="16"/>
  <c r="E13" i="14"/>
  <c r="E16" i="14" s="1"/>
  <c r="H21" i="7"/>
  <c r="I21" i="7" s="1"/>
  <c r="J21" i="7" s="1"/>
  <c r="K21" i="7" s="1"/>
  <c r="L21" i="7" s="1"/>
  <c r="M21" i="7" s="1"/>
  <c r="N19" i="6"/>
  <c r="C29" i="35"/>
  <c r="B37" i="35" s="1"/>
  <c r="B55" i="35" s="1"/>
  <c r="C30" i="35"/>
  <c r="O29" i="35"/>
  <c r="G37" i="35" s="1"/>
  <c r="G47" i="35" s="1"/>
  <c r="E30" i="37"/>
  <c r="B38" i="37" s="1"/>
  <c r="AF30" i="37"/>
  <c r="G38" i="37" s="1"/>
  <c r="G48" i="37" s="1"/>
  <c r="AN28" i="37"/>
  <c r="AN31" i="37" s="1"/>
  <c r="H39" i="37" s="1"/>
  <c r="H49" i="37" s="1"/>
  <c r="AR30" i="37"/>
  <c r="I38" i="37" s="1"/>
  <c r="I48" i="37" s="1"/>
  <c r="N28" i="39"/>
  <c r="F36" i="39" s="1"/>
  <c r="F46" i="39" s="1"/>
  <c r="AF25" i="28"/>
  <c r="AF28" i="28" s="1"/>
  <c r="L36" i="28" s="1"/>
  <c r="L45" i="28" s="1"/>
  <c r="AK8" i="25"/>
  <c r="K17" i="21"/>
  <c r="E25" i="21" s="1"/>
  <c r="E34" i="21" s="1"/>
  <c r="K16" i="21"/>
  <c r="K19" i="21" s="1"/>
  <c r="E27" i="21" s="1"/>
  <c r="E36" i="21" s="1"/>
  <c r="AD16" i="20"/>
  <c r="AD19" i="20" s="1"/>
  <c r="J27" i="20" s="1"/>
  <c r="J36" i="20" s="1"/>
  <c r="AO8" i="20"/>
  <c r="S17" i="20"/>
  <c r="F25" i="20" s="1"/>
  <c r="F34" i="20" s="1"/>
  <c r="I15" i="13"/>
  <c r="G23" i="13" s="1"/>
  <c r="G32" i="13" s="1"/>
  <c r="V10" i="13"/>
  <c r="J28" i="35"/>
  <c r="J31" i="35" s="1"/>
  <c r="E39" i="35" s="1"/>
  <c r="P28" i="39"/>
  <c r="G36" i="39" s="1"/>
  <c r="G46" i="39" s="1"/>
  <c r="Z27" i="40"/>
  <c r="K35" i="40" s="1"/>
  <c r="AL22" i="34"/>
  <c r="AL14" i="34"/>
  <c r="S30" i="33"/>
  <c r="F38" i="33" s="1"/>
  <c r="F48" i="33" s="1"/>
  <c r="O29" i="30"/>
  <c r="F37" i="30" s="1"/>
  <c r="F47" i="30" s="1"/>
  <c r="AD28" i="30"/>
  <c r="AD31" i="30" s="1"/>
  <c r="J39" i="30" s="1"/>
  <c r="J49" i="30" s="1"/>
  <c r="D29" i="29"/>
  <c r="B37" i="29" s="1"/>
  <c r="L20" i="26"/>
  <c r="L23" i="26" s="1"/>
  <c r="F31" i="26" s="1"/>
  <c r="F40" i="26" s="1"/>
  <c r="R20" i="25"/>
  <c r="R23" i="25" s="1"/>
  <c r="F31" i="25" s="1"/>
  <c r="F40" i="25" s="1"/>
  <c r="W21" i="25"/>
  <c r="H29" i="25" s="1"/>
  <c r="H38" i="25" s="1"/>
  <c r="W3" i="21"/>
  <c r="F3" i="21"/>
  <c r="O18" i="20"/>
  <c r="E26" i="20" s="1"/>
  <c r="E35" i="20" s="1"/>
  <c r="AN16" i="20"/>
  <c r="AN19" i="20" s="1"/>
  <c r="M27" i="20" s="1"/>
  <c r="M36" i="20" s="1"/>
  <c r="O16" i="20"/>
  <c r="O19" i="20" s="1"/>
  <c r="E27" i="20" s="1"/>
  <c r="E36" i="20" s="1"/>
  <c r="O17" i="20"/>
  <c r="E25" i="20" s="1"/>
  <c r="E34" i="20" s="1"/>
  <c r="AC14" i="18"/>
  <c r="AC17" i="18" s="1"/>
  <c r="C14" i="18"/>
  <c r="C17" i="18" s="1"/>
  <c r="AC15" i="18"/>
  <c r="L23" i="18" s="1"/>
  <c r="L32" i="18" s="1"/>
  <c r="F15" i="17"/>
  <c r="F14" i="15"/>
  <c r="C22" i="15" s="1"/>
  <c r="C31" i="15" s="1"/>
  <c r="H13" i="15"/>
  <c r="H16" i="15" s="1"/>
  <c r="M24" i="13"/>
  <c r="M33" i="13" s="1"/>
  <c r="D21" i="9"/>
  <c r="E21" i="9" s="1"/>
  <c r="F21" i="9" s="1"/>
  <c r="G21" i="9" s="1"/>
  <c r="H21" i="9" s="1"/>
  <c r="I21" i="9" s="1"/>
  <c r="J21" i="9" s="1"/>
  <c r="K21" i="9" s="1"/>
  <c r="L21" i="9" s="1"/>
  <c r="M21" i="9" s="1"/>
  <c r="AN19" i="39"/>
  <c r="AN11" i="39"/>
  <c r="AO29" i="33"/>
  <c r="M37" i="33" s="1"/>
  <c r="M47" i="33" s="1"/>
  <c r="D28" i="33"/>
  <c r="D31" i="33" s="1"/>
  <c r="B39" i="33" s="1"/>
  <c r="AO30" i="31"/>
  <c r="I38" i="31" s="1"/>
  <c r="I48" i="31" s="1"/>
  <c r="BA28" i="31"/>
  <c r="BA31" i="31" s="1"/>
  <c r="K39" i="31" s="1"/>
  <c r="K49" i="31" s="1"/>
  <c r="AB22" i="25"/>
  <c r="J30" i="25" s="1"/>
  <c r="J39" i="25" s="1"/>
  <c r="I21" i="24"/>
  <c r="F29" i="24" s="1"/>
  <c r="F38" i="24" s="1"/>
  <c r="F21" i="23"/>
  <c r="D29" i="23" s="1"/>
  <c r="D38" i="23" s="1"/>
  <c r="F16" i="21"/>
  <c r="F19" i="21" s="1"/>
  <c r="C27" i="21" s="1"/>
  <c r="C36" i="21" s="1"/>
  <c r="D16" i="21"/>
  <c r="D19" i="21" s="1"/>
  <c r="B27" i="21" s="1"/>
  <c r="AK18" i="20"/>
  <c r="L26" i="20" s="1"/>
  <c r="L35" i="20" s="1"/>
  <c r="K17" i="20"/>
  <c r="D25" i="20" s="1"/>
  <c r="D34" i="20" s="1"/>
  <c r="AA15" i="18"/>
  <c r="K23" i="18" s="1"/>
  <c r="K32" i="18" s="1"/>
  <c r="AB15" i="17"/>
  <c r="L23" i="17" s="1"/>
  <c r="L32" i="17" s="1"/>
  <c r="D15" i="17"/>
  <c r="B23" i="17" s="1"/>
  <c r="E15" i="14"/>
  <c r="C23" i="14" s="1"/>
  <c r="C32" i="14" s="1"/>
  <c r="AG14" i="14"/>
  <c r="L22" i="14" s="1"/>
  <c r="L31" i="14" s="1"/>
  <c r="Y14" i="14"/>
  <c r="J22" i="14" s="1"/>
  <c r="J31" i="14" s="1"/>
  <c r="O14" i="14"/>
  <c r="F22" i="14" s="1"/>
  <c r="F31" i="14" s="1"/>
  <c r="D21" i="5"/>
  <c r="E21" i="5" s="1"/>
  <c r="F21" i="5" s="1"/>
  <c r="G21" i="5" s="1"/>
  <c r="H21" i="5" s="1"/>
  <c r="I21" i="5" s="1"/>
  <c r="J21" i="5" s="1"/>
  <c r="K21" i="5" s="1"/>
  <c r="L21" i="5" s="1"/>
  <c r="M21" i="5" s="1"/>
  <c r="E28" i="35"/>
  <c r="E31" i="35" s="1"/>
  <c r="C39" i="35" s="1"/>
  <c r="H30" i="35"/>
  <c r="D38" i="35" s="1"/>
  <c r="D48" i="35" s="1"/>
  <c r="V29" i="35"/>
  <c r="I37" i="35" s="1"/>
  <c r="I47" i="35" s="1"/>
  <c r="E28" i="37"/>
  <c r="E31" i="37" s="1"/>
  <c r="B39" i="37" s="1"/>
  <c r="B40" i="37" s="1"/>
  <c r="E29" i="37"/>
  <c r="B37" i="37" s="1"/>
  <c r="B55" i="37" s="1"/>
  <c r="BE24" i="37"/>
  <c r="AN30" i="37"/>
  <c r="H38" i="37" s="1"/>
  <c r="H48" i="37" s="1"/>
  <c r="AK22" i="30"/>
  <c r="V29" i="29"/>
  <c r="I37" i="29" s="1"/>
  <c r="I46" i="29" s="1"/>
  <c r="C26" i="28"/>
  <c r="B34" i="28" s="1"/>
  <c r="U22" i="25"/>
  <c r="G30" i="25" s="1"/>
  <c r="G39" i="25" s="1"/>
  <c r="AN3" i="20"/>
  <c r="G17" i="20"/>
  <c r="B25" i="20" s="1"/>
  <c r="AG12" i="19"/>
  <c r="AG15" i="15"/>
  <c r="I23" i="15" s="1"/>
  <c r="I32" i="15" s="1"/>
  <c r="N20" i="1"/>
  <c r="O30" i="35"/>
  <c r="G38" i="35" s="1"/>
  <c r="G48" i="35" s="1"/>
  <c r="BE10" i="37"/>
  <c r="BE19" i="37"/>
  <c r="BE27" i="37"/>
  <c r="S29" i="37"/>
  <c r="E37" i="37" s="1"/>
  <c r="Y30" i="37"/>
  <c r="F38" i="37" s="1"/>
  <c r="F48" i="37" s="1"/>
  <c r="B49" i="39"/>
  <c r="AN20" i="39"/>
  <c r="AN12" i="39"/>
  <c r="AD26" i="39"/>
  <c r="AD29" i="39" s="1"/>
  <c r="J37" i="39" s="1"/>
  <c r="J47" i="39" s="1"/>
  <c r="AD28" i="39"/>
  <c r="J36" i="39" s="1"/>
  <c r="J46" i="39" s="1"/>
  <c r="AD3" i="20"/>
  <c r="G3" i="20"/>
  <c r="AA18" i="20"/>
  <c r="I26" i="20" s="1"/>
  <c r="I35" i="20" s="1"/>
  <c r="I16" i="16"/>
  <c r="F24" i="16" s="1"/>
  <c r="F33" i="16" s="1"/>
  <c r="C21" i="2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J30" i="35"/>
  <c r="E38" i="35" s="1"/>
  <c r="E48" i="35" s="1"/>
  <c r="BE12" i="37"/>
  <c r="BE21" i="37"/>
  <c r="AN18" i="39"/>
  <c r="AN10" i="39"/>
  <c r="AG27" i="39"/>
  <c r="K35" i="39" s="1"/>
  <c r="K45" i="39" s="1"/>
  <c r="S16" i="22"/>
  <c r="H24" i="22" s="1"/>
  <c r="H33" i="22" s="1"/>
  <c r="D3" i="21"/>
  <c r="AK3" i="20"/>
  <c r="F15" i="18"/>
  <c r="C23" i="18" s="1"/>
  <c r="C32" i="18" s="1"/>
  <c r="H14" i="18"/>
  <c r="H17" i="18" s="1"/>
  <c r="L14" i="18"/>
  <c r="L17" i="18" s="1"/>
  <c r="Q16" i="16"/>
  <c r="H24" i="16" s="1"/>
  <c r="H33" i="16" s="1"/>
  <c r="E29" i="35"/>
  <c r="C37" i="35" s="1"/>
  <c r="C47" i="35" s="1"/>
  <c r="AN25" i="39"/>
  <c r="AN17" i="39"/>
  <c r="AN9" i="39"/>
  <c r="AS6" i="40"/>
  <c r="L30" i="29"/>
  <c r="E38" i="29" s="1"/>
  <c r="E47" i="29" s="1"/>
  <c r="AH22" i="25"/>
  <c r="L30" i="25" s="1"/>
  <c r="L39" i="25" s="1"/>
  <c r="F22" i="25"/>
  <c r="C30" i="25" s="1"/>
  <c r="C39" i="25" s="1"/>
  <c r="H20" i="23"/>
  <c r="E28" i="23" s="1"/>
  <c r="E37" i="23" s="1"/>
  <c r="W18" i="20"/>
  <c r="G26" i="20" s="1"/>
  <c r="G35" i="20" s="1"/>
  <c r="L16" i="18"/>
  <c r="E24" i="18" s="1"/>
  <c r="E33" i="18" s="1"/>
  <c r="AD14" i="17"/>
  <c r="AD17" i="17" s="1"/>
  <c r="M25" i="17" s="1"/>
  <c r="M34" i="17" s="1"/>
  <c r="K24" i="15"/>
  <c r="K33" i="15" s="1"/>
  <c r="AL13" i="15"/>
  <c r="E30" i="35"/>
  <c r="C38" i="35" s="1"/>
  <c r="BE15" i="37"/>
  <c r="G30" i="37"/>
  <c r="C38" i="37" s="1"/>
  <c r="C48" i="37" s="1"/>
  <c r="L28" i="37"/>
  <c r="L31" i="37" s="1"/>
  <c r="D39" i="37" s="1"/>
  <c r="D49" i="37" s="1"/>
  <c r="AN16" i="39"/>
  <c r="AN8" i="39"/>
  <c r="J28" i="39"/>
  <c r="E36" i="39" s="1"/>
  <c r="E46" i="39" s="1"/>
  <c r="AU6" i="41"/>
  <c r="AU24" i="41"/>
  <c r="AU22" i="41"/>
  <c r="AU20" i="41"/>
  <c r="AU18" i="41"/>
  <c r="AU16" i="41"/>
  <c r="AU14" i="41"/>
  <c r="AU12" i="41"/>
  <c r="AU10" i="41"/>
  <c r="AU8" i="41"/>
  <c r="AU25" i="41"/>
  <c r="AU23" i="41"/>
  <c r="AU21" i="41"/>
  <c r="AU19" i="41"/>
  <c r="AU17" i="41"/>
  <c r="AU15" i="41"/>
  <c r="AU13" i="41"/>
  <c r="AU11" i="41"/>
  <c r="AU9" i="41"/>
  <c r="AU7" i="41"/>
  <c r="AC28" i="41"/>
  <c r="H36" i="41" s="1"/>
  <c r="AC26" i="41"/>
  <c r="AC29" i="41" s="1"/>
  <c r="H37" i="41" s="1"/>
  <c r="AC27" i="41"/>
  <c r="H35" i="41" s="1"/>
  <c r="D26" i="41"/>
  <c r="D29" i="41" s="1"/>
  <c r="B37" i="41" s="1"/>
  <c r="B38" i="41" s="1"/>
  <c r="AJ26" i="40"/>
  <c r="AJ29" i="40" s="1"/>
  <c r="O37" i="40" s="1"/>
  <c r="AS8" i="40"/>
  <c r="AS7" i="40"/>
  <c r="H27" i="41"/>
  <c r="C35" i="41" s="1"/>
  <c r="C45" i="41" s="1"/>
  <c r="O27" i="41"/>
  <c r="E35" i="41" s="1"/>
  <c r="V27" i="41"/>
  <c r="AN27" i="41"/>
  <c r="J35" i="41" s="1"/>
  <c r="J45" i="41" s="1"/>
  <c r="AR27" i="41"/>
  <c r="L35" i="41" s="1"/>
  <c r="L45" i="41" s="1"/>
  <c r="AF28" i="41"/>
  <c r="I36" i="41" s="1"/>
  <c r="I46" i="41" s="1"/>
  <c r="AP28" i="41"/>
  <c r="K36" i="41" s="1"/>
  <c r="K46" i="41" s="1"/>
  <c r="AT28" i="41"/>
  <c r="M36" i="41" s="1"/>
  <c r="M46" i="41" s="1"/>
  <c r="R28" i="41"/>
  <c r="F36" i="41" s="1"/>
  <c r="F46" i="41" s="1"/>
  <c r="D27" i="41"/>
  <c r="B35" i="41" s="1"/>
  <c r="B45" i="41" s="1"/>
  <c r="M27" i="41"/>
  <c r="D35" i="41" s="1"/>
  <c r="D45" i="41" s="1"/>
  <c r="R27" i="41"/>
  <c r="F35" i="41" s="1"/>
  <c r="F45" i="41" s="1"/>
  <c r="AF27" i="41"/>
  <c r="I35" i="41" s="1"/>
  <c r="I45" i="41" s="1"/>
  <c r="AP27" i="41"/>
  <c r="K35" i="41" s="1"/>
  <c r="K45" i="41" s="1"/>
  <c r="AT27" i="41"/>
  <c r="M35" i="41" s="1"/>
  <c r="M45" i="41" s="1"/>
  <c r="V28" i="41"/>
  <c r="AN28" i="41"/>
  <c r="J36" i="41" s="1"/>
  <c r="J46" i="41" s="1"/>
  <c r="AR28" i="41"/>
  <c r="L36" i="41" s="1"/>
  <c r="L46" i="41" s="1"/>
  <c r="O28" i="41"/>
  <c r="E36" i="41" s="1"/>
  <c r="E46" i="41" s="1"/>
  <c r="M28" i="41"/>
  <c r="D36" i="41" s="1"/>
  <c r="D46" i="41" s="1"/>
  <c r="H28" i="41"/>
  <c r="C36" i="41" s="1"/>
  <c r="C46" i="41" s="1"/>
  <c r="D28" i="41"/>
  <c r="B36" i="41" s="1"/>
  <c r="B54" i="41" s="1"/>
  <c r="B50" i="41" s="1"/>
  <c r="K42" i="41"/>
  <c r="L42" i="41" s="1"/>
  <c r="M42" i="41" s="1"/>
  <c r="O26" i="41"/>
  <c r="O29" i="41" s="1"/>
  <c r="E37" i="41" s="1"/>
  <c r="R26" i="41"/>
  <c r="R29" i="41" s="1"/>
  <c r="F37" i="41" s="1"/>
  <c r="AN26" i="41"/>
  <c r="AN29" i="41" s="1"/>
  <c r="J37" i="41" s="1"/>
  <c r="AP26" i="41"/>
  <c r="AP29" i="41" s="1"/>
  <c r="K37" i="41" s="1"/>
  <c r="AR26" i="41"/>
  <c r="AR29" i="41" s="1"/>
  <c r="L37" i="41" s="1"/>
  <c r="H26" i="41"/>
  <c r="H29" i="41" s="1"/>
  <c r="C37" i="41" s="1"/>
  <c r="C38" i="41" s="1"/>
  <c r="M26" i="41"/>
  <c r="M29" i="41" s="1"/>
  <c r="D37" i="41" s="1"/>
  <c r="D38" i="41" s="1"/>
  <c r="V26" i="41"/>
  <c r="V29" i="41" s="1"/>
  <c r="AF26" i="41"/>
  <c r="AF29" i="41" s="1"/>
  <c r="I37" i="41" s="1"/>
  <c r="AT26" i="41"/>
  <c r="AT29" i="41" s="1"/>
  <c r="M37" i="41" s="1"/>
  <c r="AS9" i="40"/>
  <c r="AS11" i="40"/>
  <c r="AS13" i="40"/>
  <c r="AS15" i="40"/>
  <c r="AS17" i="40"/>
  <c r="AS19" i="40"/>
  <c r="AS23" i="40"/>
  <c r="AS25" i="40"/>
  <c r="AS10" i="40"/>
  <c r="AS12" i="40"/>
  <c r="AS14" i="40"/>
  <c r="AS16" i="40"/>
  <c r="AS18" i="40"/>
  <c r="AS20" i="40"/>
  <c r="AS22" i="40"/>
  <c r="AS24" i="40"/>
  <c r="AJ28" i="40"/>
  <c r="O36" i="40" s="1"/>
  <c r="O46" i="40" s="1"/>
  <c r="AS21" i="40"/>
  <c r="AJ27" i="40"/>
  <c r="O35" i="40" s="1"/>
  <c r="AF28" i="40"/>
  <c r="N36" i="40" s="1"/>
  <c r="N46" i="40" s="1"/>
  <c r="AF27" i="40"/>
  <c r="N35" i="40" s="1"/>
  <c r="N45" i="40" s="1"/>
  <c r="AF26" i="40"/>
  <c r="AF29" i="40" s="1"/>
  <c r="N37" i="40" s="1"/>
  <c r="N47" i="40" s="1"/>
  <c r="AD28" i="40"/>
  <c r="L36" i="40" s="1"/>
  <c r="AD26" i="40"/>
  <c r="AD29" i="40" s="1"/>
  <c r="L37" i="40" s="1"/>
  <c r="AD27" i="40"/>
  <c r="L35" i="40" s="1"/>
  <c r="Z26" i="40"/>
  <c r="Z29" i="40" s="1"/>
  <c r="K37" i="40" s="1"/>
  <c r="U28" i="40"/>
  <c r="J36" i="40" s="1"/>
  <c r="J46" i="40" s="1"/>
  <c r="E28" i="40"/>
  <c r="C36" i="40" s="1"/>
  <c r="C46" i="40" s="1"/>
  <c r="G27" i="40"/>
  <c r="D35" i="40" s="1"/>
  <c r="J28" i="40"/>
  <c r="E36" i="40" s="1"/>
  <c r="E46" i="40" s="1"/>
  <c r="P28" i="40"/>
  <c r="F36" i="40" s="1"/>
  <c r="F46" i="40" s="1"/>
  <c r="G26" i="40"/>
  <c r="G29" i="40" s="1"/>
  <c r="D37" i="40" s="1"/>
  <c r="C28" i="40"/>
  <c r="B36" i="40" s="1"/>
  <c r="B54" i="40" s="1"/>
  <c r="B50" i="40" s="1"/>
  <c r="E26" i="40"/>
  <c r="E29" i="40" s="1"/>
  <c r="C37" i="40" s="1"/>
  <c r="G28" i="40"/>
  <c r="D36" i="40" s="1"/>
  <c r="D46" i="40" s="1"/>
  <c r="P26" i="40"/>
  <c r="P29" i="40" s="1"/>
  <c r="F37" i="40" s="1"/>
  <c r="S26" i="40"/>
  <c r="S29" i="40" s="1"/>
  <c r="I37" i="40" s="1"/>
  <c r="U26" i="40"/>
  <c r="U29" i="40" s="1"/>
  <c r="J37" i="40" s="1"/>
  <c r="J47" i="40" s="1"/>
  <c r="C26" i="40"/>
  <c r="C29" i="40" s="1"/>
  <c r="B37" i="40" s="1"/>
  <c r="C27" i="40"/>
  <c r="B35" i="40" s="1"/>
  <c r="B53" i="40" s="1"/>
  <c r="B49" i="40" s="1"/>
  <c r="S28" i="40"/>
  <c r="I36" i="40" s="1"/>
  <c r="I46" i="40" s="1"/>
  <c r="S27" i="40"/>
  <c r="I35" i="40" s="1"/>
  <c r="I45" i="40" s="1"/>
  <c r="U27" i="40"/>
  <c r="J35" i="40" s="1"/>
  <c r="J45" i="40" s="1"/>
  <c r="J26" i="40"/>
  <c r="J29" i="40" s="1"/>
  <c r="E37" i="40" s="1"/>
  <c r="F26" i="40"/>
  <c r="E27" i="40"/>
  <c r="C35" i="40" s="1"/>
  <c r="G45" i="40"/>
  <c r="G46" i="40"/>
  <c r="J42" i="40"/>
  <c r="AL26" i="40"/>
  <c r="AL29" i="40" s="1"/>
  <c r="AN26" i="40"/>
  <c r="AN29" i="40" s="1"/>
  <c r="D27" i="40"/>
  <c r="F27" i="40"/>
  <c r="J27" i="40"/>
  <c r="E35" i="40" s="1"/>
  <c r="N27" i="40"/>
  <c r="P27" i="40"/>
  <c r="F35" i="40" s="1"/>
  <c r="V27" i="40"/>
  <c r="AG27" i="40"/>
  <c r="G47" i="40"/>
  <c r="B47" i="25"/>
  <c r="B39" i="25"/>
  <c r="N20" i="25"/>
  <c r="N23" i="25" s="1"/>
  <c r="E31" i="25" s="1"/>
  <c r="E40" i="25" s="1"/>
  <c r="N22" i="25"/>
  <c r="E30" i="25" s="1"/>
  <c r="B46" i="24"/>
  <c r="B42" i="24" s="1"/>
  <c r="B38" i="24"/>
  <c r="K19" i="24"/>
  <c r="K22" i="24" s="1"/>
  <c r="G30" i="24" s="1"/>
  <c r="G39" i="24" s="1"/>
  <c r="K20" i="24"/>
  <c r="G28" i="24" s="1"/>
  <c r="G37" i="24" s="1"/>
  <c r="AF11" i="22"/>
  <c r="E16" i="22"/>
  <c r="R17" i="21"/>
  <c r="F25" i="21" s="1"/>
  <c r="F34" i="21" s="1"/>
  <c r="R16" i="21"/>
  <c r="R19" i="21" s="1"/>
  <c r="F27" i="21" s="1"/>
  <c r="F36" i="21" s="1"/>
  <c r="H17" i="21"/>
  <c r="D25" i="21" s="1"/>
  <c r="D34" i="21" s="1"/>
  <c r="H16" i="21"/>
  <c r="H19" i="21" s="1"/>
  <c r="D27" i="21" s="1"/>
  <c r="D36" i="21" s="1"/>
  <c r="AC17" i="21"/>
  <c r="J25" i="21" s="1"/>
  <c r="J34" i="21" s="1"/>
  <c r="AC16" i="21"/>
  <c r="AC19" i="21" s="1"/>
  <c r="J27" i="21" s="1"/>
  <c r="J36" i="21" s="1"/>
  <c r="AO28" i="31"/>
  <c r="AO31" i="31" s="1"/>
  <c r="I39" i="31" s="1"/>
  <c r="I49" i="31" s="1"/>
  <c r="Z28" i="31"/>
  <c r="Z31" i="31" s="1"/>
  <c r="G39" i="31" s="1"/>
  <c r="G49" i="31" s="1"/>
  <c r="H28" i="31"/>
  <c r="H31" i="31" s="1"/>
  <c r="C39" i="31" s="1"/>
  <c r="BF28" i="31"/>
  <c r="BF31" i="31" s="1"/>
  <c r="M39" i="31" s="1"/>
  <c r="M49" i="31" s="1"/>
  <c r="AA30" i="30"/>
  <c r="I38" i="30" s="1"/>
  <c r="I48" i="30" s="1"/>
  <c r="AK16" i="30"/>
  <c r="L28" i="29"/>
  <c r="L31" i="29" s="1"/>
  <c r="E39" i="29" s="1"/>
  <c r="E48" i="29" s="1"/>
  <c r="F28" i="29"/>
  <c r="F31" i="29" s="1"/>
  <c r="C39" i="29" s="1"/>
  <c r="C48" i="29" s="1"/>
  <c r="R27" i="28"/>
  <c r="G35" i="28" s="1"/>
  <c r="G44" i="28" s="1"/>
  <c r="K27" i="28"/>
  <c r="E35" i="28" s="1"/>
  <c r="E44" i="28" s="1"/>
  <c r="V26" i="28"/>
  <c r="I34" i="28" s="1"/>
  <c r="I43" i="28" s="1"/>
  <c r="AJ26" i="28"/>
  <c r="M34" i="28" s="1"/>
  <c r="M43" i="28" s="1"/>
  <c r="R26" i="28"/>
  <c r="G34" i="28" s="1"/>
  <c r="G43" i="28" s="1"/>
  <c r="AI24" i="27"/>
  <c r="AI20" i="27"/>
  <c r="AI18" i="27"/>
  <c r="AB30" i="27"/>
  <c r="J38" i="27" s="1"/>
  <c r="J47" i="27" s="1"/>
  <c r="AI14" i="27"/>
  <c r="H30" i="27"/>
  <c r="D38" i="27" s="1"/>
  <c r="D47" i="27" s="1"/>
  <c r="J30" i="27"/>
  <c r="E38" i="27" s="1"/>
  <c r="E47" i="27" s="1"/>
  <c r="AJ22" i="25"/>
  <c r="M30" i="25" s="1"/>
  <c r="M39" i="25" s="1"/>
  <c r="AF22" i="25"/>
  <c r="K30" i="25" s="1"/>
  <c r="K39" i="25" s="1"/>
  <c r="R22" i="25"/>
  <c r="F30" i="25" s="1"/>
  <c r="F39" i="25" s="1"/>
  <c r="J22" i="25"/>
  <c r="D30" i="25" s="1"/>
  <c r="AC20" i="24"/>
  <c r="L28" i="24" s="1"/>
  <c r="L37" i="24" s="1"/>
  <c r="I20" i="24"/>
  <c r="F28" i="24" s="1"/>
  <c r="Q21" i="23"/>
  <c r="H29" i="23" s="1"/>
  <c r="H38" i="23" s="1"/>
  <c r="L21" i="23"/>
  <c r="F29" i="23" s="1"/>
  <c r="F38" i="23" s="1"/>
  <c r="AB20" i="25"/>
  <c r="AB23" i="25" s="1"/>
  <c r="J31" i="25" s="1"/>
  <c r="J40" i="25" s="1"/>
  <c r="AB21" i="25"/>
  <c r="J29" i="25" s="1"/>
  <c r="J38" i="25" s="1"/>
  <c r="L20" i="23"/>
  <c r="F28" i="23" s="1"/>
  <c r="F37" i="23" s="1"/>
  <c r="L19" i="23"/>
  <c r="L22" i="23" s="1"/>
  <c r="F30" i="23" s="1"/>
  <c r="F39" i="23" s="1"/>
  <c r="AD6" i="23"/>
  <c r="F19" i="23"/>
  <c r="F22" i="23" s="1"/>
  <c r="D30" i="23" s="1"/>
  <c r="F20" i="23"/>
  <c r="D28" i="23" s="1"/>
  <c r="D37" i="23" s="1"/>
  <c r="S15" i="22"/>
  <c r="H23" i="22" s="1"/>
  <c r="H32" i="22" s="1"/>
  <c r="S14" i="22"/>
  <c r="S17" i="22" s="1"/>
  <c r="H25" i="22" s="1"/>
  <c r="H34" i="22" s="1"/>
  <c r="C40" i="26"/>
  <c r="AM28" i="33"/>
  <c r="AM31" i="33" s="1"/>
  <c r="L39" i="33" s="1"/>
  <c r="L49" i="33" s="1"/>
  <c r="K28" i="33"/>
  <c r="K31" i="33" s="1"/>
  <c r="D39" i="33" s="1"/>
  <c r="D49" i="33" s="1"/>
  <c r="S28" i="33"/>
  <c r="S31" i="33" s="1"/>
  <c r="F39" i="33" s="1"/>
  <c r="F49" i="33" s="1"/>
  <c r="B55" i="31"/>
  <c r="Q29" i="30"/>
  <c r="W25" i="30"/>
  <c r="AK25" i="30" s="1"/>
  <c r="K30" i="30"/>
  <c r="E38" i="30" s="1"/>
  <c r="E48" i="30" s="1"/>
  <c r="E30" i="30"/>
  <c r="C38" i="30" s="1"/>
  <c r="C48" i="30" s="1"/>
  <c r="S30" i="30"/>
  <c r="G30" i="30"/>
  <c r="D38" i="30" s="1"/>
  <c r="D48" i="30" s="1"/>
  <c r="C30" i="30"/>
  <c r="B38" i="30" s="1"/>
  <c r="W15" i="30"/>
  <c r="AK15" i="30" s="1"/>
  <c r="C28" i="30"/>
  <c r="C31" i="30" s="1"/>
  <c r="B39" i="30" s="1"/>
  <c r="B40" i="30" s="1"/>
  <c r="AH28" i="30"/>
  <c r="AH31" i="30" s="1"/>
  <c r="L39" i="30" s="1"/>
  <c r="L49" i="30" s="1"/>
  <c r="K28" i="30"/>
  <c r="K31" i="30" s="1"/>
  <c r="E39" i="30" s="1"/>
  <c r="E49" i="30" s="1"/>
  <c r="AI21" i="27"/>
  <c r="AI16" i="26"/>
  <c r="J21" i="26"/>
  <c r="E29" i="26" s="1"/>
  <c r="AI14" i="26"/>
  <c r="U21" i="26"/>
  <c r="I29" i="26" s="1"/>
  <c r="I38" i="26" s="1"/>
  <c r="O21" i="26"/>
  <c r="G29" i="26" s="1"/>
  <c r="G38" i="26" s="1"/>
  <c r="F21" i="26"/>
  <c r="C29" i="26" s="1"/>
  <c r="Y21" i="26"/>
  <c r="J29" i="26" s="1"/>
  <c r="J38" i="26" s="1"/>
  <c r="C20" i="26"/>
  <c r="C23" i="26" s="1"/>
  <c r="B31" i="26" s="1"/>
  <c r="AK12" i="25"/>
  <c r="AK10" i="25"/>
  <c r="AJ21" i="25"/>
  <c r="M29" i="25" s="1"/>
  <c r="M38" i="25" s="1"/>
  <c r="AF21" i="25"/>
  <c r="K29" i="25" s="1"/>
  <c r="K38" i="25" s="1"/>
  <c r="W20" i="25"/>
  <c r="W23" i="25" s="1"/>
  <c r="H31" i="25" s="1"/>
  <c r="H40" i="25" s="1"/>
  <c r="R21" i="25"/>
  <c r="F29" i="25" s="1"/>
  <c r="J21" i="25"/>
  <c r="D29" i="25" s="1"/>
  <c r="AH20" i="25"/>
  <c r="AH23" i="25" s="1"/>
  <c r="L31" i="25" s="1"/>
  <c r="L40" i="25" s="1"/>
  <c r="AH21" i="25"/>
  <c r="L29" i="25" s="1"/>
  <c r="L38" i="25" s="1"/>
  <c r="N21" i="25"/>
  <c r="E29" i="25" s="1"/>
  <c r="F21" i="25"/>
  <c r="C29" i="25" s="1"/>
  <c r="AB20" i="23"/>
  <c r="L28" i="23" s="1"/>
  <c r="L37" i="23" s="1"/>
  <c r="W20" i="23"/>
  <c r="J28" i="23" s="1"/>
  <c r="J37" i="23" s="1"/>
  <c r="Q20" i="23"/>
  <c r="H28" i="23" s="1"/>
  <c r="H37" i="23" s="1"/>
  <c r="Z20" i="23"/>
  <c r="K28" i="23" s="1"/>
  <c r="K37" i="23" s="1"/>
  <c r="S20" i="23"/>
  <c r="I28" i="23" s="1"/>
  <c r="I37" i="23" s="1"/>
  <c r="O20" i="23"/>
  <c r="G28" i="23" s="1"/>
  <c r="G37" i="23" s="1"/>
  <c r="I14" i="22"/>
  <c r="I17" i="22" s="1"/>
  <c r="E25" i="22" s="1"/>
  <c r="E34" i="22" s="1"/>
  <c r="AE15" i="22"/>
  <c r="M23" i="22" s="1"/>
  <c r="M32" i="22" s="1"/>
  <c r="AA15" i="22"/>
  <c r="K23" i="22" s="1"/>
  <c r="K32" i="22" s="1"/>
  <c r="V15" i="22"/>
  <c r="I23" i="22" s="1"/>
  <c r="I32" i="22" s="1"/>
  <c r="G15" i="22"/>
  <c r="D23" i="22" s="1"/>
  <c r="D32" i="22" s="1"/>
  <c r="AF5" i="22"/>
  <c r="K16" i="13"/>
  <c r="I24" i="13"/>
  <c r="I33" i="13" s="1"/>
  <c r="P18" i="19"/>
  <c r="F26" i="19" s="1"/>
  <c r="F35" i="19" s="1"/>
  <c r="H16" i="18"/>
  <c r="D24" i="18" s="1"/>
  <c r="D33" i="18" s="1"/>
  <c r="R16" i="17"/>
  <c r="J16" i="17"/>
  <c r="E24" i="17" s="1"/>
  <c r="E33" i="17" s="1"/>
  <c r="D16" i="17"/>
  <c r="B24" i="17" s="1"/>
  <c r="G16" i="16"/>
  <c r="E24" i="16" s="1"/>
  <c r="E33" i="16" s="1"/>
  <c r="Q13" i="13"/>
  <c r="Q16" i="13" s="1"/>
  <c r="T14" i="13"/>
  <c r="L22" i="13" s="1"/>
  <c r="L31" i="13" s="1"/>
  <c r="AE11" i="17"/>
  <c r="F16" i="17"/>
  <c r="AM16" i="15"/>
  <c r="M24" i="15"/>
  <c r="M33" i="15" s="1"/>
  <c r="R13" i="15"/>
  <c r="R14" i="15"/>
  <c r="F22" i="15" s="1"/>
  <c r="F31" i="15" s="1"/>
  <c r="T13" i="14"/>
  <c r="G24" i="14" s="1"/>
  <c r="G33" i="14" s="1"/>
  <c r="T14" i="14"/>
  <c r="G22" i="14" s="1"/>
  <c r="G31" i="14" s="1"/>
  <c r="AJ13" i="14"/>
  <c r="AJ14" i="14"/>
  <c r="M22" i="14" s="1"/>
  <c r="M31" i="14" s="1"/>
  <c r="J13" i="14"/>
  <c r="J14" i="14"/>
  <c r="E22" i="14" s="1"/>
  <c r="E31" i="14" s="1"/>
  <c r="C13" i="14"/>
  <c r="C14" i="14"/>
  <c r="B22" i="14" s="1"/>
  <c r="D24" i="14"/>
  <c r="D33" i="14" s="1"/>
  <c r="F16" i="14"/>
  <c r="B33" i="13"/>
  <c r="B41" i="13"/>
  <c r="B37" i="13" s="1"/>
  <c r="C16" i="13"/>
  <c r="C24" i="13"/>
  <c r="C33" i="13" s="1"/>
  <c r="E16" i="13"/>
  <c r="E24" i="13"/>
  <c r="E33" i="13" s="1"/>
  <c r="AF30" i="29"/>
  <c r="L38" i="29" s="1"/>
  <c r="L47" i="29" s="1"/>
  <c r="AA30" i="29"/>
  <c r="J38" i="29" s="1"/>
  <c r="J47" i="29" s="1"/>
  <c r="T30" i="29"/>
  <c r="H38" i="29" s="1"/>
  <c r="H47" i="29" s="1"/>
  <c r="D28" i="29"/>
  <c r="D31" i="29" s="1"/>
  <c r="B39" i="29" s="1"/>
  <c r="B48" i="29" s="1"/>
  <c r="AA28" i="29"/>
  <c r="AA31" i="29" s="1"/>
  <c r="J39" i="29" s="1"/>
  <c r="J48" i="29" s="1"/>
  <c r="N28" i="29"/>
  <c r="N31" i="29" s="1"/>
  <c r="F39" i="29" s="1"/>
  <c r="F48" i="29" s="1"/>
  <c r="Y27" i="28"/>
  <c r="J35" i="28" s="1"/>
  <c r="J44" i="28" s="1"/>
  <c r="N27" i="28"/>
  <c r="F35" i="28" s="1"/>
  <c r="F44" i="28" s="1"/>
  <c r="AF27" i="28"/>
  <c r="L35" i="28" s="1"/>
  <c r="L44" i="28" s="1"/>
  <c r="G27" i="28"/>
  <c r="D35" i="28" s="1"/>
  <c r="D44" i="28" s="1"/>
  <c r="G26" i="28"/>
  <c r="D34" i="28" s="1"/>
  <c r="D43" i="28" s="1"/>
  <c r="C25" i="28"/>
  <c r="C28" i="28" s="1"/>
  <c r="B36" i="28" s="1"/>
  <c r="B45" i="28" s="1"/>
  <c r="AF26" i="28"/>
  <c r="L34" i="28" s="1"/>
  <c r="L43" i="28" s="1"/>
  <c r="Y25" i="28"/>
  <c r="Y28" i="28" s="1"/>
  <c r="J36" i="28" s="1"/>
  <c r="J45" i="28" s="1"/>
  <c r="T26" i="28"/>
  <c r="H34" i="28" s="1"/>
  <c r="H43" i="28" s="1"/>
  <c r="N25" i="28"/>
  <c r="N28" i="28" s="1"/>
  <c r="F36" i="28" s="1"/>
  <c r="F45" i="28" s="1"/>
  <c r="Y31" i="27"/>
  <c r="I39" i="27" s="1"/>
  <c r="I48" i="27" s="1"/>
  <c r="AF31" i="27"/>
  <c r="L39" i="27" s="1"/>
  <c r="L48" i="27" s="1"/>
  <c r="AB31" i="27"/>
  <c r="J39" i="27" s="1"/>
  <c r="J48" i="27" s="1"/>
  <c r="W31" i="27"/>
  <c r="H39" i="27" s="1"/>
  <c r="H48" i="27" s="1"/>
  <c r="AI23" i="27"/>
  <c r="AI15" i="27"/>
  <c r="AH22" i="26"/>
  <c r="M30" i="26" s="1"/>
  <c r="M39" i="26" s="1"/>
  <c r="AI18" i="26"/>
  <c r="AB22" i="26"/>
  <c r="K30" i="26" s="1"/>
  <c r="K39" i="26" s="1"/>
  <c r="O22" i="26"/>
  <c r="G30" i="26" s="1"/>
  <c r="G39" i="26" s="1"/>
  <c r="J22" i="26"/>
  <c r="E30" i="26" s="1"/>
  <c r="E39" i="26" s="1"/>
  <c r="Q21" i="26"/>
  <c r="H29" i="26" s="1"/>
  <c r="H38" i="26" s="1"/>
  <c r="H21" i="26"/>
  <c r="D29" i="26" s="1"/>
  <c r="AI10" i="26"/>
  <c r="AK14" i="25"/>
  <c r="AK6" i="25"/>
  <c r="N21" i="24"/>
  <c r="H29" i="24" s="1"/>
  <c r="H38" i="24" s="1"/>
  <c r="I19" i="24"/>
  <c r="I22" i="24" s="1"/>
  <c r="F30" i="24" s="1"/>
  <c r="F39" i="24" s="1"/>
  <c r="AF21" i="24"/>
  <c r="M29" i="24" s="1"/>
  <c r="M38" i="24" s="1"/>
  <c r="Z21" i="24"/>
  <c r="K29" i="24" s="1"/>
  <c r="K38" i="24" s="1"/>
  <c r="R21" i="24"/>
  <c r="I29" i="24" s="1"/>
  <c r="I38" i="24" s="1"/>
  <c r="AF19" i="24"/>
  <c r="AF22" i="24" s="1"/>
  <c r="M30" i="24" s="1"/>
  <c r="M39" i="24" s="1"/>
  <c r="R19" i="24"/>
  <c r="R22" i="24" s="1"/>
  <c r="I30" i="24" s="1"/>
  <c r="I39" i="24" s="1"/>
  <c r="O21" i="23"/>
  <c r="G29" i="23" s="1"/>
  <c r="G38" i="23" s="1"/>
  <c r="AB21" i="23"/>
  <c r="L29" i="23" s="1"/>
  <c r="L38" i="23" s="1"/>
  <c r="Z21" i="23"/>
  <c r="K29" i="23" s="1"/>
  <c r="K38" i="23" s="1"/>
  <c r="AC14" i="22"/>
  <c r="AC17" i="22" s="1"/>
  <c r="L25" i="22" s="1"/>
  <c r="L34" i="22" s="1"/>
  <c r="M14" i="22"/>
  <c r="M17" i="22" s="1"/>
  <c r="AC15" i="22"/>
  <c r="L23" i="22" s="1"/>
  <c r="L32" i="22" s="1"/>
  <c r="C15" i="22"/>
  <c r="B23" i="22" s="1"/>
  <c r="B32" i="22" s="1"/>
  <c r="AC3" i="21"/>
  <c r="K3" i="21"/>
  <c r="R18" i="21"/>
  <c r="F26" i="21" s="1"/>
  <c r="F35" i="21" s="1"/>
  <c r="D18" i="21"/>
  <c r="B26" i="21" s="1"/>
  <c r="B43" i="21" s="1"/>
  <c r="AF17" i="21"/>
  <c r="K25" i="21" s="1"/>
  <c r="K34" i="21" s="1"/>
  <c r="Z17" i="21"/>
  <c r="I25" i="21" s="1"/>
  <c r="I34" i="21" s="1"/>
  <c r="AN18" i="20"/>
  <c r="M26" i="20" s="1"/>
  <c r="M35" i="20" s="1"/>
  <c r="AO14" i="20"/>
  <c r="U18" i="19"/>
  <c r="G26" i="19" s="1"/>
  <c r="G35" i="19" s="1"/>
  <c r="AG10" i="19"/>
  <c r="AD16" i="17"/>
  <c r="M24" i="17" s="1"/>
  <c r="M33" i="17" s="1"/>
  <c r="Z16" i="17"/>
  <c r="K24" i="17" s="1"/>
  <c r="K33" i="17" s="1"/>
  <c r="T16" i="17"/>
  <c r="I24" i="17" s="1"/>
  <c r="I33" i="17" s="1"/>
  <c r="AE9" i="17"/>
  <c r="AD15" i="17"/>
  <c r="M23" i="17" s="1"/>
  <c r="M32" i="17" s="1"/>
  <c r="T14" i="17"/>
  <c r="T17" i="17" s="1"/>
  <c r="I25" i="17" s="1"/>
  <c r="I34" i="17" s="1"/>
  <c r="L14" i="17"/>
  <c r="L17" i="17" s="1"/>
  <c r="F14" i="17"/>
  <c r="F17" i="17" s="1"/>
  <c r="R14" i="17"/>
  <c r="R17" i="17" s="1"/>
  <c r="J14" i="17"/>
  <c r="J17" i="17" s="1"/>
  <c r="E25" i="17" s="1"/>
  <c r="E34" i="17" s="1"/>
  <c r="D14" i="17"/>
  <c r="D17" i="17" s="1"/>
  <c r="B25" i="17" s="1"/>
  <c r="E16" i="16"/>
  <c r="D24" i="16" s="1"/>
  <c r="E14" i="16"/>
  <c r="E17" i="16" s="1"/>
  <c r="D25" i="16" s="1"/>
  <c r="Z9" i="16"/>
  <c r="Z7" i="16"/>
  <c r="V15" i="16"/>
  <c r="J23" i="16" s="1"/>
  <c r="J32" i="16" s="1"/>
  <c r="T15" i="16"/>
  <c r="I23" i="16" s="1"/>
  <c r="I32" i="16" s="1"/>
  <c r="M14" i="16"/>
  <c r="M17" i="16" s="1"/>
  <c r="G25" i="16" s="1"/>
  <c r="G34" i="16" s="1"/>
  <c r="AN12" i="15"/>
  <c r="C15" i="15"/>
  <c r="B23" i="15" s="1"/>
  <c r="AD14" i="15"/>
  <c r="H22" i="15" s="1"/>
  <c r="H31" i="15" s="1"/>
  <c r="H14" i="15"/>
  <c r="D22" i="15" s="1"/>
  <c r="D31" i="15" s="1"/>
  <c r="K24" i="14"/>
  <c r="K33" i="14" s="1"/>
  <c r="V16" i="14"/>
  <c r="AG15" i="14"/>
  <c r="L23" i="14" s="1"/>
  <c r="L32" i="14" s="1"/>
  <c r="O15" i="14"/>
  <c r="F23" i="14" s="1"/>
  <c r="F32" i="14" s="1"/>
  <c r="AK9" i="14"/>
  <c r="Y13" i="14"/>
  <c r="O13" i="14"/>
  <c r="E14" i="14"/>
  <c r="C22" i="14" s="1"/>
  <c r="C31" i="14" s="1"/>
  <c r="F24" i="13"/>
  <c r="F33" i="13" s="1"/>
  <c r="AB14" i="17"/>
  <c r="AB17" i="17" s="1"/>
  <c r="L25" i="17" s="1"/>
  <c r="L34" i="17" s="1"/>
  <c r="W14" i="17"/>
  <c r="W17" i="17" s="1"/>
  <c r="J25" i="17" s="1"/>
  <c r="J34" i="17" s="1"/>
  <c r="AE5" i="17"/>
  <c r="Z11" i="16"/>
  <c r="Z16" i="16" s="1"/>
  <c r="AG13" i="15"/>
  <c r="AD13" i="15"/>
  <c r="N13" i="13"/>
  <c r="C24" i="12"/>
  <c r="D24" i="12" s="1"/>
  <c r="E24" i="12" s="1"/>
  <c r="F24" i="12" s="1"/>
  <c r="G24" i="12" s="1"/>
  <c r="H24" i="12" s="1"/>
  <c r="I24" i="12" s="1"/>
  <c r="J24" i="12" s="1"/>
  <c r="K24" i="12" s="1"/>
  <c r="L24" i="12" s="1"/>
  <c r="M24" i="12" s="1"/>
  <c r="C26" i="11"/>
  <c r="D26" i="11" s="1"/>
  <c r="E26" i="11" s="1"/>
  <c r="F26" i="11" s="1"/>
  <c r="G26" i="11" s="1"/>
  <c r="H26" i="11" s="1"/>
  <c r="I26" i="11" s="1"/>
  <c r="J26" i="11" s="1"/>
  <c r="K26" i="11" s="1"/>
  <c r="L26" i="11" s="1"/>
  <c r="M26" i="11" s="1"/>
  <c r="N25" i="10"/>
  <c r="N19" i="7"/>
  <c r="C21" i="6"/>
  <c r="D21" i="6" s="1"/>
  <c r="E21" i="6" s="1"/>
  <c r="F21" i="6" s="1"/>
  <c r="G21" i="6" s="1"/>
  <c r="H21" i="6" s="1"/>
  <c r="I21" i="6" s="1"/>
  <c r="J21" i="6" s="1"/>
  <c r="K21" i="6" s="1"/>
  <c r="L21" i="6" s="1"/>
  <c r="M21" i="6" s="1"/>
  <c r="N20" i="3"/>
  <c r="N20" i="2"/>
  <c r="X29" i="35"/>
  <c r="X30" i="35"/>
  <c r="BE23" i="37"/>
  <c r="G29" i="37"/>
  <c r="C37" i="37" s="1"/>
  <c r="C47" i="37" s="1"/>
  <c r="AN29" i="37"/>
  <c r="H37" i="37" s="1"/>
  <c r="H47" i="37" s="1"/>
  <c r="AV28" i="37"/>
  <c r="AV31" i="37" s="1"/>
  <c r="J39" i="37" s="1"/>
  <c r="J49" i="37" s="1"/>
  <c r="AY30" i="37"/>
  <c r="AY28" i="37"/>
  <c r="AY31" i="37" s="1"/>
  <c r="K39" i="37" s="1"/>
  <c r="K49" i="37" s="1"/>
  <c r="AF28" i="35"/>
  <c r="AF31" i="35" s="1"/>
  <c r="B45" i="39"/>
  <c r="AD27" i="39"/>
  <c r="J35" i="39" s="1"/>
  <c r="J45" i="39" s="1"/>
  <c r="AG26" i="39"/>
  <c r="AG29" i="39" s="1"/>
  <c r="K37" i="39" s="1"/>
  <c r="K47" i="39" s="1"/>
  <c r="N25" i="11"/>
  <c r="D27" i="39"/>
  <c r="C35" i="39" s="1"/>
  <c r="C45" i="39" s="1"/>
  <c r="AN24" i="39"/>
  <c r="B57" i="27"/>
  <c r="B49" i="27"/>
  <c r="K37" i="34"/>
  <c r="K47" i="34" s="1"/>
  <c r="AL27" i="34"/>
  <c r="C28" i="34"/>
  <c r="C31" i="34" s="1"/>
  <c r="B39" i="34" s="1"/>
  <c r="AL19" i="34"/>
  <c r="AL15" i="34"/>
  <c r="AL11" i="34"/>
  <c r="N29" i="34"/>
  <c r="F37" i="34" s="1"/>
  <c r="F47" i="34" s="1"/>
  <c r="AK28" i="34"/>
  <c r="AK31" i="34" s="1"/>
  <c r="M39" i="34" s="1"/>
  <c r="M49" i="34" s="1"/>
  <c r="B55" i="27"/>
  <c r="C55" i="27" s="1"/>
  <c r="C51" i="27" s="1"/>
  <c r="B47" i="27"/>
  <c r="AA30" i="34"/>
  <c r="J38" i="34" s="1"/>
  <c r="J48" i="34" s="1"/>
  <c r="C29" i="34"/>
  <c r="B37" i="34" s="1"/>
  <c r="B55" i="34" s="1"/>
  <c r="AL21" i="34"/>
  <c r="AL13" i="34"/>
  <c r="N28" i="34"/>
  <c r="N31" i="34" s="1"/>
  <c r="F39" i="34" s="1"/>
  <c r="F49" i="34" s="1"/>
  <c r="P30" i="34"/>
  <c r="G38" i="34" s="1"/>
  <c r="G48" i="34" s="1"/>
  <c r="AI29" i="34"/>
  <c r="AK30" i="34"/>
  <c r="M38" i="34" s="1"/>
  <c r="M48" i="34" s="1"/>
  <c r="AP12" i="33"/>
  <c r="AP17" i="33"/>
  <c r="AP25" i="33"/>
  <c r="AP27" i="33"/>
  <c r="B43" i="19"/>
  <c r="B35" i="19"/>
  <c r="S17" i="18"/>
  <c r="H25" i="18"/>
  <c r="H34" i="18" s="1"/>
  <c r="B25" i="18"/>
  <c r="BG20" i="31"/>
  <c r="BG16" i="31"/>
  <c r="BG15" i="31"/>
  <c r="BG14" i="31"/>
  <c r="BG11" i="31"/>
  <c r="BG27" i="31"/>
  <c r="Z30" i="31"/>
  <c r="G38" i="31" s="1"/>
  <c r="G48" i="31" s="1"/>
  <c r="BG23" i="31"/>
  <c r="BG19" i="31"/>
  <c r="BG13" i="31"/>
  <c r="BG26" i="31"/>
  <c r="BG24" i="31"/>
  <c r="BG22" i="31"/>
  <c r="BG21" i="31"/>
  <c r="BG18" i="31"/>
  <c r="BG17" i="31"/>
  <c r="BG12" i="31"/>
  <c r="BG10" i="31"/>
  <c r="BG9" i="31"/>
  <c r="BF29" i="31"/>
  <c r="M37" i="31" s="1"/>
  <c r="M47" i="31" s="1"/>
  <c r="AW29" i="31"/>
  <c r="J37" i="31" s="1"/>
  <c r="J47" i="31" s="1"/>
  <c r="R30" i="30"/>
  <c r="G38" i="30" s="1"/>
  <c r="G48" i="30" s="1"/>
  <c r="AD30" i="30"/>
  <c r="J38" i="30" s="1"/>
  <c r="J48" i="30" s="1"/>
  <c r="AH30" i="30"/>
  <c r="L38" i="30" s="1"/>
  <c r="L48" i="30" s="1"/>
  <c r="R28" i="30"/>
  <c r="R31" i="30" s="1"/>
  <c r="G39" i="30" s="1"/>
  <c r="G49" i="30" s="1"/>
  <c r="AK13" i="30"/>
  <c r="AF29" i="30"/>
  <c r="D30" i="29"/>
  <c r="B38" i="29" s="1"/>
  <c r="N29" i="29"/>
  <c r="F37" i="29" s="1"/>
  <c r="F46" i="29" s="1"/>
  <c r="J29" i="29"/>
  <c r="D37" i="29" s="1"/>
  <c r="AA29" i="29"/>
  <c r="J37" i="29" s="1"/>
  <c r="J46" i="29" s="1"/>
  <c r="C27" i="28"/>
  <c r="B35" i="28" s="1"/>
  <c r="Y26" i="28"/>
  <c r="J34" i="28" s="1"/>
  <c r="J43" i="28" s="1"/>
  <c r="AK17" i="28"/>
  <c r="AK16" i="28"/>
  <c r="AK15" i="28"/>
  <c r="AK14" i="28"/>
  <c r="AK13" i="28"/>
  <c r="AK12" i="28"/>
  <c r="AK11" i="28"/>
  <c r="AK10" i="28"/>
  <c r="AK9" i="28"/>
  <c r="AK8" i="28"/>
  <c r="AK7" i="28"/>
  <c r="AI22" i="27"/>
  <c r="AI17" i="27"/>
  <c r="AI13" i="27"/>
  <c r="AB29" i="27"/>
  <c r="AB32" i="27" s="1"/>
  <c r="J40" i="27" s="1"/>
  <c r="J49" i="27" s="1"/>
  <c r="Q29" i="27"/>
  <c r="Q32" i="27" s="1"/>
  <c r="F40" i="27" s="1"/>
  <c r="F49" i="27" s="1"/>
  <c r="AD29" i="27"/>
  <c r="AD32" i="27" s="1"/>
  <c r="K40" i="27" s="1"/>
  <c r="K49" i="27" s="1"/>
  <c r="AI10" i="27"/>
  <c r="AI17" i="26"/>
  <c r="AF22" i="26"/>
  <c r="L30" i="26" s="1"/>
  <c r="L39" i="26" s="1"/>
  <c r="L22" i="26"/>
  <c r="F30" i="26" s="1"/>
  <c r="F39" i="26" s="1"/>
  <c r="C22" i="26"/>
  <c r="B30" i="26" s="1"/>
  <c r="AI13" i="26"/>
  <c r="AF20" i="26"/>
  <c r="AF23" i="26" s="1"/>
  <c r="L31" i="26" s="1"/>
  <c r="L40" i="26" s="1"/>
  <c r="AB20" i="26"/>
  <c r="AB23" i="26" s="1"/>
  <c r="K31" i="26" s="1"/>
  <c r="K40" i="26" s="1"/>
  <c r="AI9" i="26"/>
  <c r="O20" i="26"/>
  <c r="O23" i="26" s="1"/>
  <c r="G31" i="26" s="1"/>
  <c r="G40" i="26" s="1"/>
  <c r="AI8" i="26"/>
  <c r="AI7" i="26"/>
  <c r="AI6" i="26"/>
  <c r="AH20" i="26"/>
  <c r="AH23" i="26" s="1"/>
  <c r="M31" i="26" s="1"/>
  <c r="M40" i="26" s="1"/>
  <c r="AI5" i="26"/>
  <c r="AK19" i="25"/>
  <c r="AK18" i="25"/>
  <c r="AJ20" i="25"/>
  <c r="AJ23" i="25" s="1"/>
  <c r="M31" i="25" s="1"/>
  <c r="M40" i="25" s="1"/>
  <c r="AF20" i="25"/>
  <c r="AF23" i="25" s="1"/>
  <c r="K31" i="25" s="1"/>
  <c r="K40" i="25" s="1"/>
  <c r="W22" i="25"/>
  <c r="H30" i="25" s="1"/>
  <c r="H39" i="25" s="1"/>
  <c r="AK17" i="25"/>
  <c r="U20" i="25"/>
  <c r="U23" i="25" s="1"/>
  <c r="G31" i="25" s="1"/>
  <c r="G40" i="25" s="1"/>
  <c r="AK13" i="25"/>
  <c r="AK9" i="25"/>
  <c r="AK5" i="25"/>
  <c r="AG18" i="24"/>
  <c r="AG16" i="24"/>
  <c r="X19" i="24"/>
  <c r="X22" i="24" s="1"/>
  <c r="J30" i="24" s="1"/>
  <c r="J39" i="24" s="1"/>
  <c r="AG14" i="24"/>
  <c r="AG12" i="24"/>
  <c r="AG10" i="24"/>
  <c r="AG8" i="24"/>
  <c r="AG6" i="24"/>
  <c r="AD18" i="23"/>
  <c r="S21" i="23"/>
  <c r="I29" i="23" s="1"/>
  <c r="I38" i="23" s="1"/>
  <c r="AD15" i="23"/>
  <c r="Q19" i="23"/>
  <c r="Q22" i="23" s="1"/>
  <c r="H30" i="23" s="1"/>
  <c r="H39" i="23" s="1"/>
  <c r="AD13" i="23"/>
  <c r="AB19" i="23"/>
  <c r="AB22" i="23" s="1"/>
  <c r="L30" i="23" s="1"/>
  <c r="L39" i="23" s="1"/>
  <c r="AD11" i="23"/>
  <c r="AD9" i="23"/>
  <c r="AD8" i="23"/>
  <c r="AD7" i="23"/>
  <c r="S19" i="23"/>
  <c r="S22" i="23" s="1"/>
  <c r="I30" i="23" s="1"/>
  <c r="I39" i="23" s="1"/>
  <c r="D28" i="14"/>
  <c r="C37" i="14"/>
  <c r="AP26" i="33"/>
  <c r="AP20" i="33"/>
  <c r="AP11" i="33"/>
  <c r="AP13" i="33"/>
  <c r="AP15" i="33"/>
  <c r="AP21" i="33"/>
  <c r="AP19" i="33"/>
  <c r="AP16" i="33"/>
  <c r="AP23" i="33"/>
  <c r="K30" i="33"/>
  <c r="D38" i="33" s="1"/>
  <c r="D48" i="33" s="1"/>
  <c r="P28" i="33"/>
  <c r="P31" i="33" s="1"/>
  <c r="E39" i="33" s="1"/>
  <c r="E49" i="33" s="1"/>
  <c r="R28" i="31"/>
  <c r="R31" i="31" s="1"/>
  <c r="E39" i="31" s="1"/>
  <c r="E49" i="31" s="1"/>
  <c r="T30" i="31"/>
  <c r="F38" i="31" s="1"/>
  <c r="F48" i="31" s="1"/>
  <c r="BG25" i="31"/>
  <c r="D30" i="31"/>
  <c r="B38" i="31" s="1"/>
  <c r="B56" i="31" s="1"/>
  <c r="AG30" i="31"/>
  <c r="H38" i="31" s="1"/>
  <c r="H48" i="31" s="1"/>
  <c r="N30" i="31"/>
  <c r="D38" i="31" s="1"/>
  <c r="D48" i="31" s="1"/>
  <c r="AG29" i="31"/>
  <c r="H37" i="31" s="1"/>
  <c r="H47" i="31" s="1"/>
  <c r="BD29" i="31"/>
  <c r="AK27" i="30"/>
  <c r="O28" i="30"/>
  <c r="O31" i="30" s="1"/>
  <c r="F39" i="30" s="1"/>
  <c r="F49" i="30" s="1"/>
  <c r="G28" i="30"/>
  <c r="G31" i="30" s="1"/>
  <c r="D39" i="30" s="1"/>
  <c r="AJ30" i="30"/>
  <c r="M38" i="30" s="1"/>
  <c r="M48" i="30" s="1"/>
  <c r="AF28" i="30"/>
  <c r="AF31" i="30" s="1"/>
  <c r="K39" i="30" s="1"/>
  <c r="K49" i="30" s="1"/>
  <c r="AA28" i="30"/>
  <c r="AA31" i="30" s="1"/>
  <c r="I39" i="30" s="1"/>
  <c r="I49" i="30" s="1"/>
  <c r="AF30" i="30"/>
  <c r="K38" i="30" s="1"/>
  <c r="K48" i="30" s="1"/>
  <c r="AK19" i="30"/>
  <c r="AK17" i="30"/>
  <c r="AH29" i="30"/>
  <c r="L37" i="30" s="1"/>
  <c r="L47" i="30" s="1"/>
  <c r="AD29" i="30"/>
  <c r="J37" i="30" s="1"/>
  <c r="J47" i="30" s="1"/>
  <c r="R29" i="30"/>
  <c r="G37" i="30" s="1"/>
  <c r="AJ29" i="30"/>
  <c r="M37" i="30" s="1"/>
  <c r="M47" i="30" s="1"/>
  <c r="AJ27" i="29"/>
  <c r="AJ26" i="29"/>
  <c r="AC28" i="29"/>
  <c r="AC31" i="29" s="1"/>
  <c r="K39" i="29" s="1"/>
  <c r="K48" i="29" s="1"/>
  <c r="V28" i="29"/>
  <c r="V31" i="29" s="1"/>
  <c r="I39" i="29" s="1"/>
  <c r="I48" i="29" s="1"/>
  <c r="AJ25" i="29"/>
  <c r="AI28" i="29"/>
  <c r="AI31" i="29" s="1"/>
  <c r="M39" i="29" s="1"/>
  <c r="M48" i="29" s="1"/>
  <c r="AJ24" i="29"/>
  <c r="V30" i="29"/>
  <c r="I38" i="29" s="1"/>
  <c r="I47" i="29" s="1"/>
  <c r="AJ23" i="29"/>
  <c r="AJ22" i="29"/>
  <c r="AJ21" i="29"/>
  <c r="AJ20" i="29"/>
  <c r="AJ19" i="29"/>
  <c r="AJ18" i="29"/>
  <c r="AJ17" i="29"/>
  <c r="AJ16" i="29"/>
  <c r="AJ15" i="29"/>
  <c r="AJ14" i="29"/>
  <c r="AJ13" i="29"/>
  <c r="AJ12" i="29"/>
  <c r="AJ11" i="29"/>
  <c r="AC29" i="29"/>
  <c r="R29" i="29"/>
  <c r="G37" i="29" s="1"/>
  <c r="G46" i="29" s="1"/>
  <c r="L29" i="29"/>
  <c r="E37" i="29" s="1"/>
  <c r="E46" i="29" s="1"/>
  <c r="AJ10" i="29"/>
  <c r="AI29" i="29"/>
  <c r="M37" i="29" s="1"/>
  <c r="M46" i="29" s="1"/>
  <c r="AJ9" i="29"/>
  <c r="AK24" i="28"/>
  <c r="V27" i="28"/>
  <c r="I35" i="28" s="1"/>
  <c r="I44" i="28" s="1"/>
  <c r="AK23" i="28"/>
  <c r="AK22" i="28"/>
  <c r="AJ27" i="28"/>
  <c r="M35" i="28" s="1"/>
  <c r="M44" i="28" s="1"/>
  <c r="AK21" i="28"/>
  <c r="R25" i="28"/>
  <c r="R28" i="28" s="1"/>
  <c r="G36" i="28" s="1"/>
  <c r="G45" i="28" s="1"/>
  <c r="AK20" i="28"/>
  <c r="AB25" i="28"/>
  <c r="AB28" i="28" s="1"/>
  <c r="K36" i="28" s="1"/>
  <c r="K45" i="28" s="1"/>
  <c r="V25" i="28"/>
  <c r="V28" i="28" s="1"/>
  <c r="I36" i="28" s="1"/>
  <c r="I45" i="28" s="1"/>
  <c r="AK19" i="28"/>
  <c r="AJ25" i="28"/>
  <c r="AJ28" i="28" s="1"/>
  <c r="M36" i="28" s="1"/>
  <c r="M45" i="28" s="1"/>
  <c r="AK18" i="28"/>
  <c r="T30" i="27"/>
  <c r="G38" i="27" s="1"/>
  <c r="G47" i="27" s="1"/>
  <c r="H28" i="27"/>
  <c r="AI28" i="27" s="1"/>
  <c r="AI27" i="27"/>
  <c r="AI26" i="27"/>
  <c r="AH31" i="27"/>
  <c r="M39" i="27" s="1"/>
  <c r="M48" i="27" s="1"/>
  <c r="AD31" i="27"/>
  <c r="K39" i="27" s="1"/>
  <c r="K48" i="27" s="1"/>
  <c r="T31" i="27"/>
  <c r="G39" i="27" s="1"/>
  <c r="G48" i="27" s="1"/>
  <c r="AI25" i="27"/>
  <c r="Y30" i="27"/>
  <c r="I38" i="27" s="1"/>
  <c r="I47" i="27" s="1"/>
  <c r="AI19" i="27"/>
  <c r="AI16" i="27"/>
  <c r="AF29" i="27"/>
  <c r="AF32" i="27" s="1"/>
  <c r="L40" i="27" s="1"/>
  <c r="L49" i="27" s="1"/>
  <c r="W29" i="27"/>
  <c r="W32" i="27" s="1"/>
  <c r="H40" i="27" s="1"/>
  <c r="H49" i="27" s="1"/>
  <c r="Q30" i="27"/>
  <c r="F38" i="27" s="1"/>
  <c r="F47" i="27" s="1"/>
  <c r="AH29" i="27"/>
  <c r="AH32" i="27" s="1"/>
  <c r="M40" i="27" s="1"/>
  <c r="M49" i="27" s="1"/>
  <c r="Y29" i="27"/>
  <c r="Y32" i="27" s="1"/>
  <c r="I40" i="27" s="1"/>
  <c r="I49" i="27" s="1"/>
  <c r="W30" i="27"/>
  <c r="H38" i="27" s="1"/>
  <c r="H47" i="27" s="1"/>
  <c r="AI19" i="26"/>
  <c r="Q22" i="26"/>
  <c r="H30" i="26" s="1"/>
  <c r="H39" i="26" s="1"/>
  <c r="Y22" i="26"/>
  <c r="J30" i="26" s="1"/>
  <c r="J39" i="26" s="1"/>
  <c r="U20" i="26"/>
  <c r="U23" i="26" s="1"/>
  <c r="I31" i="26" s="1"/>
  <c r="I40" i="26" s="1"/>
  <c r="AI15" i="26"/>
  <c r="Q20" i="26"/>
  <c r="Q23" i="26" s="1"/>
  <c r="H31" i="26" s="1"/>
  <c r="H40" i="26" s="1"/>
  <c r="J20" i="26"/>
  <c r="J23" i="26" s="1"/>
  <c r="E31" i="26" s="1"/>
  <c r="E40" i="26" s="1"/>
  <c r="AI11" i="26"/>
  <c r="Y20" i="26"/>
  <c r="Y23" i="26" s="1"/>
  <c r="J31" i="26" s="1"/>
  <c r="J40" i="26" s="1"/>
  <c r="L21" i="26"/>
  <c r="F29" i="26" s="1"/>
  <c r="F38" i="26" s="1"/>
  <c r="H20" i="26"/>
  <c r="H23" i="26" s="1"/>
  <c r="D31" i="26" s="1"/>
  <c r="D40" i="26" s="1"/>
  <c r="J20" i="25"/>
  <c r="J23" i="25" s="1"/>
  <c r="D31" i="25" s="1"/>
  <c r="D40" i="25" s="1"/>
  <c r="F20" i="25"/>
  <c r="F23" i="25" s="1"/>
  <c r="C31" i="25" s="1"/>
  <c r="C40" i="25" s="1"/>
  <c r="AK15" i="25"/>
  <c r="AK11" i="25"/>
  <c r="AK7" i="25"/>
  <c r="F21" i="24"/>
  <c r="E29" i="24" s="1"/>
  <c r="E38" i="24" s="1"/>
  <c r="X21" i="24"/>
  <c r="J29" i="24" s="1"/>
  <c r="J38" i="24" s="1"/>
  <c r="F19" i="24"/>
  <c r="F22" i="24" s="1"/>
  <c r="E30" i="24" s="1"/>
  <c r="E39" i="24" s="1"/>
  <c r="AG17" i="24"/>
  <c r="N19" i="24"/>
  <c r="N22" i="24" s="1"/>
  <c r="H30" i="24" s="1"/>
  <c r="H39" i="24" s="1"/>
  <c r="AG15" i="24"/>
  <c r="AC19" i="24"/>
  <c r="AC22" i="24" s="1"/>
  <c r="L30" i="24" s="1"/>
  <c r="L39" i="24" s="1"/>
  <c r="AG13" i="24"/>
  <c r="AG11" i="24"/>
  <c r="AG9" i="24"/>
  <c r="AG7" i="24"/>
  <c r="AG5" i="24"/>
  <c r="AD17" i="23"/>
  <c r="H21" i="23"/>
  <c r="E29" i="23" s="1"/>
  <c r="W21" i="23"/>
  <c r="J29" i="23" s="1"/>
  <c r="J38" i="23" s="1"/>
  <c r="AD14" i="23"/>
  <c r="W19" i="23"/>
  <c r="W22" i="23" s="1"/>
  <c r="J30" i="23" s="1"/>
  <c r="J39" i="23" s="1"/>
  <c r="AD12" i="23"/>
  <c r="AD10" i="23"/>
  <c r="Z19" i="23"/>
  <c r="Z22" i="23" s="1"/>
  <c r="K30" i="23" s="1"/>
  <c r="K39" i="23" s="1"/>
  <c r="O19" i="23"/>
  <c r="O22" i="23" s="1"/>
  <c r="G30" i="23" s="1"/>
  <c r="G39" i="23" s="1"/>
  <c r="AD5" i="23"/>
  <c r="G14" i="22"/>
  <c r="G17" i="22" s="1"/>
  <c r="D25" i="22" s="1"/>
  <c r="D34" i="22" s="1"/>
  <c r="AA14" i="22"/>
  <c r="AA17" i="22" s="1"/>
  <c r="K25" i="22" s="1"/>
  <c r="K34" i="22" s="1"/>
  <c r="AE14" i="22"/>
  <c r="AE17" i="22" s="1"/>
  <c r="M25" i="22" s="1"/>
  <c r="M34" i="22" s="1"/>
  <c r="AF9" i="22"/>
  <c r="AF7" i="22"/>
  <c r="X15" i="22"/>
  <c r="J23" i="22" s="1"/>
  <c r="J32" i="22" s="1"/>
  <c r="I15" i="22"/>
  <c r="E23" i="22" s="1"/>
  <c r="E32" i="22" s="1"/>
  <c r="E15" i="22"/>
  <c r="C23" i="22" s="1"/>
  <c r="C32" i="22" s="1"/>
  <c r="AC16" i="22"/>
  <c r="L24" i="22" s="1"/>
  <c r="L33" i="22" s="1"/>
  <c r="X16" i="22"/>
  <c r="J24" i="22" s="1"/>
  <c r="J33" i="22" s="1"/>
  <c r="AE16" i="22"/>
  <c r="M24" i="22" s="1"/>
  <c r="M33" i="22" s="1"/>
  <c r="AF12" i="22"/>
  <c r="AF16" i="21"/>
  <c r="AF19" i="21" s="1"/>
  <c r="K27" i="21" s="1"/>
  <c r="K36" i="21" s="1"/>
  <c r="K18" i="21"/>
  <c r="E26" i="21" s="1"/>
  <c r="E35" i="21" s="1"/>
  <c r="Z18" i="21"/>
  <c r="I26" i="21" s="1"/>
  <c r="I35" i="21" s="1"/>
  <c r="AI14" i="21"/>
  <c r="W18" i="21"/>
  <c r="G26" i="21" s="1"/>
  <c r="G35" i="21" s="1"/>
  <c r="AI12" i="21"/>
  <c r="F17" i="21"/>
  <c r="C25" i="21" s="1"/>
  <c r="AI10" i="21"/>
  <c r="AI8" i="21"/>
  <c r="AO15" i="20"/>
  <c r="AK16" i="20"/>
  <c r="AK19" i="20" s="1"/>
  <c r="L27" i="20" s="1"/>
  <c r="L36" i="20" s="1"/>
  <c r="Y17" i="20"/>
  <c r="H25" i="20" s="1"/>
  <c r="H34" i="20" s="1"/>
  <c r="AO12" i="20"/>
  <c r="AO10" i="20"/>
  <c r="AK17" i="20"/>
  <c r="L25" i="20" s="1"/>
  <c r="L34" i="20" s="1"/>
  <c r="AO7" i="20"/>
  <c r="AF3" i="19"/>
  <c r="W16" i="19"/>
  <c r="H27" i="19" s="1"/>
  <c r="H36" i="19" s="1"/>
  <c r="P16" i="19"/>
  <c r="P19" i="19" s="1"/>
  <c r="AF16" i="19"/>
  <c r="M27" i="19" s="1"/>
  <c r="M36" i="19" s="1"/>
  <c r="Z18" i="19"/>
  <c r="I26" i="19" s="1"/>
  <c r="I35" i="19" s="1"/>
  <c r="AG11" i="19"/>
  <c r="AG7" i="19"/>
  <c r="S16" i="18"/>
  <c r="H24" i="18" s="1"/>
  <c r="H33" i="18" s="1"/>
  <c r="AC16" i="18"/>
  <c r="L24" i="18" s="1"/>
  <c r="L33" i="18" s="1"/>
  <c r="AE11" i="18"/>
  <c r="AE9" i="18"/>
  <c r="AE7" i="18"/>
  <c r="AE5" i="18"/>
  <c r="AE13" i="17"/>
  <c r="AE10" i="17"/>
  <c r="AE6" i="17"/>
  <c r="G14" i="16"/>
  <c r="G17" i="16" s="1"/>
  <c r="E25" i="16" s="1"/>
  <c r="I14" i="16"/>
  <c r="I17" i="16" s="1"/>
  <c r="F25" i="16" s="1"/>
  <c r="F34" i="16" s="1"/>
  <c r="Q14" i="16"/>
  <c r="Q17" i="16" s="1"/>
  <c r="H25" i="16" s="1"/>
  <c r="H34" i="16" s="1"/>
  <c r="T14" i="16"/>
  <c r="T17" i="16" s="1"/>
  <c r="I25" i="16" s="1"/>
  <c r="I34" i="16" s="1"/>
  <c r="V14" i="16"/>
  <c r="V17" i="16" s="1"/>
  <c r="J25" i="16" s="1"/>
  <c r="J34" i="16" s="1"/>
  <c r="Z8" i="16"/>
  <c r="AN11" i="15"/>
  <c r="AG13" i="14"/>
  <c r="AK7" i="14"/>
  <c r="AK5" i="14"/>
  <c r="N24" i="11"/>
  <c r="N20" i="9"/>
  <c r="N20" i="6"/>
  <c r="N19" i="5"/>
  <c r="N20" i="4"/>
  <c r="N19" i="3"/>
  <c r="N19" i="2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BD30" i="37"/>
  <c r="M38" i="37" s="1"/>
  <c r="M48" i="37" s="1"/>
  <c r="BD28" i="37"/>
  <c r="BD31" i="37" s="1"/>
  <c r="M39" i="37" s="1"/>
  <c r="M49" i="37" s="1"/>
  <c r="AL8" i="35"/>
  <c r="AL23" i="35"/>
  <c r="AL19" i="35"/>
  <c r="AL13" i="35"/>
  <c r="AL9" i="35"/>
  <c r="AL26" i="35"/>
  <c r="BE14" i="37"/>
  <c r="AF10" i="22"/>
  <c r="AF8" i="22"/>
  <c r="AF6" i="22"/>
  <c r="V14" i="22"/>
  <c r="V17" i="22" s="1"/>
  <c r="I25" i="22" s="1"/>
  <c r="I34" i="22" s="1"/>
  <c r="P14" i="22"/>
  <c r="P17" i="22" s="1"/>
  <c r="G25" i="22" s="1"/>
  <c r="G34" i="22" s="1"/>
  <c r="AF13" i="22"/>
  <c r="M15" i="22"/>
  <c r="AI15" i="21"/>
  <c r="AI11" i="21"/>
  <c r="AI9" i="21"/>
  <c r="AI3" i="21" s="1"/>
  <c r="AI7" i="21"/>
  <c r="AH18" i="20"/>
  <c r="K26" i="20" s="1"/>
  <c r="K35" i="20" s="1"/>
  <c r="AO13" i="20"/>
  <c r="AA17" i="20"/>
  <c r="I25" i="20" s="1"/>
  <c r="I34" i="20" s="1"/>
  <c r="AO11" i="20"/>
  <c r="AO9" i="20"/>
  <c r="Z16" i="19"/>
  <c r="I27" i="19" s="1"/>
  <c r="I36" i="19" s="1"/>
  <c r="U16" i="19"/>
  <c r="U19" i="19" s="1"/>
  <c r="AG14" i="19"/>
  <c r="AG13" i="19"/>
  <c r="AG9" i="19"/>
  <c r="AE13" i="18"/>
  <c r="AE12" i="18"/>
  <c r="AA16" i="18"/>
  <c r="K24" i="18" s="1"/>
  <c r="K33" i="18" s="1"/>
  <c r="AE10" i="18"/>
  <c r="AE8" i="18"/>
  <c r="AE6" i="18"/>
  <c r="Z14" i="17"/>
  <c r="Z17" i="17" s="1"/>
  <c r="K25" i="17" s="1"/>
  <c r="K34" i="17" s="1"/>
  <c r="AE12" i="17"/>
  <c r="AE8" i="17"/>
  <c r="Z10" i="16"/>
  <c r="Z6" i="16"/>
  <c r="AN10" i="15"/>
  <c r="AN9" i="15"/>
  <c r="AN8" i="15"/>
  <c r="AN7" i="15"/>
  <c r="AN6" i="15"/>
  <c r="AN5" i="15"/>
  <c r="AK8" i="14"/>
  <c r="AK6" i="14"/>
  <c r="I13" i="13"/>
  <c r="V11" i="13"/>
  <c r="N22" i="12"/>
  <c r="N24" i="10"/>
  <c r="N19" i="9"/>
  <c r="N19" i="8"/>
  <c r="N20" i="7"/>
  <c r="N20" i="5"/>
  <c r="N19" i="1"/>
  <c r="AK30" i="35"/>
  <c r="M38" i="35" s="1"/>
  <c r="M48" i="35" s="1"/>
  <c r="AK29" i="35"/>
  <c r="M37" i="35" s="1"/>
  <c r="M47" i="35" s="1"/>
  <c r="AC28" i="35"/>
  <c r="AL15" i="35"/>
  <c r="AL14" i="35"/>
  <c r="BB30" i="37"/>
  <c r="L37" i="37" s="1"/>
  <c r="B46" i="39"/>
  <c r="V27" i="39"/>
  <c r="I35" i="39" s="1"/>
  <c r="I45" i="39" s="1"/>
  <c r="V26" i="39"/>
  <c r="V29" i="39" s="1"/>
  <c r="I37" i="39" s="1"/>
  <c r="N26" i="39"/>
  <c r="N29" i="39" s="1"/>
  <c r="F37" i="39" s="1"/>
  <c r="N27" i="39"/>
  <c r="F35" i="39" s="1"/>
  <c r="F45" i="39" s="1"/>
  <c r="J26" i="39"/>
  <c r="J29" i="39" s="1"/>
  <c r="E37" i="39" s="1"/>
  <c r="J42" i="39"/>
  <c r="L42" i="39" s="1"/>
  <c r="K42" i="39"/>
  <c r="N42" i="39" s="1"/>
  <c r="O42" i="39" s="1"/>
  <c r="G47" i="39"/>
  <c r="D49" i="34"/>
  <c r="I44" i="34"/>
  <c r="K44" i="34" s="1"/>
  <c r="J44" i="34"/>
  <c r="L44" i="34" s="1"/>
  <c r="M44" i="34" s="1"/>
  <c r="C45" i="23"/>
  <c r="AA28" i="34"/>
  <c r="AA31" i="34" s="1"/>
  <c r="J39" i="34" s="1"/>
  <c r="AA29" i="34"/>
  <c r="J37" i="34" s="1"/>
  <c r="I44" i="31"/>
  <c r="K44" i="31" s="1"/>
  <c r="J44" i="31"/>
  <c r="L44" i="31" s="1"/>
  <c r="M44" i="31" s="1"/>
  <c r="C49" i="31"/>
  <c r="G48" i="29"/>
  <c r="J40" i="28"/>
  <c r="K40" i="28" s="1"/>
  <c r="L40" i="28" s="1"/>
  <c r="M40" i="28" s="1"/>
  <c r="I40" i="28"/>
  <c r="B51" i="27"/>
  <c r="B48" i="27"/>
  <c r="B56" i="27"/>
  <c r="B39" i="23"/>
  <c r="B47" i="23"/>
  <c r="B43" i="23" s="1"/>
  <c r="M39" i="23"/>
  <c r="AL20" i="34"/>
  <c r="AL16" i="34"/>
  <c r="AL12" i="34"/>
  <c r="L30" i="34"/>
  <c r="E38" i="34" s="1"/>
  <c r="L29" i="34"/>
  <c r="E37" i="34" s="1"/>
  <c r="G28" i="13"/>
  <c r="B43" i="24"/>
  <c r="C47" i="24"/>
  <c r="C30" i="34"/>
  <c r="B38" i="34" s="1"/>
  <c r="AL23" i="34"/>
  <c r="P29" i="34"/>
  <c r="G37" i="34" s="1"/>
  <c r="P28" i="34"/>
  <c r="P31" i="34" s="1"/>
  <c r="G39" i="34" s="1"/>
  <c r="AK10" i="30"/>
  <c r="AL8" i="34"/>
  <c r="I44" i="30"/>
  <c r="AL26" i="34"/>
  <c r="L28" i="34"/>
  <c r="L31" i="34" s="1"/>
  <c r="E39" i="34" s="1"/>
  <c r="N30" i="34"/>
  <c r="F38" i="34" s="1"/>
  <c r="B49" i="31"/>
  <c r="B57" i="31"/>
  <c r="B53" i="31" s="1"/>
  <c r="C39" i="23"/>
  <c r="AK21" i="30"/>
  <c r="AK20" i="30"/>
  <c r="AK14" i="30"/>
  <c r="F27" i="19"/>
  <c r="F36" i="19" s="1"/>
  <c r="D29" i="18"/>
  <c r="AJ28" i="30"/>
  <c r="AJ31" i="30" s="1"/>
  <c r="M39" i="30" s="1"/>
  <c r="E25" i="28"/>
  <c r="E28" i="28" s="1"/>
  <c r="C36" i="28" s="1"/>
  <c r="K25" i="28"/>
  <c r="K28" i="28" s="1"/>
  <c r="E36" i="28" s="1"/>
  <c r="K26" i="28"/>
  <c r="E34" i="28" s="1"/>
  <c r="T29" i="27"/>
  <c r="T32" i="27" s="1"/>
  <c r="G40" i="27" s="1"/>
  <c r="F22" i="26"/>
  <c r="C30" i="26" s="1"/>
  <c r="AD16" i="23"/>
  <c r="H19" i="23"/>
  <c r="H22" i="23" s="1"/>
  <c r="E30" i="23" s="1"/>
  <c r="C14" i="22"/>
  <c r="C17" i="22" s="1"/>
  <c r="B25" i="22" s="1"/>
  <c r="AI11" i="27"/>
  <c r="AG15" i="19"/>
  <c r="AF18" i="19"/>
  <c r="M26" i="19" s="1"/>
  <c r="M35" i="19" s="1"/>
  <c r="D28" i="15"/>
  <c r="AL25" i="35"/>
  <c r="AL21" i="35"/>
  <c r="AL17" i="35"/>
  <c r="AL11" i="35"/>
  <c r="AV29" i="37"/>
  <c r="J37" i="37" s="1"/>
  <c r="AF29" i="35"/>
  <c r="D28" i="39"/>
  <c r="J27" i="39"/>
  <c r="B51" i="39" l="1"/>
  <c r="D24" i="15"/>
  <c r="D33" i="15" s="1"/>
  <c r="J24" i="15"/>
  <c r="J33" i="15" s="1"/>
  <c r="B35" i="34"/>
  <c r="C40" i="16"/>
  <c r="L38" i="37"/>
  <c r="L38" i="31"/>
  <c r="L48" i="31" s="1"/>
  <c r="W19" i="19"/>
  <c r="K37" i="33"/>
  <c r="K47" i="33" s="1"/>
  <c r="D40" i="16"/>
  <c r="AF19" i="19"/>
  <c r="D47" i="40"/>
  <c r="B42" i="42"/>
  <c r="B55" i="40"/>
  <c r="B51" i="40" s="1"/>
  <c r="B38" i="40"/>
  <c r="E38" i="41"/>
  <c r="F38" i="41" s="1"/>
  <c r="E47" i="37"/>
  <c r="B35" i="37"/>
  <c r="E47" i="30"/>
  <c r="C47" i="39"/>
  <c r="C38" i="39"/>
  <c r="D38" i="39" s="1"/>
  <c r="E38" i="39" s="1"/>
  <c r="F38" i="39" s="1"/>
  <c r="G38" i="39" s="1"/>
  <c r="H38" i="39" s="1"/>
  <c r="I38" i="39" s="1"/>
  <c r="J38" i="39" s="1"/>
  <c r="K38" i="39" s="1"/>
  <c r="L38" i="39" s="1"/>
  <c r="M38" i="39" s="1"/>
  <c r="C40" i="31"/>
  <c r="D40" i="31" s="1"/>
  <c r="E40" i="31" s="1"/>
  <c r="F40" i="31" s="1"/>
  <c r="G40" i="31" s="1"/>
  <c r="H40" i="31" s="1"/>
  <c r="I40" i="31" s="1"/>
  <c r="J40" i="31" s="1"/>
  <c r="K40" i="31" s="1"/>
  <c r="L40" i="31" s="1"/>
  <c r="M40" i="31" s="1"/>
  <c r="B35" i="33"/>
  <c r="C40" i="30"/>
  <c r="D40" i="30" s="1"/>
  <c r="E40" i="30" s="1"/>
  <c r="F40" i="30" s="1"/>
  <c r="G40" i="30" s="1"/>
  <c r="B33" i="40"/>
  <c r="C40" i="37"/>
  <c r="D40" i="37" s="1"/>
  <c r="E40" i="37" s="1"/>
  <c r="F40" i="37" s="1"/>
  <c r="G40" i="37" s="1"/>
  <c r="H40" i="37" s="1"/>
  <c r="I40" i="37" s="1"/>
  <c r="J40" i="37" s="1"/>
  <c r="K40" i="37" s="1"/>
  <c r="L40" i="37" s="1"/>
  <c r="M40" i="37" s="1"/>
  <c r="E47" i="31"/>
  <c r="B35" i="31"/>
  <c r="E47" i="39"/>
  <c r="I47" i="40"/>
  <c r="E47" i="35"/>
  <c r="B35" i="35"/>
  <c r="E47" i="40"/>
  <c r="O47" i="39"/>
  <c r="N37" i="39"/>
  <c r="N47" i="39" s="1"/>
  <c r="I47" i="39"/>
  <c r="B57" i="34"/>
  <c r="B53" i="34" s="1"/>
  <c r="B40" i="34"/>
  <c r="C40" i="34" s="1"/>
  <c r="D40" i="34" s="1"/>
  <c r="E40" i="34" s="1"/>
  <c r="F40" i="34" s="1"/>
  <c r="G40" i="34" s="1"/>
  <c r="H40" i="34" s="1"/>
  <c r="I40" i="34" s="1"/>
  <c r="J40" i="34" s="1"/>
  <c r="K40" i="34" s="1"/>
  <c r="L40" i="34" s="1"/>
  <c r="M40" i="34" s="1"/>
  <c r="C38" i="40"/>
  <c r="O46" i="39"/>
  <c r="N36" i="39"/>
  <c r="N46" i="39" s="1"/>
  <c r="B64" i="42"/>
  <c r="B60" i="42" s="1"/>
  <c r="B47" i="42"/>
  <c r="C47" i="42" s="1"/>
  <c r="D47" i="42" s="1"/>
  <c r="E47" i="42" s="1"/>
  <c r="F47" i="42" s="1"/>
  <c r="G47" i="42" s="1"/>
  <c r="H47" i="42" s="1"/>
  <c r="I47" i="42" s="1"/>
  <c r="J47" i="42" s="1"/>
  <c r="K47" i="42" s="1"/>
  <c r="L47" i="42" s="1"/>
  <c r="M47" i="42" s="1"/>
  <c r="F47" i="39"/>
  <c r="AG21" i="24"/>
  <c r="E45" i="41"/>
  <c r="B57" i="33"/>
  <c r="B53" i="33" s="1"/>
  <c r="B40" i="33"/>
  <c r="C40" i="33" s="1"/>
  <c r="D40" i="33" s="1"/>
  <c r="E40" i="33" s="1"/>
  <c r="F40" i="33" s="1"/>
  <c r="G40" i="33" s="1"/>
  <c r="H40" i="33" s="1"/>
  <c r="I40" i="33" s="1"/>
  <c r="J40" i="33" s="1"/>
  <c r="K40" i="33" s="1"/>
  <c r="L40" i="33" s="1"/>
  <c r="M40" i="33" s="1"/>
  <c r="O45" i="39"/>
  <c r="N35" i="39"/>
  <c r="N45" i="39" s="1"/>
  <c r="K37" i="30"/>
  <c r="E49" i="35"/>
  <c r="C49" i="35"/>
  <c r="B57" i="35"/>
  <c r="B53" i="35" s="1"/>
  <c r="B40" i="35"/>
  <c r="C40" i="35" s="1"/>
  <c r="D40" i="35" s="1"/>
  <c r="E40" i="35" s="1"/>
  <c r="F40" i="35" s="1"/>
  <c r="G40" i="35" s="1"/>
  <c r="H40" i="35" s="1"/>
  <c r="I40" i="35" s="1"/>
  <c r="F49" i="35"/>
  <c r="M49" i="35"/>
  <c r="H49" i="35"/>
  <c r="I49" i="35"/>
  <c r="D49" i="35"/>
  <c r="G49" i="35"/>
  <c r="C39" i="13"/>
  <c r="AI18" i="21"/>
  <c r="G24" i="15"/>
  <c r="G33" i="15" s="1"/>
  <c r="K25" i="18"/>
  <c r="K34" i="18" s="1"/>
  <c r="C24" i="14"/>
  <c r="C33" i="14" s="1"/>
  <c r="B49" i="35"/>
  <c r="B35" i="21"/>
  <c r="B40" i="22"/>
  <c r="B36" i="22" s="1"/>
  <c r="C36" i="13"/>
  <c r="B36" i="13"/>
  <c r="B56" i="33"/>
  <c r="B52" i="33" s="1"/>
  <c r="B48" i="31"/>
  <c r="Y17" i="18"/>
  <c r="C48" i="25"/>
  <c r="C44" i="25" s="1"/>
  <c r="H31" i="27"/>
  <c r="D39" i="27" s="1"/>
  <c r="H29" i="27"/>
  <c r="H32" i="27" s="1"/>
  <c r="D40" i="27" s="1"/>
  <c r="D49" i="27" s="1"/>
  <c r="AJ28" i="29"/>
  <c r="AJ31" i="29" s="1"/>
  <c r="L25" i="18"/>
  <c r="L34" i="18" s="1"/>
  <c r="B24" i="15"/>
  <c r="B41" i="15" s="1"/>
  <c r="B49" i="33"/>
  <c r="C24" i="15"/>
  <c r="C33" i="15" s="1"/>
  <c r="B46" i="26"/>
  <c r="B42" i="26" s="1"/>
  <c r="BG30" i="31"/>
  <c r="B38" i="16"/>
  <c r="AI31" i="27"/>
  <c r="D55" i="39"/>
  <c r="D55" i="27"/>
  <c r="L24" i="13"/>
  <c r="L33" i="13" s="1"/>
  <c r="B42" i="21"/>
  <c r="B38" i="21" s="1"/>
  <c r="G27" i="19"/>
  <c r="G36" i="19" s="1"/>
  <c r="C53" i="39"/>
  <c r="C49" i="39" s="1"/>
  <c r="C46" i="24"/>
  <c r="C42" i="24" s="1"/>
  <c r="AF15" i="22"/>
  <c r="C36" i="16"/>
  <c r="Z19" i="19"/>
  <c r="K24" i="13"/>
  <c r="K33" i="13" s="1"/>
  <c r="AN27" i="39"/>
  <c r="AE16" i="17"/>
  <c r="AO18" i="20"/>
  <c r="C41" i="13"/>
  <c r="C37" i="13" s="1"/>
  <c r="AK27" i="28"/>
  <c r="AK20" i="25"/>
  <c r="AK23" i="25" s="1"/>
  <c r="AI20" i="26"/>
  <c r="AI23" i="26" s="1"/>
  <c r="BE30" i="37"/>
  <c r="C39" i="15"/>
  <c r="C35" i="15" s="1"/>
  <c r="B53" i="41"/>
  <c r="B49" i="41" s="1"/>
  <c r="AN28" i="39"/>
  <c r="AK15" i="14"/>
  <c r="AP28" i="33"/>
  <c r="AP31" i="33" s="1"/>
  <c r="B41" i="24"/>
  <c r="C45" i="24"/>
  <c r="B47" i="30"/>
  <c r="B55" i="30"/>
  <c r="B51" i="30" s="1"/>
  <c r="T16" i="14"/>
  <c r="AP30" i="33"/>
  <c r="K38" i="31"/>
  <c r="K48" i="31" s="1"/>
  <c r="AD20" i="23"/>
  <c r="AG20" i="24"/>
  <c r="BE28" i="37"/>
  <c r="BE31" i="37" s="1"/>
  <c r="AI16" i="21"/>
  <c r="AI19" i="21" s="1"/>
  <c r="AF14" i="22"/>
  <c r="AF17" i="22" s="1"/>
  <c r="AJ30" i="29"/>
  <c r="AK22" i="25"/>
  <c r="C41" i="18"/>
  <c r="D41" i="18" s="1"/>
  <c r="E41" i="18" s="1"/>
  <c r="F41" i="18" s="1"/>
  <c r="G41" i="18" s="1"/>
  <c r="B63" i="42"/>
  <c r="B59" i="42" s="1"/>
  <c r="C55" i="42"/>
  <c r="B56" i="42"/>
  <c r="E56" i="42"/>
  <c r="D56" i="42"/>
  <c r="M54" i="42"/>
  <c r="M56" i="42"/>
  <c r="F56" i="42"/>
  <c r="E54" i="42"/>
  <c r="AJ27" i="42"/>
  <c r="AJ26" i="42"/>
  <c r="AJ29" i="42" s="1"/>
  <c r="C64" i="42"/>
  <c r="C60" i="42" s="1"/>
  <c r="C56" i="42"/>
  <c r="D54" i="42"/>
  <c r="D55" i="42"/>
  <c r="H54" i="42"/>
  <c r="B54" i="42"/>
  <c r="B62" i="42"/>
  <c r="B58" i="42" s="1"/>
  <c r="G56" i="42"/>
  <c r="L56" i="42"/>
  <c r="K56" i="42"/>
  <c r="AJ28" i="42"/>
  <c r="L54" i="42"/>
  <c r="C54" i="42"/>
  <c r="H56" i="42"/>
  <c r="C55" i="35"/>
  <c r="D55" i="35" s="1"/>
  <c r="B51" i="35"/>
  <c r="B47" i="37"/>
  <c r="D39" i="23"/>
  <c r="C57" i="33"/>
  <c r="C53" i="33" s="1"/>
  <c r="W30" i="30"/>
  <c r="H38" i="30" s="1"/>
  <c r="H48" i="30" s="1"/>
  <c r="B47" i="35"/>
  <c r="K34" i="28"/>
  <c r="K43" i="28" s="1"/>
  <c r="E27" i="19"/>
  <c r="E36" i="19" s="1"/>
  <c r="B46" i="40"/>
  <c r="B42" i="19"/>
  <c r="B34" i="19"/>
  <c r="C47" i="23"/>
  <c r="C43" i="23" s="1"/>
  <c r="AG19" i="24"/>
  <c r="AG22" i="24" s="1"/>
  <c r="BG28" i="31"/>
  <c r="BG31" i="31" s="1"/>
  <c r="D46" i="23"/>
  <c r="D42" i="23" s="1"/>
  <c r="B44" i="21"/>
  <c r="B36" i="21"/>
  <c r="B38" i="35"/>
  <c r="AL30" i="35"/>
  <c r="L38" i="34"/>
  <c r="L48" i="34" s="1"/>
  <c r="L37" i="34"/>
  <c r="L47" i="34" s="1"/>
  <c r="G19" i="19"/>
  <c r="C27" i="19"/>
  <c r="C36" i="19" s="1"/>
  <c r="B44" i="20"/>
  <c r="B36" i="20"/>
  <c r="L37" i="33"/>
  <c r="L47" i="33" s="1"/>
  <c r="L38" i="33"/>
  <c r="L48" i="33" s="1"/>
  <c r="W28" i="30"/>
  <c r="W31" i="30" s="1"/>
  <c r="H39" i="30" s="1"/>
  <c r="H49" i="30" s="1"/>
  <c r="BE29" i="37"/>
  <c r="E25" i="18"/>
  <c r="E34" i="18" s="1"/>
  <c r="C47" i="25"/>
  <c r="C43" i="25" s="1"/>
  <c r="L24" i="15"/>
  <c r="L33" i="15" s="1"/>
  <c r="AL16" i="15"/>
  <c r="D25" i="18"/>
  <c r="D34" i="18" s="1"/>
  <c r="K38" i="29"/>
  <c r="K47" i="29" s="1"/>
  <c r="B43" i="28"/>
  <c r="B51" i="28"/>
  <c r="C47" i="30"/>
  <c r="D47" i="30"/>
  <c r="AK30" i="30"/>
  <c r="C48" i="35"/>
  <c r="B32" i="17"/>
  <c r="B40" i="17"/>
  <c r="B35" i="20"/>
  <c r="B43" i="20"/>
  <c r="AD19" i="23"/>
  <c r="AD22" i="23" s="1"/>
  <c r="W29" i="30"/>
  <c r="H37" i="30" s="1"/>
  <c r="H47" i="30" s="1"/>
  <c r="AP29" i="33"/>
  <c r="B49" i="34"/>
  <c r="AI17" i="21"/>
  <c r="B43" i="25"/>
  <c r="B47" i="34"/>
  <c r="C55" i="33"/>
  <c r="E19" i="19"/>
  <c r="B27" i="19"/>
  <c r="D36" i="16"/>
  <c r="E40" i="16"/>
  <c r="B40" i="14"/>
  <c r="B32" i="14"/>
  <c r="B42" i="20"/>
  <c r="B34" i="20"/>
  <c r="C40" i="18"/>
  <c r="B36" i="18"/>
  <c r="B56" i="29"/>
  <c r="C56" i="29" s="1"/>
  <c r="B49" i="37"/>
  <c r="B57" i="37"/>
  <c r="B53" i="28"/>
  <c r="B49" i="28" s="1"/>
  <c r="AN15" i="15"/>
  <c r="U17" i="18"/>
  <c r="I25" i="18"/>
  <c r="I34" i="18" s="1"/>
  <c r="AG16" i="19"/>
  <c r="AG19" i="19" s="1"/>
  <c r="AL29" i="35"/>
  <c r="AK26" i="28"/>
  <c r="E40" i="13"/>
  <c r="D36" i="13"/>
  <c r="B54" i="29"/>
  <c r="B46" i="29"/>
  <c r="B56" i="37"/>
  <c r="B48" i="37"/>
  <c r="F17" i="18"/>
  <c r="C25" i="18"/>
  <c r="C34" i="18" s="1"/>
  <c r="H46" i="41"/>
  <c r="G36" i="41"/>
  <c r="G46" i="41" s="1"/>
  <c r="H45" i="41"/>
  <c r="G35" i="41"/>
  <c r="G45" i="41" s="1"/>
  <c r="H47" i="41"/>
  <c r="G37" i="41"/>
  <c r="AU28" i="41"/>
  <c r="B46" i="41"/>
  <c r="M47" i="41"/>
  <c r="C47" i="41"/>
  <c r="L47" i="41"/>
  <c r="J47" i="41"/>
  <c r="E47" i="41"/>
  <c r="C54" i="41"/>
  <c r="I47" i="41"/>
  <c r="D47" i="41"/>
  <c r="B55" i="41"/>
  <c r="B51" i="41" s="1"/>
  <c r="B47" i="41"/>
  <c r="AU27" i="41"/>
  <c r="AU26" i="41"/>
  <c r="AU29" i="41" s="1"/>
  <c r="K47" i="41"/>
  <c r="F47" i="41"/>
  <c r="L46" i="40"/>
  <c r="L47" i="40"/>
  <c r="L45" i="40"/>
  <c r="K42" i="40"/>
  <c r="K46" i="40"/>
  <c r="K47" i="40"/>
  <c r="K45" i="40"/>
  <c r="B47" i="40"/>
  <c r="C54" i="40"/>
  <c r="D54" i="40" s="1"/>
  <c r="E54" i="40" s="1"/>
  <c r="F54" i="40" s="1"/>
  <c r="AS27" i="40"/>
  <c r="AS28" i="40"/>
  <c r="B45" i="40"/>
  <c r="C55" i="40"/>
  <c r="D55" i="40" s="1"/>
  <c r="D51" i="40" s="1"/>
  <c r="AS26" i="40"/>
  <c r="AS29" i="40" s="1"/>
  <c r="F45" i="40"/>
  <c r="F47" i="40"/>
  <c r="C47" i="40"/>
  <c r="C53" i="40"/>
  <c r="D53" i="40" s="1"/>
  <c r="D49" i="40" s="1"/>
  <c r="E45" i="40"/>
  <c r="C45" i="40"/>
  <c r="AP27" i="40"/>
  <c r="AP26" i="40"/>
  <c r="AP29" i="40" s="1"/>
  <c r="D45" i="40"/>
  <c r="K38" i="37"/>
  <c r="K48" i="37" s="1"/>
  <c r="K37" i="37"/>
  <c r="K47" i="37" s="1"/>
  <c r="J24" i="13"/>
  <c r="J33" i="13" s="1"/>
  <c r="N16" i="13"/>
  <c r="H24" i="15"/>
  <c r="H33" i="15" s="1"/>
  <c r="AD16" i="15"/>
  <c r="O16" i="14"/>
  <c r="F24" i="14"/>
  <c r="F33" i="14" s="1"/>
  <c r="B32" i="15"/>
  <c r="B40" i="15"/>
  <c r="D34" i="16"/>
  <c r="D42" i="16"/>
  <c r="D38" i="16" s="1"/>
  <c r="B34" i="17"/>
  <c r="B42" i="17"/>
  <c r="D38" i="26"/>
  <c r="C16" i="14"/>
  <c r="B24" i="14"/>
  <c r="E24" i="14"/>
  <c r="E33" i="14" s="1"/>
  <c r="J16" i="14"/>
  <c r="AJ16" i="14"/>
  <c r="M24" i="14"/>
  <c r="M33" i="14" s="1"/>
  <c r="R16" i="15"/>
  <c r="F24" i="15"/>
  <c r="F33" i="15" s="1"/>
  <c r="E38" i="25"/>
  <c r="F38" i="25"/>
  <c r="B40" i="26"/>
  <c r="B48" i="26"/>
  <c r="C38" i="26"/>
  <c r="E38" i="26"/>
  <c r="B57" i="30"/>
  <c r="B49" i="30"/>
  <c r="B56" i="30"/>
  <c r="B48" i="30"/>
  <c r="F37" i="24"/>
  <c r="D39" i="25"/>
  <c r="C24" i="22"/>
  <c r="C41" i="22" s="1"/>
  <c r="D33" i="22"/>
  <c r="E39" i="25"/>
  <c r="BG29" i="31"/>
  <c r="I24" i="15"/>
  <c r="I33" i="15" s="1"/>
  <c r="AG16" i="15"/>
  <c r="Y16" i="14"/>
  <c r="J24" i="14"/>
  <c r="J33" i="14" s="1"/>
  <c r="D33" i="16"/>
  <c r="D41" i="16"/>
  <c r="B31" i="14"/>
  <c r="B39" i="14"/>
  <c r="C39" i="14" s="1"/>
  <c r="D39" i="14" s="1"/>
  <c r="E39" i="14" s="1"/>
  <c r="F39" i="14" s="1"/>
  <c r="G39" i="14" s="1"/>
  <c r="H39" i="14" s="1"/>
  <c r="I39" i="14" s="1"/>
  <c r="J39" i="14" s="1"/>
  <c r="K39" i="14" s="1"/>
  <c r="L39" i="14" s="1"/>
  <c r="M39" i="14" s="1"/>
  <c r="B33" i="17"/>
  <c r="B41" i="17"/>
  <c r="C38" i="25"/>
  <c r="C46" i="25"/>
  <c r="C42" i="25" s="1"/>
  <c r="D38" i="25"/>
  <c r="B51" i="31"/>
  <c r="C55" i="31"/>
  <c r="AN26" i="39"/>
  <c r="AN29" i="39" s="1"/>
  <c r="G24" i="13"/>
  <c r="G33" i="13" s="1"/>
  <c r="I16" i="13"/>
  <c r="E34" i="16"/>
  <c r="AO16" i="20"/>
  <c r="AO19" i="20" s="1"/>
  <c r="AO17" i="20"/>
  <c r="C34" i="21"/>
  <c r="G47" i="30"/>
  <c r="D37" i="14"/>
  <c r="E28" i="14"/>
  <c r="B44" i="28"/>
  <c r="B52" i="28"/>
  <c r="D46" i="29"/>
  <c r="B55" i="29"/>
  <c r="B47" i="29"/>
  <c r="B34" i="18"/>
  <c r="B42" i="18"/>
  <c r="B39" i="21"/>
  <c r="C43" i="21"/>
  <c r="AD21" i="23"/>
  <c r="AE16" i="18"/>
  <c r="AJ29" i="29"/>
  <c r="AI22" i="26"/>
  <c r="AK25" i="28"/>
  <c r="AK28" i="28" s="1"/>
  <c r="AC31" i="35"/>
  <c r="AL28" i="35"/>
  <c r="V15" i="13"/>
  <c r="V13" i="13"/>
  <c r="V16" i="13" s="1"/>
  <c r="AN13" i="15"/>
  <c r="AN16" i="15" s="1"/>
  <c r="AN14" i="15"/>
  <c r="Z14" i="16"/>
  <c r="Z17" i="16" s="1"/>
  <c r="Z15" i="16"/>
  <c r="F24" i="22"/>
  <c r="F23" i="22"/>
  <c r="F32" i="22" s="1"/>
  <c r="C35" i="13"/>
  <c r="D39" i="13"/>
  <c r="AK14" i="14"/>
  <c r="AK13" i="14"/>
  <c r="AK16" i="14" s="1"/>
  <c r="L24" i="14"/>
  <c r="L33" i="14" s="1"/>
  <c r="AG16" i="14"/>
  <c r="AE15" i="17"/>
  <c r="AE14" i="17"/>
  <c r="AE17" i="17" s="1"/>
  <c r="AE14" i="18"/>
  <c r="AE17" i="18" s="1"/>
  <c r="AE15" i="18"/>
  <c r="E38" i="23"/>
  <c r="D49" i="30"/>
  <c r="B39" i="26"/>
  <c r="B47" i="26"/>
  <c r="B43" i="26" s="1"/>
  <c r="C43" i="19"/>
  <c r="B39" i="19"/>
  <c r="B53" i="27"/>
  <c r="C57" i="27"/>
  <c r="C53" i="27" s="1"/>
  <c r="AK28" i="30"/>
  <c r="AK31" i="30" s="1"/>
  <c r="AG17" i="19"/>
  <c r="AF16" i="22"/>
  <c r="AK21" i="25"/>
  <c r="AI21" i="26"/>
  <c r="H41" i="18"/>
  <c r="I41" i="18" s="1"/>
  <c r="J41" i="18" s="1"/>
  <c r="K41" i="18" s="1"/>
  <c r="L41" i="18" s="1"/>
  <c r="E35" i="39"/>
  <c r="B33" i="39" s="1"/>
  <c r="C55" i="37"/>
  <c r="B51" i="37"/>
  <c r="E39" i="23"/>
  <c r="M49" i="30"/>
  <c r="D48" i="27"/>
  <c r="F48" i="34"/>
  <c r="AL28" i="34"/>
  <c r="AL31" i="34" s="1"/>
  <c r="AL29" i="34"/>
  <c r="G47" i="34"/>
  <c r="H28" i="13"/>
  <c r="D51" i="27"/>
  <c r="E55" i="27"/>
  <c r="C36" i="39"/>
  <c r="J47" i="37"/>
  <c r="L47" i="37"/>
  <c r="AI29" i="27"/>
  <c r="AI32" i="27" s="1"/>
  <c r="AI30" i="27"/>
  <c r="C39" i="26"/>
  <c r="E43" i="28"/>
  <c r="C45" i="28"/>
  <c r="E29" i="18"/>
  <c r="E55" i="39"/>
  <c r="D51" i="39"/>
  <c r="E49" i="34"/>
  <c r="K47" i="30"/>
  <c r="G49" i="34"/>
  <c r="D47" i="24"/>
  <c r="C43" i="24"/>
  <c r="E48" i="34"/>
  <c r="B52" i="27"/>
  <c r="C56" i="27"/>
  <c r="C52" i="27" s="1"/>
  <c r="B52" i="31"/>
  <c r="C56" i="31"/>
  <c r="J47" i="34"/>
  <c r="D45" i="23"/>
  <c r="C41" i="23"/>
  <c r="B51" i="34"/>
  <c r="C55" i="34"/>
  <c r="AG18" i="19"/>
  <c r="AL30" i="34"/>
  <c r="C57" i="31"/>
  <c r="L48" i="37"/>
  <c r="E28" i="15"/>
  <c r="B42" i="22"/>
  <c r="B34" i="22"/>
  <c r="G49" i="27"/>
  <c r="E45" i="28"/>
  <c r="B48" i="34"/>
  <c r="B56" i="34"/>
  <c r="E47" i="34"/>
  <c r="J49" i="34"/>
  <c r="AK29" i="30"/>
  <c r="B52" i="29" l="1"/>
  <c r="C57" i="34"/>
  <c r="C53" i="34" s="1"/>
  <c r="B33" i="15"/>
  <c r="D57" i="34"/>
  <c r="D53" i="34" s="1"/>
  <c r="N38" i="39"/>
  <c r="O38" i="39" s="1"/>
  <c r="N40" i="37"/>
  <c r="B33" i="41"/>
  <c r="B35" i="30"/>
  <c r="H40" i="30"/>
  <c r="I40" i="30" s="1"/>
  <c r="J40" i="30" s="1"/>
  <c r="K40" i="30" s="1"/>
  <c r="L40" i="30" s="1"/>
  <c r="M40" i="30" s="1"/>
  <c r="P38" i="39"/>
  <c r="G47" i="41"/>
  <c r="G38" i="41"/>
  <c r="H38" i="41" s="1"/>
  <c r="I38" i="41" s="1"/>
  <c r="J38" i="41" s="1"/>
  <c r="K38" i="41" s="1"/>
  <c r="L38" i="41" s="1"/>
  <c r="M38" i="41" s="1"/>
  <c r="D38" i="40"/>
  <c r="E38" i="40" s="1"/>
  <c r="F38" i="40" s="1"/>
  <c r="G38" i="40" s="1"/>
  <c r="H38" i="40" s="1"/>
  <c r="I38" i="40" s="1"/>
  <c r="J38" i="40" s="1"/>
  <c r="K38" i="40" s="1"/>
  <c r="L38" i="40" s="1"/>
  <c r="M38" i="40" s="1"/>
  <c r="N38" i="40" s="1"/>
  <c r="O38" i="40" s="1"/>
  <c r="C56" i="33"/>
  <c r="C52" i="33" s="1"/>
  <c r="C57" i="35"/>
  <c r="C53" i="35" s="1"/>
  <c r="C40" i="22"/>
  <c r="D53" i="39"/>
  <c r="D49" i="39" s="1"/>
  <c r="C51" i="35"/>
  <c r="E42" i="16"/>
  <c r="F42" i="16" s="1"/>
  <c r="D47" i="25"/>
  <c r="D43" i="25" s="1"/>
  <c r="C55" i="30"/>
  <c r="C51" i="30" s="1"/>
  <c r="C46" i="26"/>
  <c r="C42" i="26" s="1"/>
  <c r="C42" i="21"/>
  <c r="C38" i="21" s="1"/>
  <c r="D48" i="25"/>
  <c r="D44" i="25" s="1"/>
  <c r="D39" i="15"/>
  <c r="E39" i="15" s="1"/>
  <c r="F39" i="15" s="1"/>
  <c r="G39" i="15" s="1"/>
  <c r="H39" i="15" s="1"/>
  <c r="I39" i="15" s="1"/>
  <c r="J39" i="15" s="1"/>
  <c r="K39" i="15" s="1"/>
  <c r="L39" i="15" s="1"/>
  <c r="M39" i="15" s="1"/>
  <c r="D46" i="24"/>
  <c r="D42" i="24" s="1"/>
  <c r="D50" i="40"/>
  <c r="C37" i="18"/>
  <c r="D41" i="13"/>
  <c r="E41" i="13" s="1"/>
  <c r="D57" i="35"/>
  <c r="E57" i="35" s="1"/>
  <c r="C53" i="41"/>
  <c r="C49" i="41" s="1"/>
  <c r="C53" i="28"/>
  <c r="C49" i="28" s="1"/>
  <c r="D37" i="18"/>
  <c r="C41" i="24"/>
  <c r="D45" i="24"/>
  <c r="C63" i="42"/>
  <c r="C59" i="42" s="1"/>
  <c r="D64" i="42"/>
  <c r="D60" i="42" s="1"/>
  <c r="C62" i="42"/>
  <c r="C36" i="18"/>
  <c r="D40" i="18"/>
  <c r="B50" i="29"/>
  <c r="C54" i="29"/>
  <c r="C51" i="33"/>
  <c r="D55" i="33"/>
  <c r="B56" i="35"/>
  <c r="B48" i="35"/>
  <c r="B40" i="21"/>
  <c r="C44" i="21"/>
  <c r="D57" i="33"/>
  <c r="D53" i="33" s="1"/>
  <c r="B53" i="37"/>
  <c r="C57" i="37"/>
  <c r="E46" i="23"/>
  <c r="E42" i="23" s="1"/>
  <c r="B47" i="28"/>
  <c r="C51" i="28"/>
  <c r="B38" i="20"/>
  <c r="C38" i="20" s="1"/>
  <c r="D38" i="20" s="1"/>
  <c r="E38" i="20" s="1"/>
  <c r="F38" i="20" s="1"/>
  <c r="G38" i="20" s="1"/>
  <c r="H38" i="20" s="1"/>
  <c r="I38" i="20" s="1"/>
  <c r="J38" i="20" s="1"/>
  <c r="K38" i="20" s="1"/>
  <c r="L38" i="20" s="1"/>
  <c r="M38" i="20" s="1"/>
  <c r="C42" i="20"/>
  <c r="D42" i="20" s="1"/>
  <c r="E42" i="20" s="1"/>
  <c r="F42" i="20" s="1"/>
  <c r="G42" i="20" s="1"/>
  <c r="H42" i="20" s="1"/>
  <c r="I42" i="20" s="1"/>
  <c r="J42" i="20" s="1"/>
  <c r="K42" i="20" s="1"/>
  <c r="L42" i="20" s="1"/>
  <c r="M42" i="20" s="1"/>
  <c r="B39" i="20"/>
  <c r="C39" i="20" s="1"/>
  <c r="D39" i="20" s="1"/>
  <c r="E39" i="20" s="1"/>
  <c r="F39" i="20" s="1"/>
  <c r="G39" i="20" s="1"/>
  <c r="H39" i="20" s="1"/>
  <c r="I39" i="20" s="1"/>
  <c r="J39" i="20" s="1"/>
  <c r="K39" i="20" s="1"/>
  <c r="L39" i="20" s="1"/>
  <c r="M39" i="20" s="1"/>
  <c r="C43" i="20"/>
  <c r="D43" i="20" s="1"/>
  <c r="E43" i="20" s="1"/>
  <c r="F43" i="20" s="1"/>
  <c r="G43" i="20" s="1"/>
  <c r="H43" i="20" s="1"/>
  <c r="I43" i="20" s="1"/>
  <c r="J43" i="20" s="1"/>
  <c r="K43" i="20" s="1"/>
  <c r="L43" i="20" s="1"/>
  <c r="M43" i="20" s="1"/>
  <c r="B40" i="20"/>
  <c r="C40" i="20" s="1"/>
  <c r="D40" i="20" s="1"/>
  <c r="E40" i="20" s="1"/>
  <c r="F40" i="20" s="1"/>
  <c r="G40" i="20" s="1"/>
  <c r="H40" i="20" s="1"/>
  <c r="I40" i="20" s="1"/>
  <c r="J40" i="20" s="1"/>
  <c r="K40" i="20" s="1"/>
  <c r="L40" i="20" s="1"/>
  <c r="M40" i="20" s="1"/>
  <c r="C44" i="20"/>
  <c r="D44" i="20" s="1"/>
  <c r="E44" i="20" s="1"/>
  <c r="F44" i="20" s="1"/>
  <c r="G44" i="20" s="1"/>
  <c r="H44" i="20" s="1"/>
  <c r="I44" i="20" s="1"/>
  <c r="J44" i="20" s="1"/>
  <c r="K44" i="20" s="1"/>
  <c r="L44" i="20" s="1"/>
  <c r="M44" i="20" s="1"/>
  <c r="C42" i="19"/>
  <c r="B38" i="19"/>
  <c r="F40" i="13"/>
  <c r="E36" i="13"/>
  <c r="D47" i="23"/>
  <c r="B35" i="14"/>
  <c r="C40" i="14"/>
  <c r="B36" i="17"/>
  <c r="C40" i="17"/>
  <c r="C47" i="26"/>
  <c r="C43" i="26" s="1"/>
  <c r="F40" i="16"/>
  <c r="E36" i="16"/>
  <c r="E55" i="40"/>
  <c r="F55" i="40" s="1"/>
  <c r="C51" i="40"/>
  <c r="D57" i="27"/>
  <c r="D53" i="27" s="1"/>
  <c r="D46" i="25"/>
  <c r="D42" i="25" s="1"/>
  <c r="B52" i="37"/>
  <c r="C56" i="37"/>
  <c r="B36" i="19"/>
  <c r="B44" i="19"/>
  <c r="N42" i="40"/>
  <c r="O42" i="40" s="1"/>
  <c r="L42" i="40"/>
  <c r="C50" i="41"/>
  <c r="D54" i="41"/>
  <c r="C55" i="41"/>
  <c r="C50" i="40"/>
  <c r="C49" i="40"/>
  <c r="O45" i="40"/>
  <c r="E50" i="40"/>
  <c r="E53" i="40"/>
  <c r="F53" i="40" s="1"/>
  <c r="O47" i="40"/>
  <c r="D55" i="31"/>
  <c r="C51" i="31"/>
  <c r="B37" i="17"/>
  <c r="C41" i="17"/>
  <c r="E41" i="16"/>
  <c r="D37" i="16"/>
  <c r="D41" i="22"/>
  <c r="C37" i="22"/>
  <c r="C56" i="30"/>
  <c r="B52" i="30"/>
  <c r="B53" i="30"/>
  <c r="C57" i="30"/>
  <c r="D51" i="35"/>
  <c r="E55" i="35"/>
  <c r="B37" i="15"/>
  <c r="C41" i="15"/>
  <c r="B44" i="26"/>
  <c r="C48" i="26"/>
  <c r="B33" i="14"/>
  <c r="B41" i="14"/>
  <c r="B38" i="17"/>
  <c r="C42" i="17"/>
  <c r="B36" i="15"/>
  <c r="C40" i="15"/>
  <c r="D43" i="19"/>
  <c r="C39" i="19"/>
  <c r="F33" i="22"/>
  <c r="AL31" i="35"/>
  <c r="J39" i="35"/>
  <c r="J40" i="35" s="1"/>
  <c r="K40" i="35" s="1"/>
  <c r="L40" i="35" s="1"/>
  <c r="M40" i="35" s="1"/>
  <c r="D43" i="21"/>
  <c r="C39" i="21"/>
  <c r="B38" i="18"/>
  <c r="C42" i="18"/>
  <c r="B48" i="28"/>
  <c r="C52" i="28"/>
  <c r="D42" i="21"/>
  <c r="E39" i="13"/>
  <c r="D35" i="13"/>
  <c r="B51" i="29"/>
  <c r="C55" i="29"/>
  <c r="F28" i="14"/>
  <c r="E37" i="14"/>
  <c r="B52" i="34"/>
  <c r="C56" i="34"/>
  <c r="C52" i="29"/>
  <c r="D56" i="29"/>
  <c r="C53" i="31"/>
  <c r="D57" i="31"/>
  <c r="D41" i="23"/>
  <c r="E45" i="23"/>
  <c r="E37" i="18"/>
  <c r="F29" i="18"/>
  <c r="I28" i="13"/>
  <c r="D55" i="37"/>
  <c r="C51" i="37"/>
  <c r="E53" i="39"/>
  <c r="E45" i="39"/>
  <c r="M41" i="18"/>
  <c r="B38" i="22"/>
  <c r="C42" i="22"/>
  <c r="F28" i="15"/>
  <c r="C51" i="34"/>
  <c r="D55" i="34"/>
  <c r="C52" i="31"/>
  <c r="D56" i="31"/>
  <c r="D43" i="24"/>
  <c r="E47" i="24"/>
  <c r="E51" i="39"/>
  <c r="F55" i="39"/>
  <c r="C36" i="22"/>
  <c r="D40" i="22"/>
  <c r="C54" i="39"/>
  <c r="C46" i="39"/>
  <c r="E51" i="27"/>
  <c r="F55" i="27"/>
  <c r="D56" i="27"/>
  <c r="E57" i="34"/>
  <c r="E38" i="16" l="1"/>
  <c r="E47" i="25"/>
  <c r="E43" i="25" s="1"/>
  <c r="E46" i="24"/>
  <c r="D53" i="35"/>
  <c r="D56" i="33"/>
  <c r="E56" i="33" s="1"/>
  <c r="P38" i="40"/>
  <c r="N40" i="30"/>
  <c r="D55" i="30"/>
  <c r="E55" i="30" s="1"/>
  <c r="D37" i="13"/>
  <c r="D52" i="33"/>
  <c r="F46" i="23"/>
  <c r="G46" i="23" s="1"/>
  <c r="D46" i="26"/>
  <c r="D42" i="26" s="1"/>
  <c r="E51" i="40"/>
  <c r="D35" i="15"/>
  <c r="E35" i="15"/>
  <c r="E48" i="25"/>
  <c r="E44" i="25" s="1"/>
  <c r="D47" i="26"/>
  <c r="D43" i="26" s="1"/>
  <c r="D53" i="28"/>
  <c r="E45" i="24"/>
  <c r="D41" i="24"/>
  <c r="E57" i="27"/>
  <c r="E53" i="27" s="1"/>
  <c r="D53" i="41"/>
  <c r="D63" i="42"/>
  <c r="D59" i="42" s="1"/>
  <c r="E64" i="42"/>
  <c r="F64" i="42" s="1"/>
  <c r="C58" i="42"/>
  <c r="D62" i="42"/>
  <c r="D51" i="33"/>
  <c r="E55" i="33"/>
  <c r="E57" i="33"/>
  <c r="F57" i="33" s="1"/>
  <c r="D42" i="19"/>
  <c r="C38" i="19"/>
  <c r="B52" i="35"/>
  <c r="C56" i="35"/>
  <c r="E46" i="25"/>
  <c r="E42" i="25" s="1"/>
  <c r="C44" i="19"/>
  <c r="B40" i="19"/>
  <c r="D40" i="14"/>
  <c r="C35" i="14"/>
  <c r="C53" i="37"/>
  <c r="D57" i="37"/>
  <c r="F47" i="25"/>
  <c r="F43" i="25" s="1"/>
  <c r="C40" i="21"/>
  <c r="D44" i="21"/>
  <c r="F36" i="16"/>
  <c r="G40" i="16"/>
  <c r="C50" i="29"/>
  <c r="D54" i="29"/>
  <c r="F36" i="13"/>
  <c r="G40" i="13"/>
  <c r="E40" i="18"/>
  <c r="D36" i="18"/>
  <c r="D56" i="37"/>
  <c r="C52" i="37"/>
  <c r="D43" i="23"/>
  <c r="E47" i="23"/>
  <c r="C36" i="17"/>
  <c r="D40" i="17"/>
  <c r="C47" i="28"/>
  <c r="D51" i="28"/>
  <c r="C51" i="41"/>
  <c r="D55" i="41"/>
  <c r="D50" i="41"/>
  <c r="E54" i="41"/>
  <c r="F51" i="40"/>
  <c r="G55" i="40"/>
  <c r="E49" i="40"/>
  <c r="F50" i="40"/>
  <c r="G54" i="40"/>
  <c r="C52" i="30"/>
  <c r="D56" i="30"/>
  <c r="E41" i="22"/>
  <c r="D37" i="22"/>
  <c r="F41" i="16"/>
  <c r="E37" i="16"/>
  <c r="D51" i="31"/>
  <c r="E55" i="31"/>
  <c r="D40" i="15"/>
  <c r="C36" i="15"/>
  <c r="C38" i="17"/>
  <c r="D42" i="17"/>
  <c r="B36" i="14"/>
  <c r="C41" i="14"/>
  <c r="C44" i="26"/>
  <c r="D48" i="26"/>
  <c r="D41" i="15"/>
  <c r="C37" i="15"/>
  <c r="E51" i="35"/>
  <c r="F55" i="35"/>
  <c r="C53" i="30"/>
  <c r="D57" i="30"/>
  <c r="E53" i="35"/>
  <c r="F57" i="35"/>
  <c r="C37" i="17"/>
  <c r="D41" i="17"/>
  <c r="F41" i="13"/>
  <c r="E37" i="13"/>
  <c r="F38" i="16"/>
  <c r="G42" i="16"/>
  <c r="F37" i="14"/>
  <c r="G28" i="14"/>
  <c r="F39" i="13"/>
  <c r="E35" i="13"/>
  <c r="F46" i="24"/>
  <c r="E42" i="24"/>
  <c r="D38" i="21"/>
  <c r="E42" i="21"/>
  <c r="D39" i="21"/>
  <c r="E43" i="21"/>
  <c r="E43" i="19"/>
  <c r="D39" i="19"/>
  <c r="C51" i="29"/>
  <c r="D55" i="29"/>
  <c r="C48" i="28"/>
  <c r="D52" i="28"/>
  <c r="D42" i="18"/>
  <c r="C38" i="18"/>
  <c r="J49" i="35"/>
  <c r="E53" i="34"/>
  <c r="F57" i="34"/>
  <c r="D54" i="39"/>
  <c r="C50" i="39"/>
  <c r="G28" i="15"/>
  <c r="F35" i="15"/>
  <c r="E49" i="39"/>
  <c r="F53" i="39"/>
  <c r="D51" i="37"/>
  <c r="E55" i="37"/>
  <c r="J28" i="13"/>
  <c r="G29" i="18"/>
  <c r="F37" i="18"/>
  <c r="F45" i="23"/>
  <c r="E41" i="23"/>
  <c r="E56" i="27"/>
  <c r="D52" i="27"/>
  <c r="F51" i="27"/>
  <c r="G55" i="27"/>
  <c r="D36" i="22"/>
  <c r="E40" i="22"/>
  <c r="F51" i="39"/>
  <c r="G55" i="39"/>
  <c r="F47" i="24"/>
  <c r="E43" i="24"/>
  <c r="E56" i="31"/>
  <c r="D52" i="31"/>
  <c r="D51" i="34"/>
  <c r="E55" i="34"/>
  <c r="C38" i="22"/>
  <c r="D42" i="22"/>
  <c r="D49" i="28"/>
  <c r="E53" i="28"/>
  <c r="D53" i="31"/>
  <c r="E57" i="31"/>
  <c r="D52" i="29"/>
  <c r="E56" i="29"/>
  <c r="C52" i="34"/>
  <c r="D56" i="34"/>
  <c r="E46" i="26" l="1"/>
  <c r="F42" i="23"/>
  <c r="F56" i="33"/>
  <c r="E52" i="33"/>
  <c r="D51" i="30"/>
  <c r="F48" i="25"/>
  <c r="E53" i="33"/>
  <c r="G47" i="25"/>
  <c r="H47" i="25" s="1"/>
  <c r="E47" i="26"/>
  <c r="E43" i="26" s="1"/>
  <c r="F46" i="25"/>
  <c r="G46" i="25" s="1"/>
  <c r="E60" i="42"/>
  <c r="D49" i="41"/>
  <c r="E53" i="41"/>
  <c r="F57" i="27"/>
  <c r="G57" i="27" s="1"/>
  <c r="E41" i="24"/>
  <c r="F45" i="24"/>
  <c r="E63" i="42"/>
  <c r="D58" i="42"/>
  <c r="E62" i="42"/>
  <c r="F60" i="42"/>
  <c r="G64" i="42"/>
  <c r="E43" i="23"/>
  <c r="F47" i="23"/>
  <c r="H40" i="16"/>
  <c r="G36" i="16"/>
  <c r="F55" i="30"/>
  <c r="E51" i="30"/>
  <c r="C52" i="35"/>
  <c r="D56" i="35"/>
  <c r="E56" i="37"/>
  <c r="D52" i="37"/>
  <c r="D38" i="19"/>
  <c r="E42" i="19"/>
  <c r="D47" i="28"/>
  <c r="E51" i="28"/>
  <c r="E44" i="21"/>
  <c r="D40" i="21"/>
  <c r="E40" i="14"/>
  <c r="D35" i="14"/>
  <c r="D53" i="37"/>
  <c r="E57" i="37"/>
  <c r="E54" i="29"/>
  <c r="D50" i="29"/>
  <c r="F40" i="18"/>
  <c r="E36" i="18"/>
  <c r="E51" i="33"/>
  <c r="F55" i="33"/>
  <c r="E40" i="17"/>
  <c r="D36" i="17"/>
  <c r="H40" i="13"/>
  <c r="G36" i="13"/>
  <c r="D44" i="19"/>
  <c r="C40" i="19"/>
  <c r="E50" i="41"/>
  <c r="F54" i="41"/>
  <c r="D51" i="41"/>
  <c r="E55" i="41"/>
  <c r="I54" i="40"/>
  <c r="G50" i="40"/>
  <c r="F49" i="40"/>
  <c r="G53" i="40"/>
  <c r="I55" i="40"/>
  <c r="G51" i="40"/>
  <c r="E41" i="15"/>
  <c r="D37" i="15"/>
  <c r="E40" i="15"/>
  <c r="D36" i="15"/>
  <c r="F37" i="16"/>
  <c r="G41" i="16"/>
  <c r="E37" i="22"/>
  <c r="F41" i="22"/>
  <c r="D37" i="17"/>
  <c r="E41" i="17"/>
  <c r="F53" i="35"/>
  <c r="G57" i="35"/>
  <c r="D53" i="30"/>
  <c r="E57" i="30"/>
  <c r="G55" i="35"/>
  <c r="F51" i="35"/>
  <c r="D44" i="26"/>
  <c r="E48" i="26"/>
  <c r="D41" i="14"/>
  <c r="C36" i="14"/>
  <c r="D38" i="17"/>
  <c r="E42" i="17"/>
  <c r="E51" i="31"/>
  <c r="F55" i="31"/>
  <c r="E56" i="30"/>
  <c r="D52" i="30"/>
  <c r="E42" i="26"/>
  <c r="F46" i="26"/>
  <c r="E52" i="28"/>
  <c r="D48" i="28"/>
  <c r="E55" i="29"/>
  <c r="D51" i="29"/>
  <c r="F43" i="19"/>
  <c r="E39" i="19"/>
  <c r="G46" i="24"/>
  <c r="F42" i="24"/>
  <c r="H46" i="23"/>
  <c r="G42" i="23"/>
  <c r="G39" i="13"/>
  <c r="F35" i="13"/>
  <c r="G41" i="13"/>
  <c r="F37" i="13"/>
  <c r="E42" i="18"/>
  <c r="D38" i="18"/>
  <c r="F43" i="21"/>
  <c r="E39" i="21"/>
  <c r="F42" i="21"/>
  <c r="E38" i="21"/>
  <c r="G37" i="14"/>
  <c r="H28" i="14"/>
  <c r="H42" i="16"/>
  <c r="G38" i="16"/>
  <c r="E52" i="29"/>
  <c r="F56" i="29"/>
  <c r="G57" i="33"/>
  <c r="F53" i="33"/>
  <c r="E52" i="31"/>
  <c r="F56" i="31"/>
  <c r="G47" i="24"/>
  <c r="F43" i="24"/>
  <c r="G48" i="25"/>
  <c r="F44" i="25"/>
  <c r="H29" i="18"/>
  <c r="G37" i="18"/>
  <c r="K28" i="13"/>
  <c r="H28" i="15"/>
  <c r="G35" i="15"/>
  <c r="D50" i="39"/>
  <c r="E54" i="39"/>
  <c r="D52" i="34"/>
  <c r="E56" i="34"/>
  <c r="F57" i="31"/>
  <c r="E53" i="31"/>
  <c r="E49" i="28"/>
  <c r="F53" i="28"/>
  <c r="E42" i="22"/>
  <c r="D38" i="22"/>
  <c r="E51" i="34"/>
  <c r="F55" i="34"/>
  <c r="G51" i="39"/>
  <c r="I55" i="39"/>
  <c r="F40" i="22"/>
  <c r="E36" i="22"/>
  <c r="G51" i="27"/>
  <c r="H55" i="27"/>
  <c r="E52" i="27"/>
  <c r="F56" i="27"/>
  <c r="G45" i="23"/>
  <c r="F41" i="23"/>
  <c r="F55" i="37"/>
  <c r="E51" i="37"/>
  <c r="F49" i="39"/>
  <c r="G53" i="39"/>
  <c r="F53" i="34"/>
  <c r="G57" i="34"/>
  <c r="G43" i="25" l="1"/>
  <c r="F47" i="26"/>
  <c r="F43" i="26" s="1"/>
  <c r="F52" i="33"/>
  <c r="G56" i="33"/>
  <c r="F42" i="25"/>
  <c r="F53" i="27"/>
  <c r="F41" i="24"/>
  <c r="G45" i="24"/>
  <c r="E49" i="41"/>
  <c r="F53" i="41"/>
  <c r="E59" i="42"/>
  <c r="F63" i="42"/>
  <c r="G60" i="42"/>
  <c r="H64" i="42"/>
  <c r="E58" i="42"/>
  <c r="F62" i="42"/>
  <c r="F51" i="28"/>
  <c r="E47" i="28"/>
  <c r="F51" i="30"/>
  <c r="G55" i="30"/>
  <c r="F42" i="19"/>
  <c r="E38" i="19"/>
  <c r="D52" i="35"/>
  <c r="E56" i="35"/>
  <c r="D40" i="19"/>
  <c r="E44" i="19"/>
  <c r="G40" i="18"/>
  <c r="F36" i="18"/>
  <c r="F44" i="21"/>
  <c r="E40" i="21"/>
  <c r="E50" i="29"/>
  <c r="F54" i="29"/>
  <c r="F40" i="17"/>
  <c r="E36" i="17"/>
  <c r="H36" i="16"/>
  <c r="I40" i="16"/>
  <c r="I40" i="13"/>
  <c r="H36" i="13"/>
  <c r="E53" i="37"/>
  <c r="F57" i="37"/>
  <c r="F51" i="33"/>
  <c r="G55" i="33"/>
  <c r="F43" i="23"/>
  <c r="G47" i="23"/>
  <c r="F40" i="14"/>
  <c r="E35" i="14"/>
  <c r="F56" i="37"/>
  <c r="E52" i="37"/>
  <c r="E51" i="41"/>
  <c r="F55" i="41"/>
  <c r="F50" i="41"/>
  <c r="G54" i="41"/>
  <c r="I51" i="40"/>
  <c r="J55" i="40"/>
  <c r="K55" i="40" s="1"/>
  <c r="I50" i="40"/>
  <c r="J54" i="40"/>
  <c r="K54" i="40" s="1"/>
  <c r="I53" i="40"/>
  <c r="G49" i="40"/>
  <c r="E52" i="30"/>
  <c r="F56" i="30"/>
  <c r="G42" i="25"/>
  <c r="H46" i="25"/>
  <c r="E41" i="14"/>
  <c r="D36" i="14"/>
  <c r="G51" i="35"/>
  <c r="H55" i="35"/>
  <c r="F40" i="15"/>
  <c r="E36" i="15"/>
  <c r="H43" i="25"/>
  <c r="I47" i="25"/>
  <c r="F41" i="15"/>
  <c r="E37" i="15"/>
  <c r="F42" i="26"/>
  <c r="G46" i="26"/>
  <c r="F51" i="31"/>
  <c r="G55" i="31"/>
  <c r="F42" i="17"/>
  <c r="E38" i="17"/>
  <c r="F48" i="26"/>
  <c r="E44" i="26"/>
  <c r="F57" i="30"/>
  <c r="E53" i="30"/>
  <c r="H57" i="35"/>
  <c r="G53" i="35"/>
  <c r="F41" i="17"/>
  <c r="E37" i="17"/>
  <c r="F37" i="22"/>
  <c r="G41" i="22"/>
  <c r="H41" i="16"/>
  <c r="G37" i="16"/>
  <c r="I42" i="16"/>
  <c r="H38" i="16"/>
  <c r="G42" i="21"/>
  <c r="F38" i="21"/>
  <c r="G43" i="21"/>
  <c r="F39" i="21"/>
  <c r="F42" i="18"/>
  <c r="E38" i="18"/>
  <c r="H41" i="13"/>
  <c r="G37" i="13"/>
  <c r="H39" i="13"/>
  <c r="G35" i="13"/>
  <c r="I46" i="23"/>
  <c r="H42" i="23"/>
  <c r="H46" i="24"/>
  <c r="G42" i="24"/>
  <c r="F39" i="19"/>
  <c r="G43" i="19"/>
  <c r="F55" i="29"/>
  <c r="E51" i="29"/>
  <c r="E48" i="28"/>
  <c r="F52" i="28"/>
  <c r="H37" i="14"/>
  <c r="I28" i="14"/>
  <c r="F51" i="37"/>
  <c r="G55" i="37"/>
  <c r="G41" i="23"/>
  <c r="H45" i="23"/>
  <c r="G40" i="22"/>
  <c r="F36" i="22"/>
  <c r="E38" i="22"/>
  <c r="F42" i="22"/>
  <c r="F53" i="31"/>
  <c r="G57" i="31"/>
  <c r="H35" i="15"/>
  <c r="I28" i="15"/>
  <c r="L28" i="13"/>
  <c r="H48" i="25"/>
  <c r="G44" i="25"/>
  <c r="G43" i="24"/>
  <c r="H47" i="24"/>
  <c r="F52" i="31"/>
  <c r="G56" i="31"/>
  <c r="G53" i="34"/>
  <c r="H57" i="34"/>
  <c r="G49" i="39"/>
  <c r="I53" i="39"/>
  <c r="F52" i="27"/>
  <c r="G56" i="27"/>
  <c r="H51" i="27"/>
  <c r="J55" i="27"/>
  <c r="I55" i="27"/>
  <c r="I51" i="27" s="1"/>
  <c r="J55" i="39"/>
  <c r="I51" i="39"/>
  <c r="K55" i="39"/>
  <c r="K51" i="39" s="1"/>
  <c r="G53" i="27"/>
  <c r="H57" i="27"/>
  <c r="F51" i="34"/>
  <c r="G55" i="34"/>
  <c r="F49" i="28"/>
  <c r="G53" i="28"/>
  <c r="E52" i="34"/>
  <c r="F56" i="34"/>
  <c r="E50" i="39"/>
  <c r="F54" i="39"/>
  <c r="I29" i="18"/>
  <c r="H37" i="18"/>
  <c r="G53" i="33"/>
  <c r="H57" i="33"/>
  <c r="F52" i="29"/>
  <c r="G56" i="29"/>
  <c r="G47" i="26" l="1"/>
  <c r="H47" i="26" s="1"/>
  <c r="H56" i="33"/>
  <c r="G52" i="33"/>
  <c r="F49" i="41"/>
  <c r="G53" i="41"/>
  <c r="G41" i="24"/>
  <c r="H45" i="24"/>
  <c r="F59" i="42"/>
  <c r="G63" i="42"/>
  <c r="H60" i="42"/>
  <c r="I64" i="42"/>
  <c r="F58" i="42"/>
  <c r="G62" i="42"/>
  <c r="F38" i="19"/>
  <c r="G42" i="19"/>
  <c r="J40" i="16"/>
  <c r="I36" i="16"/>
  <c r="G57" i="37"/>
  <c r="F53" i="37"/>
  <c r="G54" i="29"/>
  <c r="F50" i="29"/>
  <c r="F56" i="35"/>
  <c r="E52" i="35"/>
  <c r="G56" i="37"/>
  <c r="F52" i="37"/>
  <c r="J40" i="13"/>
  <c r="I36" i="13"/>
  <c r="G43" i="23"/>
  <c r="H47" i="23"/>
  <c r="H40" i="18"/>
  <c r="G36" i="18"/>
  <c r="G40" i="14"/>
  <c r="F35" i="14"/>
  <c r="H55" i="33"/>
  <c r="G51" i="33"/>
  <c r="E40" i="19"/>
  <c r="F44" i="19"/>
  <c r="F40" i="21"/>
  <c r="G44" i="21"/>
  <c r="G51" i="30"/>
  <c r="H55" i="30"/>
  <c r="F36" i="17"/>
  <c r="G40" i="17"/>
  <c r="F47" i="28"/>
  <c r="G51" i="28"/>
  <c r="K50" i="40"/>
  <c r="L54" i="40"/>
  <c r="K51" i="40"/>
  <c r="L55" i="40"/>
  <c r="G50" i="41"/>
  <c r="H54" i="41"/>
  <c r="F51" i="41"/>
  <c r="G55" i="41"/>
  <c r="I49" i="40"/>
  <c r="J53" i="40"/>
  <c r="K53" i="40" s="1"/>
  <c r="J51" i="40"/>
  <c r="J50" i="40"/>
  <c r="H37" i="16"/>
  <c r="I41" i="16"/>
  <c r="G41" i="17"/>
  <c r="F37" i="17"/>
  <c r="J57" i="35"/>
  <c r="J53" i="35" s="1"/>
  <c r="H53" i="35"/>
  <c r="I57" i="35"/>
  <c r="G57" i="30"/>
  <c r="F53" i="30"/>
  <c r="G48" i="26"/>
  <c r="F44" i="26"/>
  <c r="G42" i="17"/>
  <c r="F38" i="17"/>
  <c r="G41" i="15"/>
  <c r="F37" i="15"/>
  <c r="G40" i="15"/>
  <c r="F36" i="15"/>
  <c r="F41" i="14"/>
  <c r="E36" i="14"/>
  <c r="H41" i="22"/>
  <c r="G37" i="22"/>
  <c r="G51" i="31"/>
  <c r="H55" i="31"/>
  <c r="G42" i="26"/>
  <c r="H46" i="26"/>
  <c r="J47" i="25"/>
  <c r="I43" i="25"/>
  <c r="I55" i="35"/>
  <c r="H51" i="35"/>
  <c r="J55" i="35"/>
  <c r="J51" i="35" s="1"/>
  <c r="I46" i="25"/>
  <c r="H42" i="25"/>
  <c r="G56" i="30"/>
  <c r="F52" i="30"/>
  <c r="I37" i="14"/>
  <c r="J28" i="14"/>
  <c r="F51" i="29"/>
  <c r="G55" i="29"/>
  <c r="H42" i="24"/>
  <c r="I46" i="24"/>
  <c r="I42" i="23"/>
  <c r="J46" i="23"/>
  <c r="I39" i="13"/>
  <c r="H35" i="13"/>
  <c r="I41" i="13"/>
  <c r="H37" i="13"/>
  <c r="G42" i="18"/>
  <c r="F38" i="18"/>
  <c r="G39" i="21"/>
  <c r="H43" i="21"/>
  <c r="G38" i="21"/>
  <c r="H42" i="21"/>
  <c r="J42" i="16"/>
  <c r="I38" i="16"/>
  <c r="F48" i="28"/>
  <c r="G52" i="28"/>
  <c r="H43" i="19"/>
  <c r="G39" i="19"/>
  <c r="I37" i="18"/>
  <c r="J29" i="18"/>
  <c r="I48" i="25"/>
  <c r="H44" i="25"/>
  <c r="M28" i="13"/>
  <c r="G36" i="22"/>
  <c r="H40" i="22"/>
  <c r="H56" i="29"/>
  <c r="G52" i="29"/>
  <c r="I57" i="33"/>
  <c r="H53" i="33"/>
  <c r="J57" i="33"/>
  <c r="J53" i="33" s="1"/>
  <c r="G54" i="39"/>
  <c r="F50" i="39"/>
  <c r="F52" i="34"/>
  <c r="G56" i="34"/>
  <c r="G49" i="28"/>
  <c r="H53" i="28"/>
  <c r="G51" i="34"/>
  <c r="H55" i="34"/>
  <c r="J57" i="27"/>
  <c r="H53" i="27"/>
  <c r="I57" i="27"/>
  <c r="I53" i="27" s="1"/>
  <c r="J51" i="39"/>
  <c r="L55" i="39"/>
  <c r="K55" i="27"/>
  <c r="J51" i="27"/>
  <c r="H56" i="27"/>
  <c r="G52" i="27"/>
  <c r="J53" i="39"/>
  <c r="I49" i="39"/>
  <c r="K53" i="39"/>
  <c r="K49" i="39" s="1"/>
  <c r="H53" i="34"/>
  <c r="I57" i="34"/>
  <c r="J57" i="34"/>
  <c r="J53" i="34" s="1"/>
  <c r="H56" i="31"/>
  <c r="G52" i="31"/>
  <c r="I47" i="24"/>
  <c r="H43" i="24"/>
  <c r="J28" i="15"/>
  <c r="I35" i="15"/>
  <c r="G53" i="31"/>
  <c r="H57" i="31"/>
  <c r="G42" i="22"/>
  <c r="F38" i="22"/>
  <c r="I45" i="23"/>
  <c r="H41" i="23"/>
  <c r="H55" i="37"/>
  <c r="G51" i="37"/>
  <c r="G43" i="26" l="1"/>
  <c r="J56" i="33"/>
  <c r="J52" i="33" s="1"/>
  <c r="H52" i="33"/>
  <c r="I56" i="33"/>
  <c r="H41" i="24"/>
  <c r="I45" i="24"/>
  <c r="H53" i="41"/>
  <c r="G49" i="41"/>
  <c r="G59" i="42"/>
  <c r="H63" i="42"/>
  <c r="I60" i="42"/>
  <c r="J64" i="42"/>
  <c r="G58" i="42"/>
  <c r="H62" i="42"/>
  <c r="G53" i="37"/>
  <c r="H57" i="37"/>
  <c r="H51" i="28"/>
  <c r="G47" i="28"/>
  <c r="G44" i="19"/>
  <c r="F40" i="19"/>
  <c r="I47" i="23"/>
  <c r="H43" i="23"/>
  <c r="H54" i="29"/>
  <c r="G50" i="29"/>
  <c r="J55" i="30"/>
  <c r="I55" i="30"/>
  <c r="I51" i="30" s="1"/>
  <c r="H51" i="30"/>
  <c r="H40" i="14"/>
  <c r="G35" i="14"/>
  <c r="G52" i="37"/>
  <c r="H56" i="37"/>
  <c r="K40" i="16"/>
  <c r="J36" i="16"/>
  <c r="I55" i="33"/>
  <c r="J55" i="33"/>
  <c r="J51" i="33" s="1"/>
  <c r="H51" i="33"/>
  <c r="G40" i="21"/>
  <c r="H44" i="21"/>
  <c r="H42" i="19"/>
  <c r="G38" i="19"/>
  <c r="G36" i="17"/>
  <c r="H40" i="17"/>
  <c r="K40" i="13"/>
  <c r="J36" i="13"/>
  <c r="I40" i="18"/>
  <c r="H36" i="18"/>
  <c r="F52" i="35"/>
  <c r="G56" i="35"/>
  <c r="K49" i="40"/>
  <c r="L53" i="40"/>
  <c r="G51" i="41"/>
  <c r="H55" i="41"/>
  <c r="H50" i="41"/>
  <c r="I54" i="41"/>
  <c r="J49" i="40"/>
  <c r="N54" i="40"/>
  <c r="L50" i="40"/>
  <c r="N55" i="40"/>
  <c r="L51" i="40"/>
  <c r="K55" i="35"/>
  <c r="I51" i="35"/>
  <c r="K47" i="25"/>
  <c r="J43" i="25"/>
  <c r="I41" i="22"/>
  <c r="H37" i="22"/>
  <c r="G41" i="14"/>
  <c r="F36" i="14"/>
  <c r="H40" i="15"/>
  <c r="G36" i="15"/>
  <c r="H41" i="15"/>
  <c r="G37" i="15"/>
  <c r="G38" i="17"/>
  <c r="H42" i="17"/>
  <c r="G44" i="26"/>
  <c r="H48" i="26"/>
  <c r="G53" i="30"/>
  <c r="H57" i="30"/>
  <c r="J41" i="16"/>
  <c r="I37" i="16"/>
  <c r="G52" i="30"/>
  <c r="H56" i="30"/>
  <c r="I42" i="25"/>
  <c r="J46" i="25"/>
  <c r="H42" i="26"/>
  <c r="I46" i="26"/>
  <c r="I55" i="31"/>
  <c r="J55" i="31"/>
  <c r="J51" i="31" s="1"/>
  <c r="H51" i="31"/>
  <c r="K57" i="35"/>
  <c r="I53" i="35"/>
  <c r="G37" i="17"/>
  <c r="H41" i="17"/>
  <c r="H39" i="19"/>
  <c r="I43" i="19"/>
  <c r="K42" i="16"/>
  <c r="J38" i="16"/>
  <c r="K46" i="23"/>
  <c r="J42" i="23"/>
  <c r="I42" i="24"/>
  <c r="J46" i="24"/>
  <c r="H55" i="29"/>
  <c r="G51" i="29"/>
  <c r="J37" i="14"/>
  <c r="K28" i="14"/>
  <c r="H52" i="28"/>
  <c r="G48" i="28"/>
  <c r="H38" i="21"/>
  <c r="I42" i="21"/>
  <c r="I43" i="21"/>
  <c r="H39" i="21"/>
  <c r="H42" i="18"/>
  <c r="G38" i="18"/>
  <c r="J41" i="13"/>
  <c r="I37" i="13"/>
  <c r="J39" i="13"/>
  <c r="I35" i="13"/>
  <c r="H51" i="37"/>
  <c r="I55" i="37"/>
  <c r="J55" i="37"/>
  <c r="J51" i="37" s="1"/>
  <c r="G38" i="22"/>
  <c r="H42" i="22"/>
  <c r="J35" i="15"/>
  <c r="K28" i="15"/>
  <c r="I43" i="24"/>
  <c r="J47" i="24"/>
  <c r="I56" i="31"/>
  <c r="J56" i="31"/>
  <c r="J52" i="31" s="1"/>
  <c r="H52" i="31"/>
  <c r="I53" i="34"/>
  <c r="K57" i="34"/>
  <c r="L53" i="39"/>
  <c r="J49" i="39"/>
  <c r="H52" i="27"/>
  <c r="I56" i="27"/>
  <c r="I52" i="27" s="1"/>
  <c r="J56" i="27"/>
  <c r="L55" i="27"/>
  <c r="K51" i="27"/>
  <c r="I55" i="34"/>
  <c r="H51" i="34"/>
  <c r="J55" i="34"/>
  <c r="J51" i="34" s="1"/>
  <c r="I53" i="28"/>
  <c r="I49" i="28" s="1"/>
  <c r="J53" i="28"/>
  <c r="H49" i="28"/>
  <c r="G52" i="34"/>
  <c r="H56" i="34"/>
  <c r="I53" i="33"/>
  <c r="K57" i="33"/>
  <c r="I40" i="22"/>
  <c r="H36" i="22"/>
  <c r="I44" i="25"/>
  <c r="J48" i="25"/>
  <c r="K29" i="18"/>
  <c r="J37" i="18"/>
  <c r="I41" i="23"/>
  <c r="J45" i="23"/>
  <c r="H43" i="26"/>
  <c r="I47" i="26"/>
  <c r="I57" i="31"/>
  <c r="J57" i="31"/>
  <c r="J53" i="31" s="1"/>
  <c r="H53" i="31"/>
  <c r="N55" i="39"/>
  <c r="L51" i="39"/>
  <c r="J53" i="27"/>
  <c r="K57" i="27"/>
  <c r="I54" i="39"/>
  <c r="G50" i="39"/>
  <c r="J56" i="29"/>
  <c r="I56" i="29"/>
  <c r="I52" i="29" s="1"/>
  <c r="H52" i="29"/>
  <c r="I52" i="33" l="1"/>
  <c r="K56" i="33"/>
  <c r="H49" i="41"/>
  <c r="I53" i="41"/>
  <c r="I41" i="24"/>
  <c r="J45" i="24"/>
  <c r="I63" i="42"/>
  <c r="H59" i="42"/>
  <c r="H58" i="42"/>
  <c r="I62" i="42"/>
  <c r="J60" i="42"/>
  <c r="K64" i="42"/>
  <c r="G40" i="19"/>
  <c r="H44" i="19"/>
  <c r="H40" i="21"/>
  <c r="I44" i="21"/>
  <c r="J40" i="18"/>
  <c r="I36" i="18"/>
  <c r="J47" i="23"/>
  <c r="I43" i="23"/>
  <c r="L40" i="13"/>
  <c r="K36" i="13"/>
  <c r="H36" i="17"/>
  <c r="I40" i="17"/>
  <c r="J51" i="30"/>
  <c r="K55" i="30"/>
  <c r="I51" i="28"/>
  <c r="I47" i="28" s="1"/>
  <c r="H47" i="28"/>
  <c r="J51" i="28"/>
  <c r="K55" i="33"/>
  <c r="I51" i="33"/>
  <c r="H56" i="35"/>
  <c r="G52" i="35"/>
  <c r="K36" i="16"/>
  <c r="L40" i="16"/>
  <c r="H53" i="37"/>
  <c r="I57" i="37"/>
  <c r="J57" i="37"/>
  <c r="J53" i="37" s="1"/>
  <c r="I40" i="14"/>
  <c r="H35" i="14"/>
  <c r="H38" i="19"/>
  <c r="I42" i="19"/>
  <c r="I56" i="37"/>
  <c r="J56" i="37"/>
  <c r="J52" i="37" s="1"/>
  <c r="H52" i="37"/>
  <c r="I54" i="29"/>
  <c r="I50" i="29" s="1"/>
  <c r="J54" i="29"/>
  <c r="H50" i="29"/>
  <c r="I50" i="41"/>
  <c r="J54" i="41"/>
  <c r="H51" i="41"/>
  <c r="I55" i="41"/>
  <c r="N51" i="40"/>
  <c r="O55" i="40"/>
  <c r="O51" i="40" s="1"/>
  <c r="N50" i="40"/>
  <c r="O54" i="40"/>
  <c r="O50" i="40" s="1"/>
  <c r="N53" i="40"/>
  <c r="L49" i="40"/>
  <c r="J46" i="26"/>
  <c r="I42" i="26"/>
  <c r="J42" i="25"/>
  <c r="K46" i="25"/>
  <c r="I57" i="30"/>
  <c r="I53" i="30" s="1"/>
  <c r="J57" i="30"/>
  <c r="H53" i="30"/>
  <c r="H44" i="26"/>
  <c r="I48" i="26"/>
  <c r="I42" i="17"/>
  <c r="H38" i="17"/>
  <c r="I41" i="17"/>
  <c r="H37" i="17"/>
  <c r="K55" i="31"/>
  <c r="I51" i="31"/>
  <c r="J37" i="16"/>
  <c r="K41" i="16"/>
  <c r="I41" i="15"/>
  <c r="H37" i="15"/>
  <c r="I40" i="15"/>
  <c r="H36" i="15"/>
  <c r="H41" i="14"/>
  <c r="G36" i="14"/>
  <c r="J41" i="22"/>
  <c r="I37" i="22"/>
  <c r="L47" i="25"/>
  <c r="K43" i="25"/>
  <c r="K51" i="35"/>
  <c r="L55" i="35"/>
  <c r="K53" i="35"/>
  <c r="L57" i="35"/>
  <c r="I56" i="30"/>
  <c r="I52" i="30" s="1"/>
  <c r="J56" i="30"/>
  <c r="H52" i="30"/>
  <c r="K39" i="13"/>
  <c r="J35" i="13"/>
  <c r="K41" i="13"/>
  <c r="J37" i="13"/>
  <c r="I42" i="18"/>
  <c r="H38" i="18"/>
  <c r="I39" i="21"/>
  <c r="J43" i="21"/>
  <c r="I52" i="28"/>
  <c r="I48" i="28" s="1"/>
  <c r="H48" i="28"/>
  <c r="J52" i="28"/>
  <c r="I55" i="29"/>
  <c r="I51" i="29" s="1"/>
  <c r="H51" i="29"/>
  <c r="J55" i="29"/>
  <c r="K42" i="23"/>
  <c r="L46" i="23"/>
  <c r="K38" i="16"/>
  <c r="L42" i="16"/>
  <c r="I38" i="21"/>
  <c r="J42" i="21"/>
  <c r="L28" i="14"/>
  <c r="K37" i="14"/>
  <c r="J42" i="24"/>
  <c r="K46" i="24"/>
  <c r="J43" i="19"/>
  <c r="I39" i="19"/>
  <c r="K53" i="27"/>
  <c r="L57" i="27"/>
  <c r="I53" i="31"/>
  <c r="K57" i="31"/>
  <c r="L29" i="18"/>
  <c r="K37" i="18"/>
  <c r="K53" i="33"/>
  <c r="L57" i="33"/>
  <c r="I56" i="34"/>
  <c r="H52" i="34"/>
  <c r="J56" i="34"/>
  <c r="J52" i="34" s="1"/>
  <c r="K56" i="27"/>
  <c r="J52" i="27"/>
  <c r="L49" i="39"/>
  <c r="N53" i="39"/>
  <c r="K47" i="24"/>
  <c r="J43" i="24"/>
  <c r="L28" i="15"/>
  <c r="K35" i="15"/>
  <c r="I42" i="22"/>
  <c r="H38" i="22"/>
  <c r="K56" i="29"/>
  <c r="J52" i="29"/>
  <c r="J54" i="39"/>
  <c r="I50" i="39"/>
  <c r="K54" i="39"/>
  <c r="K50" i="39" s="1"/>
  <c r="N51" i="39"/>
  <c r="O55" i="39"/>
  <c r="O51" i="39" s="1"/>
  <c r="J47" i="26"/>
  <c r="I43" i="26"/>
  <c r="K45" i="23"/>
  <c r="J41" i="23"/>
  <c r="K48" i="25"/>
  <c r="J44" i="25"/>
  <c r="J40" i="22"/>
  <c r="I36" i="22"/>
  <c r="J49" i="28"/>
  <c r="K53" i="28"/>
  <c r="I51" i="34"/>
  <c r="K55" i="34"/>
  <c r="L51" i="27"/>
  <c r="M55" i="27"/>
  <c r="M51" i="27" s="1"/>
  <c r="L57" i="34"/>
  <c r="K53" i="34"/>
  <c r="I52" i="31"/>
  <c r="K56" i="31"/>
  <c r="I51" i="37"/>
  <c r="K55" i="37"/>
  <c r="K52" i="33" l="1"/>
  <c r="L56" i="33"/>
  <c r="K45" i="24"/>
  <c r="J41" i="24"/>
  <c r="I49" i="41"/>
  <c r="J53" i="41"/>
  <c r="J63" i="42"/>
  <c r="I59" i="42"/>
  <c r="K60" i="42"/>
  <c r="L64" i="42"/>
  <c r="I58" i="42"/>
  <c r="J62" i="42"/>
  <c r="K40" i="18"/>
  <c r="J36" i="18"/>
  <c r="I36" i="17"/>
  <c r="J40" i="17"/>
  <c r="I52" i="37"/>
  <c r="K56" i="37"/>
  <c r="L36" i="16"/>
  <c r="M40" i="16"/>
  <c r="M36" i="16" s="1"/>
  <c r="K47" i="23"/>
  <c r="J43" i="23"/>
  <c r="J50" i="29"/>
  <c r="K54" i="29"/>
  <c r="J40" i="14"/>
  <c r="I35" i="14"/>
  <c r="L55" i="30"/>
  <c r="K51" i="30"/>
  <c r="J44" i="21"/>
  <c r="I40" i="21"/>
  <c r="L55" i="33"/>
  <c r="K51" i="33"/>
  <c r="H40" i="19"/>
  <c r="I44" i="19"/>
  <c r="J42" i="19"/>
  <c r="I38" i="19"/>
  <c r="H52" i="35"/>
  <c r="J56" i="35"/>
  <c r="J52" i="35" s="1"/>
  <c r="I56" i="35"/>
  <c r="I53" i="37"/>
  <c r="K57" i="37"/>
  <c r="K51" i="28"/>
  <c r="J47" i="28"/>
  <c r="M40" i="13"/>
  <c r="M36" i="13" s="1"/>
  <c r="L36" i="13"/>
  <c r="I51" i="41"/>
  <c r="J55" i="41"/>
  <c r="J50" i="41"/>
  <c r="K54" i="41"/>
  <c r="N49" i="40"/>
  <c r="O53" i="40"/>
  <c r="O49" i="40" s="1"/>
  <c r="K56" i="30"/>
  <c r="J52" i="30"/>
  <c r="L53" i="35"/>
  <c r="M57" i="35"/>
  <c r="M53" i="35" s="1"/>
  <c r="M55" i="35"/>
  <c r="M51" i="35" s="1"/>
  <c r="L51" i="35"/>
  <c r="L41" i="16"/>
  <c r="K37" i="16"/>
  <c r="J48" i="26"/>
  <c r="I44" i="26"/>
  <c r="K46" i="26"/>
  <c r="J42" i="26"/>
  <c r="L43" i="25"/>
  <c r="M47" i="25"/>
  <c r="M43" i="25" s="1"/>
  <c r="K41" i="22"/>
  <c r="J37" i="22"/>
  <c r="I41" i="14"/>
  <c r="H36" i="14"/>
  <c r="J40" i="15"/>
  <c r="I36" i="15"/>
  <c r="J41" i="15"/>
  <c r="I37" i="15"/>
  <c r="L55" i="31"/>
  <c r="K51" i="31"/>
  <c r="J41" i="17"/>
  <c r="I37" i="17"/>
  <c r="J42" i="17"/>
  <c r="I38" i="17"/>
  <c r="K57" i="30"/>
  <c r="J53" i="30"/>
  <c r="L46" i="25"/>
  <c r="K42" i="25"/>
  <c r="L46" i="24"/>
  <c r="K42" i="24"/>
  <c r="J38" i="21"/>
  <c r="K42" i="21"/>
  <c r="K52" i="28"/>
  <c r="J48" i="28"/>
  <c r="J42" i="18"/>
  <c r="I38" i="18"/>
  <c r="L41" i="13"/>
  <c r="K37" i="13"/>
  <c r="L39" i="13"/>
  <c r="K35" i="13"/>
  <c r="K43" i="19"/>
  <c r="J39" i="19"/>
  <c r="L37" i="14"/>
  <c r="M28" i="14"/>
  <c r="L38" i="16"/>
  <c r="M42" i="16"/>
  <c r="M38" i="16" s="1"/>
  <c r="M46" i="23"/>
  <c r="M42" i="23" s="1"/>
  <c r="L42" i="23"/>
  <c r="J51" i="29"/>
  <c r="K55" i="29"/>
  <c r="J39" i="21"/>
  <c r="K43" i="21"/>
  <c r="K51" i="37"/>
  <c r="L55" i="37"/>
  <c r="K51" i="34"/>
  <c r="L55" i="34"/>
  <c r="M57" i="34"/>
  <c r="M53" i="34" s="1"/>
  <c r="L53" i="34"/>
  <c r="J36" i="22"/>
  <c r="K40" i="22"/>
  <c r="L48" i="25"/>
  <c r="K44" i="25"/>
  <c r="K41" i="23"/>
  <c r="L45" i="23"/>
  <c r="K47" i="26"/>
  <c r="J43" i="26"/>
  <c r="N49" i="39"/>
  <c r="O53" i="39"/>
  <c r="O49" i="39" s="1"/>
  <c r="I52" i="34"/>
  <c r="K56" i="34"/>
  <c r="L56" i="31"/>
  <c r="K52" i="31"/>
  <c r="L53" i="28"/>
  <c r="K49" i="28"/>
  <c r="J50" i="39"/>
  <c r="L54" i="39"/>
  <c r="L56" i="29"/>
  <c r="K52" i="29"/>
  <c r="I38" i="22"/>
  <c r="J42" i="22"/>
  <c r="L35" i="15"/>
  <c r="M28" i="15"/>
  <c r="K43" i="24"/>
  <c r="L47" i="24"/>
  <c r="L56" i="27"/>
  <c r="K52" i="27"/>
  <c r="L53" i="33"/>
  <c r="M57" i="33"/>
  <c r="M53" i="33" s="1"/>
  <c r="M29" i="18"/>
  <c r="L37" i="18"/>
  <c r="L57" i="31"/>
  <c r="K53" i="31"/>
  <c r="M57" i="27"/>
  <c r="M53" i="27" s="1"/>
  <c r="L53" i="27"/>
  <c r="L52" i="33" l="1"/>
  <c r="M56" i="33"/>
  <c r="M52" i="33" s="1"/>
  <c r="K53" i="41"/>
  <c r="J49" i="41"/>
  <c r="L45" i="24"/>
  <c r="K41" i="24"/>
  <c r="J59" i="42"/>
  <c r="K63" i="42"/>
  <c r="L60" i="42"/>
  <c r="M64" i="42"/>
  <c r="M60" i="42" s="1"/>
  <c r="J58" i="42"/>
  <c r="K62" i="42"/>
  <c r="K52" i="37"/>
  <c r="L56" i="37"/>
  <c r="J36" i="17"/>
  <c r="K40" i="17"/>
  <c r="J38" i="19"/>
  <c r="K42" i="19"/>
  <c r="M55" i="30"/>
  <c r="M51" i="30" s="1"/>
  <c r="L51" i="30"/>
  <c r="I40" i="19"/>
  <c r="J44" i="19"/>
  <c r="K40" i="14"/>
  <c r="J35" i="14"/>
  <c r="L54" i="29"/>
  <c r="K50" i="29"/>
  <c r="I52" i="35"/>
  <c r="K56" i="35"/>
  <c r="L51" i="33"/>
  <c r="M55" i="33"/>
  <c r="M51" i="33" s="1"/>
  <c r="K47" i="28"/>
  <c r="L51" i="28"/>
  <c r="K53" i="37"/>
  <c r="L57" i="37"/>
  <c r="K44" i="21"/>
  <c r="J40" i="21"/>
  <c r="K43" i="23"/>
  <c r="L47" i="23"/>
  <c r="L40" i="18"/>
  <c r="K36" i="18"/>
  <c r="K50" i="41"/>
  <c r="L54" i="41"/>
  <c r="J51" i="41"/>
  <c r="K55" i="41"/>
  <c r="M46" i="25"/>
  <c r="M42" i="25" s="1"/>
  <c r="L42" i="25"/>
  <c r="K53" i="30"/>
  <c r="L57" i="30"/>
  <c r="K42" i="17"/>
  <c r="J38" i="17"/>
  <c r="K41" i="17"/>
  <c r="J37" i="17"/>
  <c r="L51" i="31"/>
  <c r="M55" i="31"/>
  <c r="M51" i="31" s="1"/>
  <c r="K41" i="15"/>
  <c r="J37" i="15"/>
  <c r="K40" i="15"/>
  <c r="J36" i="15"/>
  <c r="J41" i="14"/>
  <c r="I36" i="14"/>
  <c r="L41" i="22"/>
  <c r="K37" i="22"/>
  <c r="L46" i="26"/>
  <c r="K42" i="26"/>
  <c r="K48" i="26"/>
  <c r="J44" i="26"/>
  <c r="L37" i="16"/>
  <c r="M41" i="16"/>
  <c r="M37" i="16" s="1"/>
  <c r="K52" i="30"/>
  <c r="L56" i="30"/>
  <c r="K39" i="19"/>
  <c r="L43" i="19"/>
  <c r="M39" i="13"/>
  <c r="M35" i="13" s="1"/>
  <c r="L35" i="13"/>
  <c r="M41" i="13"/>
  <c r="M37" i="13" s="1"/>
  <c r="L37" i="13"/>
  <c r="K42" i="18"/>
  <c r="J38" i="18"/>
  <c r="L52" i="28"/>
  <c r="K48" i="28"/>
  <c r="M46" i="24"/>
  <c r="M42" i="24" s="1"/>
  <c r="L42" i="24"/>
  <c r="L43" i="21"/>
  <c r="K39" i="21"/>
  <c r="K51" i="29"/>
  <c r="L55" i="29"/>
  <c r="M37" i="14"/>
  <c r="K38" i="21"/>
  <c r="L42" i="21"/>
  <c r="M57" i="31"/>
  <c r="M53" i="31" s="1"/>
  <c r="L53" i="31"/>
  <c r="M37" i="18"/>
  <c r="L52" i="27"/>
  <c r="M56" i="27"/>
  <c r="M52" i="27" s="1"/>
  <c r="M35" i="15"/>
  <c r="M56" i="29"/>
  <c r="M52" i="29" s="1"/>
  <c r="L52" i="29"/>
  <c r="L49" i="28"/>
  <c r="M53" i="28"/>
  <c r="M49" i="28" s="1"/>
  <c r="L52" i="31"/>
  <c r="M56" i="31"/>
  <c r="M52" i="31" s="1"/>
  <c r="K43" i="26"/>
  <c r="L47" i="26"/>
  <c r="M48" i="25"/>
  <c r="M44" i="25" s="1"/>
  <c r="L44" i="25"/>
  <c r="M47" i="24"/>
  <c r="M43" i="24" s="1"/>
  <c r="L43" i="24"/>
  <c r="K42" i="22"/>
  <c r="J38" i="22"/>
  <c r="L50" i="39"/>
  <c r="N54" i="39"/>
  <c r="K52" i="34"/>
  <c r="L56" i="34"/>
  <c r="M45" i="23"/>
  <c r="M41" i="23" s="1"/>
  <c r="L41" i="23"/>
  <c r="K36" i="22"/>
  <c r="L40" i="22"/>
  <c r="L51" i="34"/>
  <c r="M55" i="34"/>
  <c r="M51" i="34" s="1"/>
  <c r="M55" i="37"/>
  <c r="M51" i="37" s="1"/>
  <c r="L51" i="37"/>
  <c r="M45" i="24" l="1"/>
  <c r="M41" i="24" s="1"/>
  <c r="L41" i="24"/>
  <c r="L53" i="41"/>
  <c r="K49" i="41"/>
  <c r="L63" i="42"/>
  <c r="K59" i="42"/>
  <c r="K58" i="42"/>
  <c r="L62" i="42"/>
  <c r="L42" i="19"/>
  <c r="K38" i="19"/>
  <c r="K36" i="17"/>
  <c r="L40" i="17"/>
  <c r="L56" i="35"/>
  <c r="K52" i="35"/>
  <c r="L44" i="21"/>
  <c r="K40" i="21"/>
  <c r="M40" i="18"/>
  <c r="M36" i="18" s="1"/>
  <c r="L36" i="18"/>
  <c r="L40" i="14"/>
  <c r="K35" i="14"/>
  <c r="M51" i="28"/>
  <c r="M47" i="28" s="1"/>
  <c r="L47" i="28"/>
  <c r="L43" i="23"/>
  <c r="M47" i="23"/>
  <c r="M43" i="23" s="1"/>
  <c r="K44" i="19"/>
  <c r="J40" i="19"/>
  <c r="M56" i="37"/>
  <c r="M52" i="37" s="1"/>
  <c r="L52" i="37"/>
  <c r="L53" i="37"/>
  <c r="M57" i="37"/>
  <c r="M53" i="37" s="1"/>
  <c r="M54" i="29"/>
  <c r="M50" i="29" s="1"/>
  <c r="L50" i="29"/>
  <c r="K51" i="41"/>
  <c r="L55" i="41"/>
  <c r="L50" i="41"/>
  <c r="M54" i="41"/>
  <c r="M50" i="41" s="1"/>
  <c r="K44" i="26"/>
  <c r="L48" i="26"/>
  <c r="M46" i="26"/>
  <c r="M42" i="26" s="1"/>
  <c r="L42" i="26"/>
  <c r="L37" i="22"/>
  <c r="M41" i="22"/>
  <c r="M37" i="22" s="1"/>
  <c r="K41" i="14"/>
  <c r="J36" i="14"/>
  <c r="L40" i="15"/>
  <c r="K36" i="15"/>
  <c r="L41" i="15"/>
  <c r="K37" i="15"/>
  <c r="L41" i="17"/>
  <c r="K37" i="17"/>
  <c r="L42" i="17"/>
  <c r="K38" i="17"/>
  <c r="L52" i="30"/>
  <c r="M56" i="30"/>
  <c r="M52" i="30" s="1"/>
  <c r="L53" i="30"/>
  <c r="M57" i="30"/>
  <c r="M53" i="30" s="1"/>
  <c r="M42" i="21"/>
  <c r="M38" i="21" s="1"/>
  <c r="L38" i="21"/>
  <c r="L39" i="21"/>
  <c r="M43" i="21"/>
  <c r="M39" i="21" s="1"/>
  <c r="M52" i="28"/>
  <c r="M48" i="28" s="1"/>
  <c r="L48" i="28"/>
  <c r="L42" i="18"/>
  <c r="K38" i="18"/>
  <c r="L51" i="29"/>
  <c r="M55" i="29"/>
  <c r="M51" i="29" s="1"/>
  <c r="L39" i="19"/>
  <c r="M43" i="19"/>
  <c r="M39" i="19" s="1"/>
  <c r="L42" i="22"/>
  <c r="K38" i="22"/>
  <c r="L36" i="22"/>
  <c r="M40" i="22"/>
  <c r="M36" i="22" s="1"/>
  <c r="L52" i="34"/>
  <c r="M56" i="34"/>
  <c r="M52" i="34" s="1"/>
  <c r="O54" i="39"/>
  <c r="O50" i="39" s="1"/>
  <c r="N50" i="39"/>
  <c r="M47" i="26"/>
  <c r="M43" i="26" s="1"/>
  <c r="L43" i="26"/>
  <c r="L49" i="41" l="1"/>
  <c r="M53" i="41"/>
  <c r="M49" i="41" s="1"/>
  <c r="M63" i="42"/>
  <c r="M59" i="42" s="1"/>
  <c r="L59" i="42"/>
  <c r="L58" i="42"/>
  <c r="M62" i="42"/>
  <c r="M58" i="42" s="1"/>
  <c r="M44" i="21"/>
  <c r="M40" i="21" s="1"/>
  <c r="L40" i="21"/>
  <c r="M40" i="14"/>
  <c r="M35" i="14" s="1"/>
  <c r="L35" i="14"/>
  <c r="L36" i="17"/>
  <c r="M40" i="17"/>
  <c r="M36" i="17" s="1"/>
  <c r="L52" i="35"/>
  <c r="M56" i="35"/>
  <c r="M52" i="35" s="1"/>
  <c r="L44" i="19"/>
  <c r="K40" i="19"/>
  <c r="L38" i="19"/>
  <c r="M42" i="19"/>
  <c r="M38" i="19" s="1"/>
  <c r="L51" i="41"/>
  <c r="M55" i="41"/>
  <c r="M51" i="41" s="1"/>
  <c r="L38" i="17"/>
  <c r="M42" i="17"/>
  <c r="M38" i="17" s="1"/>
  <c r="L37" i="17"/>
  <c r="M41" i="17"/>
  <c r="M37" i="17" s="1"/>
  <c r="M41" i="15"/>
  <c r="M37" i="15" s="1"/>
  <c r="L37" i="15"/>
  <c r="M40" i="15"/>
  <c r="M36" i="15" s="1"/>
  <c r="L36" i="15"/>
  <c r="L41" i="14"/>
  <c r="K36" i="14"/>
  <c r="M48" i="26"/>
  <c r="M44" i="26" s="1"/>
  <c r="L44" i="26"/>
  <c r="M42" i="18"/>
  <c r="M38" i="18" s="1"/>
  <c r="L38" i="18"/>
  <c r="M42" i="22"/>
  <c r="M38" i="22" s="1"/>
  <c r="L38" i="22"/>
  <c r="M44" i="19" l="1"/>
  <c r="M40" i="19" s="1"/>
  <c r="L40" i="19"/>
  <c r="M41" i="14"/>
  <c r="M36" i="14" s="1"/>
  <c r="L36" i="14"/>
  <c r="B6" i="47"/>
  <c r="BF6" i="47"/>
  <c r="BF27" i="47" s="1"/>
  <c r="AV26" i="47"/>
  <c r="AV31" i="47" s="1"/>
  <c r="AV27" i="47"/>
  <c r="K47" i="47" s="1"/>
  <c r="BF26" i="47" l="1"/>
  <c r="BF31" i="47" s="1"/>
  <c r="K51" i="47"/>
  <c r="K57" i="47" s="1"/>
  <c r="K53" i="47"/>
  <c r="K64" i="47"/>
  <c r="K70" i="47"/>
  <c r="L57" i="47"/>
  <c r="K66" i="47"/>
  <c r="L70" i="47" l="1"/>
  <c r="M57" i="47"/>
  <c r="L53" i="47"/>
  <c r="K68" i="47"/>
  <c r="M70" i="47" l="1"/>
  <c r="N57" i="47"/>
  <c r="N70" i="47" s="1"/>
  <c r="L68" i="47"/>
  <c r="M53" i="47"/>
  <c r="M68" i="47" l="1"/>
  <c r="N53" i="47"/>
  <c r="N68" i="47" s="1"/>
  <c r="AQ34" i="48"/>
  <c r="B34" i="48"/>
  <c r="AO34" i="49"/>
  <c r="B34" i="49"/>
</calcChain>
</file>

<file path=xl/sharedStrings.xml><?xml version="1.0" encoding="utf-8"?>
<sst xmlns="http://schemas.openxmlformats.org/spreadsheetml/2006/main" count="5642" uniqueCount="670">
  <si>
    <t>Location</t>
  </si>
  <si>
    <t>Main Gate</t>
  </si>
  <si>
    <t>Windmill #2</t>
  </si>
  <si>
    <t>Windmill #4</t>
  </si>
  <si>
    <t>Bonita Mill</t>
  </si>
  <si>
    <t>Yana Bonita G.</t>
  </si>
  <si>
    <t>Yana Mill</t>
  </si>
  <si>
    <t>Java Mill</t>
  </si>
  <si>
    <t>Headquarters</t>
  </si>
  <si>
    <t>Windmill #11</t>
  </si>
  <si>
    <t>Rincon E. Fence</t>
  </si>
  <si>
    <t>Four Corners</t>
  </si>
  <si>
    <t>Borregus Pens</t>
  </si>
  <si>
    <t>Indio Metal G.</t>
  </si>
  <si>
    <t>Well Pens</t>
  </si>
  <si>
    <t>Indio E. Fence</t>
  </si>
  <si>
    <t>County Line</t>
  </si>
  <si>
    <t>San Lorenzo D.</t>
  </si>
  <si>
    <t>Monthly Total</t>
  </si>
  <si>
    <t>Monthly Average</t>
  </si>
  <si>
    <t>Total To 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</si>
  <si>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</si>
  <si>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</si>
  <si>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</si>
  <si>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</si>
  <si>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</si>
  <si>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</si>
  <si>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</si>
  <si>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</si>
  <si>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</si>
  <si>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</si>
  <si>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</si>
  <si>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</si>
  <si>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</si>
  <si>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Chupadera</t>
  </si>
  <si>
    <t>San Pedro</t>
  </si>
  <si>
    <t>North Indio</t>
  </si>
  <si>
    <t>South Indio</t>
  </si>
  <si>
    <t>Sand Rock Trap</t>
  </si>
  <si>
    <t>Chupadero</t>
  </si>
  <si>
    <t>E &amp; W Pedro</t>
  </si>
  <si>
    <t>Rock Trap</t>
  </si>
  <si>
    <t>N &amp; S Indio</t>
  </si>
  <si>
    <t xml:space="preserve"> </t>
  </si>
  <si>
    <t>E&amp;W San Pedro</t>
  </si>
  <si>
    <t>Toro</t>
  </si>
  <si>
    <t>FAITH RANCH</t>
  </si>
  <si>
    <t>1985 RAINFALL REPORT</t>
  </si>
  <si>
    <t>STATION</t>
  </si>
  <si>
    <t>(E) NORTH CELL</t>
  </si>
  <si>
    <t>(E) SOUTH CELL</t>
  </si>
  <si>
    <t>(E) HEADQUARTERS</t>
  </si>
  <si>
    <t>(E) FRONT GATE</t>
  </si>
  <si>
    <t>(E) YANA-TORO</t>
  </si>
  <si>
    <t>(W) CHUPADERO</t>
  </si>
  <si>
    <t>(W) LOWER BORREGAS</t>
  </si>
  <si>
    <t>(W) N &amp; S INDIO</t>
  </si>
  <si>
    <t xml:space="preserve">    AVERAGE</t>
  </si>
  <si>
    <t xml:space="preserve">    AVERAGE (EAST)</t>
  </si>
  <si>
    <t xml:space="preserve">    AVERAGE (WEST)</t>
  </si>
  <si>
    <t xml:space="preserve">    AVERAGE (TOTAL)</t>
  </si>
  <si>
    <t>SUMMARY MONTHLY AVERAGES</t>
  </si>
  <si>
    <t>CARRIZO SPRINGS 1931-1988</t>
  </si>
  <si>
    <t>HISTORICAL AVERAGES</t>
  </si>
  <si>
    <t xml:space="preserve">    AVERAGE PER MONTH</t>
  </si>
  <si>
    <t xml:space="preserve">    AVERAGE CUMULATIVE TOTAL</t>
  </si>
  <si>
    <t xml:space="preserve">    MOST IN THAT MONTH</t>
  </si>
  <si>
    <t>MONTHLY SURPLUS (DEFICIT)</t>
  </si>
  <si>
    <t xml:space="preserve">    EAST</t>
  </si>
  <si>
    <t xml:space="preserve">    WEST</t>
  </si>
  <si>
    <t xml:space="preserve">    TOTAL</t>
  </si>
  <si>
    <t>CUMULATIVE SURPLUS (DEFICIT)</t>
  </si>
  <si>
    <t>CUMULATIVE TOTAL</t>
  </si>
  <si>
    <t>lcw:\123\schedule\rainfait.wk4</t>
  </si>
  <si>
    <t>JAN</t>
  </si>
  <si>
    <t>TOTAL</t>
  </si>
  <si>
    <t>FEB</t>
  </si>
  <si>
    <t>MAR</t>
  </si>
  <si>
    <t>MAY</t>
  </si>
  <si>
    <t>APR</t>
  </si>
  <si>
    <t>6/19</t>
  </si>
  <si>
    <t>6/28</t>
  </si>
  <si>
    <t>N/R</t>
  </si>
  <si>
    <t>JUNE</t>
  </si>
  <si>
    <t>JULY</t>
  </si>
  <si>
    <t>9/13</t>
  </si>
  <si>
    <t>AUG</t>
  </si>
  <si>
    <t>9/16</t>
  </si>
  <si>
    <t>SEPT</t>
  </si>
  <si>
    <t>OCT</t>
  </si>
  <si>
    <t>10/15</t>
  </si>
  <si>
    <t>NOV</t>
  </si>
  <si>
    <t>10/19</t>
  </si>
  <si>
    <t>DEC</t>
  </si>
  <si>
    <t>11/1</t>
  </si>
  <si>
    <t>11/28</t>
  </si>
  <si>
    <t>1986 RAINFALL REPORT</t>
  </si>
  <si>
    <t>1/8</t>
  </si>
  <si>
    <t>2/5</t>
  </si>
  <si>
    <t>4/10</t>
  </si>
  <si>
    <t>4/29</t>
  </si>
  <si>
    <t>4/30</t>
  </si>
  <si>
    <t>5/26</t>
  </si>
  <si>
    <t>5/27</t>
  </si>
  <si>
    <t>5/29</t>
  </si>
  <si>
    <t>5/31</t>
  </si>
  <si>
    <t>6/1</t>
  </si>
  <si>
    <t>6/2</t>
  </si>
  <si>
    <t>6/7</t>
  </si>
  <si>
    <t>6/8</t>
  </si>
  <si>
    <t>9/7</t>
  </si>
  <si>
    <t>9/8</t>
  </si>
  <si>
    <t>10/6</t>
  </si>
  <si>
    <t>10/7</t>
  </si>
  <si>
    <t>10/11</t>
  </si>
  <si>
    <t>10/13</t>
  </si>
  <si>
    <t>10/22</t>
  </si>
  <si>
    <t>11/25</t>
  </si>
  <si>
    <t>12/14</t>
  </si>
  <si>
    <t>12/22</t>
  </si>
  <si>
    <t>1987 RAINFALL REPORT</t>
  </si>
  <si>
    <t>1/17</t>
  </si>
  <si>
    <t>2/27</t>
  </si>
  <si>
    <t>3/11</t>
  </si>
  <si>
    <t>4/5</t>
  </si>
  <si>
    <t>4/19</t>
  </si>
  <si>
    <t>5/4</t>
  </si>
  <si>
    <t>5/5</t>
  </si>
  <si>
    <t>5/10</t>
  </si>
  <si>
    <t>5/16</t>
  </si>
  <si>
    <t>5/18</t>
  </si>
  <si>
    <t>5/24</t>
  </si>
  <si>
    <t>6/3</t>
  </si>
  <si>
    <t>6/5</t>
  </si>
  <si>
    <t>6/9</t>
  </si>
  <si>
    <t>6/13</t>
  </si>
  <si>
    <t>7/15</t>
  </si>
  <si>
    <t>7/16</t>
  </si>
  <si>
    <t>7/26</t>
  </si>
  <si>
    <t>7/27</t>
  </si>
  <si>
    <t>7/28</t>
  </si>
  <si>
    <t>8/28</t>
  </si>
  <si>
    <t>8/31</t>
  </si>
  <si>
    <t>9/1</t>
  </si>
  <si>
    <t>11/8</t>
  </si>
  <si>
    <t>1988 RAINFALL REPORT</t>
  </si>
  <si>
    <t>(E) YANA-BONITA</t>
  </si>
  <si>
    <t>3/30</t>
  </si>
  <si>
    <t>4/18</t>
  </si>
  <si>
    <t>5/21</t>
  </si>
  <si>
    <t>6/26</t>
  </si>
  <si>
    <t>7/22</t>
  </si>
  <si>
    <t>7/30</t>
  </si>
  <si>
    <t>8/15</t>
  </si>
  <si>
    <t>8/17</t>
  </si>
  <si>
    <t>9/18</t>
  </si>
  <si>
    <t>1989 RAINFALL REPORT</t>
  </si>
  <si>
    <t>1/23</t>
  </si>
  <si>
    <t>1/28</t>
  </si>
  <si>
    <t xml:space="preserve">  </t>
  </si>
  <si>
    <t>2/16</t>
  </si>
  <si>
    <t>4/27</t>
  </si>
  <si>
    <t>4/28</t>
  </si>
  <si>
    <t>5/25</t>
  </si>
  <si>
    <t>6/12</t>
  </si>
  <si>
    <t>6/14</t>
  </si>
  <si>
    <t>6/25</t>
  </si>
  <si>
    <t>7/25</t>
  </si>
  <si>
    <t>8/8</t>
  </si>
  <si>
    <t>9/10</t>
  </si>
  <si>
    <t>9/14</t>
  </si>
  <si>
    <t>10/28</t>
  </si>
  <si>
    <t>11/21</t>
  </si>
  <si>
    <t>12/1</t>
  </si>
  <si>
    <t>1990 RAINFALL REPORT</t>
  </si>
  <si>
    <t>(E)HEADQUARTERS</t>
  </si>
  <si>
    <t>CARRIZO SPRINGS 1931-1989</t>
  </si>
  <si>
    <t>1/6</t>
  </si>
  <si>
    <t>2/1</t>
  </si>
  <si>
    <t>2/20</t>
  </si>
  <si>
    <t>3/1</t>
  </si>
  <si>
    <t>4/2</t>
  </si>
  <si>
    <t>4/20</t>
  </si>
  <si>
    <t>4/25</t>
  </si>
  <si>
    <t>7/9</t>
  </si>
  <si>
    <t>7/17</t>
  </si>
  <si>
    <t>7/20</t>
  </si>
  <si>
    <t>7/23</t>
  </si>
  <si>
    <t>9/4</t>
  </si>
  <si>
    <t>9/11</t>
  </si>
  <si>
    <t>9/15</t>
  </si>
  <si>
    <t>10/9</t>
  </si>
  <si>
    <t>11/9</t>
  </si>
  <si>
    <t>1991 RAINFALL REPORT</t>
  </si>
  <si>
    <t>HEADQUARTERS HOUSE</t>
  </si>
  <si>
    <t>(E) HQ CATTLEGUARD</t>
  </si>
  <si>
    <t>1/3-7</t>
  </si>
  <si>
    <t>1/11</t>
  </si>
  <si>
    <t>1/18</t>
  </si>
  <si>
    <t>2/4</t>
  </si>
  <si>
    <t>4/9</t>
  </si>
  <si>
    <t>4/11</t>
  </si>
  <si>
    <t>5/13</t>
  </si>
  <si>
    <t>5/14</t>
  </si>
  <si>
    <t>5/17</t>
  </si>
  <si>
    <t>6/6</t>
  </si>
  <si>
    <t>6/15</t>
  </si>
  <si>
    <t>6/29-30</t>
  </si>
  <si>
    <t>7/21</t>
  </si>
  <si>
    <t>8/4</t>
  </si>
  <si>
    <t>8//6</t>
  </si>
  <si>
    <t>12/14-</t>
  </si>
  <si>
    <t xml:space="preserve">24 </t>
  </si>
  <si>
    <t>12/26</t>
  </si>
  <si>
    <t>1992 RAINFALL REPORT</t>
  </si>
  <si>
    <t>1/7</t>
  </si>
  <si>
    <t>1/13</t>
  </si>
  <si>
    <t>1/26</t>
  </si>
  <si>
    <t>2/24</t>
  </si>
  <si>
    <t>3/28</t>
  </si>
  <si>
    <t>5/3</t>
  </si>
  <si>
    <t>6/4</t>
  </si>
  <si>
    <t>9/12</t>
  </si>
  <si>
    <t>9/22</t>
  </si>
  <si>
    <t>10/16</t>
  </si>
  <si>
    <t>10/23</t>
  </si>
  <si>
    <t>11/15</t>
  </si>
  <si>
    <t>N/A</t>
  </si>
  <si>
    <t>11/19</t>
  </si>
  <si>
    <t>12/15</t>
  </si>
  <si>
    <t>12/24</t>
  </si>
  <si>
    <t>1993 RAINFALL REPORT</t>
  </si>
  <si>
    <t>CARRIZO SPRINGS 1931-1992</t>
  </si>
  <si>
    <t>1/19</t>
  </si>
  <si>
    <t>5/7</t>
  </si>
  <si>
    <t>5/23</t>
  </si>
  <si>
    <t>6/10</t>
  </si>
  <si>
    <t>9/3</t>
  </si>
  <si>
    <t>9/6</t>
  </si>
  <si>
    <t>10/10</t>
  </si>
  <si>
    <t>10/20</t>
  </si>
  <si>
    <t>1994 RAINFALL REPORT</t>
  </si>
  <si>
    <t>(W) UPPER BORREGAS</t>
  </si>
  <si>
    <t>(W) RINCON</t>
  </si>
  <si>
    <t>2/10</t>
  </si>
  <si>
    <t>3/15</t>
  </si>
  <si>
    <t>4/6</t>
  </si>
  <si>
    <t>5/2</t>
  </si>
  <si>
    <t>5/9</t>
  </si>
  <si>
    <t>5/15</t>
  </si>
  <si>
    <t>8/9</t>
  </si>
  <si>
    <t>8/10</t>
  </si>
  <si>
    <t>10/8</t>
  </si>
  <si>
    <t>11/23</t>
  </si>
  <si>
    <t>12/27</t>
  </si>
  <si>
    <t>1995 RAINFALL REPORT</t>
  </si>
  <si>
    <t>(E) NORTH TORO FOOD PLOT</t>
  </si>
  <si>
    <t>(E) SOUTH TORO FOOD PLOT</t>
  </si>
  <si>
    <t>(E) E SO. CELL FOOD PLOT</t>
  </si>
  <si>
    <t>(E)WSP/W SO. CELL FOOD PLOT</t>
  </si>
  <si>
    <t>(W) SAND TRAP FOOD PLOT</t>
  </si>
  <si>
    <t>---------------------------------------------------------------</t>
  </si>
  <si>
    <t>3/1-6</t>
  </si>
  <si>
    <t>3/13</t>
  </si>
  <si>
    <t>NO GAUGE--------------</t>
  </si>
  <si>
    <t>4/4</t>
  </si>
  <si>
    <t>------------------------------------------------</t>
  </si>
  <si>
    <t>5/23-27</t>
  </si>
  <si>
    <t>5/28</t>
  </si>
  <si>
    <t>6/29</t>
  </si>
  <si>
    <t>7/6</t>
  </si>
  <si>
    <t>8/24</t>
  </si>
  <si>
    <t>9/13-14</t>
  </si>
  <si>
    <t>9/21-22</t>
  </si>
  <si>
    <t>10/2</t>
  </si>
  <si>
    <t>10/31</t>
  </si>
  <si>
    <t>NO GAUGE</t>
  </si>
  <si>
    <t>11/16-17</t>
  </si>
  <si>
    <t>1996 RAINFALL REPORT</t>
  </si>
  <si>
    <t>CARRIZO SPRINGS 1931-1995</t>
  </si>
  <si>
    <t>s:\swslc\123\schedule\rainfait.wk4</t>
  </si>
  <si>
    <t>9/5</t>
  </si>
  <si>
    <t>9/25</t>
  </si>
  <si>
    <t>9/27</t>
  </si>
  <si>
    <t>11/24</t>
  </si>
  <si>
    <t>12/3</t>
  </si>
  <si>
    <t>1997 RAINFALL REPORT</t>
  </si>
  <si>
    <t>(E) HQ FOOD PLOT</t>
  </si>
  <si>
    <t>s:\swslc\123\schedule\rainfait.123</t>
  </si>
  <si>
    <t>2/7-12</t>
  </si>
  <si>
    <t>2/14</t>
  </si>
  <si>
    <t>3/25</t>
  </si>
  <si>
    <t>4/26</t>
  </si>
  <si>
    <t>9/23</t>
  </si>
  <si>
    <t>1998 RAINFALL REPORT</t>
  </si>
  <si>
    <t>6/11</t>
  </si>
  <si>
    <t>8/6</t>
  </si>
  <si>
    <t>S:\SWSLC\123\FaithRainfall\RainFaith</t>
  </si>
  <si>
    <t>1999 RAINFALL REPORT</t>
  </si>
  <si>
    <t>CC:  Stuart W. Stedman</t>
  </si>
  <si>
    <t xml:space="preserve">         Marvin Walton</t>
  </si>
  <si>
    <t xml:space="preserve">         Rob Hall</t>
  </si>
  <si>
    <t>(E) HQ CATTLEGUARD (OLD--N/A AS OF 6/99)</t>
  </si>
  <si>
    <t>(E) HQ (NEW OFFICIAL)</t>
  </si>
  <si>
    <t>(E) NORTH BONITA (NEW)</t>
  </si>
  <si>
    <t>(E) SOUTH BONITA (OLD YANA-BONITA)</t>
  </si>
  <si>
    <t>(E) YANA (NEW)</t>
  </si>
  <si>
    <t>(E) TORO TRAP FOOD PLOT (OLD YANA-TORO)</t>
  </si>
  <si>
    <t>(E) W SO. CELL FOOD PLOT (AND OLD WSP FP)</t>
  </si>
  <si>
    <t>(E) WSP FOOD PLOT (NEW)</t>
  </si>
  <si>
    <t>5/12</t>
  </si>
  <si>
    <t>5/19</t>
  </si>
  <si>
    <t>REMOVED</t>
  </si>
  <si>
    <t>7/11</t>
  </si>
  <si>
    <t>9/29</t>
  </si>
  <si>
    <t>10/17</t>
  </si>
  <si>
    <t>2000 RAINFALL REPORT</t>
  </si>
  <si>
    <t>(E) HQ CATTLEGUARD (OLD--N/A)</t>
  </si>
  <si>
    <t>3/14</t>
  </si>
  <si>
    <t>4/3</t>
  </si>
  <si>
    <t>10-23</t>
  </si>
  <si>
    <t>2001 RAINFALL REPORT</t>
  </si>
  <si>
    <t xml:space="preserve">         Karen Kolos</t>
  </si>
  <si>
    <t xml:space="preserve">(W) SAND TRAP FOOD PLOT </t>
  </si>
  <si>
    <t>(W) ROCK TRAP</t>
  </si>
  <si>
    <t>3/1-3/3</t>
  </si>
  <si>
    <t>3/17-3/18</t>
  </si>
  <si>
    <t>3/26</t>
  </si>
  <si>
    <t>04/23</t>
  </si>
  <si>
    <t>5/4-5/6</t>
  </si>
  <si>
    <t>6/7-6/8</t>
  </si>
  <si>
    <t>6/14-6/15</t>
  </si>
  <si>
    <t>7/2-7/3</t>
  </si>
  <si>
    <t>09/04</t>
  </si>
  <si>
    <t>09/06</t>
  </si>
  <si>
    <t>09/09</t>
  </si>
  <si>
    <t>09/23</t>
  </si>
  <si>
    <t>11/16</t>
  </si>
  <si>
    <t>12/2-12/3</t>
  </si>
  <si>
    <t>2002 RAINFALL REPORT</t>
  </si>
  <si>
    <t>(E) N/S WSP CATTLE GUARD</t>
  </si>
  <si>
    <t>JAN TOTAL</t>
  </si>
  <si>
    <t>FEB TOTAL</t>
  </si>
  <si>
    <t>03/19</t>
  </si>
  <si>
    <t>04/06</t>
  </si>
  <si>
    <t>04/14</t>
  </si>
  <si>
    <t>04/16</t>
  </si>
  <si>
    <t>MAY TOTAL</t>
  </si>
  <si>
    <t>7/9       to 7/11</t>
  </si>
  <si>
    <t>8/5</t>
  </si>
  <si>
    <t>8/9         to 8/10</t>
  </si>
  <si>
    <t>9/7       to 9/9</t>
  </si>
  <si>
    <t>9/15      to 9/16</t>
  </si>
  <si>
    <t>10/22  to 10/26</t>
  </si>
  <si>
    <t>OCT TOTAL</t>
  </si>
  <si>
    <t>10/31  to 11/2</t>
  </si>
  <si>
    <t>NOV TOTAL</t>
  </si>
  <si>
    <t>DEC TOTAL</t>
  </si>
  <si>
    <t>STATION TOTAL</t>
  </si>
  <si>
    <t>2003 RAINFALL REPORT</t>
  </si>
  <si>
    <t xml:space="preserve">         Wack Ezell</t>
  </si>
  <si>
    <t>1/10        to 1/12</t>
  </si>
  <si>
    <t>1/25         to 1/28</t>
  </si>
  <si>
    <t>2/7               to 2/8</t>
  </si>
  <si>
    <t>2/21         to 2/25</t>
  </si>
  <si>
    <t>2/28           to 3/2</t>
  </si>
  <si>
    <t>3/8            to 3/12</t>
  </si>
  <si>
    <t>3/14            to 3/16</t>
  </si>
  <si>
    <t>3/22</t>
  </si>
  <si>
    <t>4/7</t>
  </si>
  <si>
    <t>6/30</t>
  </si>
  <si>
    <t>7/2           to 7/7</t>
  </si>
  <si>
    <t>7/8</t>
  </si>
  <si>
    <t>8/12</t>
  </si>
  <si>
    <t>8/14</t>
  </si>
  <si>
    <t>8/16</t>
  </si>
  <si>
    <t>8/22</t>
  </si>
  <si>
    <t>AUG TOTAL</t>
  </si>
  <si>
    <t>\AE</t>
  </si>
  <si>
    <t>\AD</t>
  </si>
  <si>
    <t>\AC</t>
  </si>
  <si>
    <t>\AB</t>
  </si>
  <si>
    <t>\AA</t>
  </si>
  <si>
    <t>\Z</t>
  </si>
  <si>
    <t>\Y</t>
  </si>
  <si>
    <t>\X</t>
  </si>
  <si>
    <t>\W</t>
  </si>
  <si>
    <t>\V</t>
  </si>
  <si>
    <t>\U</t>
  </si>
  <si>
    <t>\T</t>
  </si>
  <si>
    <t>\S</t>
  </si>
  <si>
    <t>\R</t>
  </si>
  <si>
    <t>\Q</t>
  </si>
  <si>
    <t>\P</t>
  </si>
  <si>
    <t>\O</t>
  </si>
  <si>
    <t>\N</t>
  </si>
  <si>
    <t>\M</t>
  </si>
  <si>
    <t>{SELECT AE:A1..AE:Z57}</t>
  </si>
  <si>
    <t>{PRINT-NAME-USE "W:\123\GENERAL\LEGAL.AL3"}</t>
  </si>
  <si>
    <t>{SET "PRINT-ORIENTATION";"LANDSCAPE"}</t>
  </si>
  <si>
    <t>{SET "PRINT-TITLES-CLEAR";"COLUMNS"}</t>
  </si>
  <si>
    <t>{SET "PRINT-TITLES-CLEAR";"ROWS"}</t>
  </si>
  <si>
    <t>{SET "PRINT-SIZE";"FIT-ALL"}</t>
  </si>
  <si>
    <t>{SET "PRINT-MARGIN-TOP";".5in"}</t>
  </si>
  <si>
    <t>{SET "PRINT-MARGIN-BOTTOM";"0.5in"}</t>
  </si>
  <si>
    <t>{SET "PRINT-MARGIN-LEFT";".5in"}</t>
  </si>
  <si>
    <t>{SET "PRINT-MARGIN-RIGHT";"0.5in"}</t>
  </si>
  <si>
    <t>{DIALOG? "PRINT"}</t>
  </si>
  <si>
    <t>{SELECT AE:AA6..AE:BB32}</t>
  </si>
  <si>
    <t>{SET "PRINT-TITLES-COLUMN-RANGE";AE:A1}</t>
  </si>
  <si>
    <t>{SET "PRINT-TITLES-ROW-RANGE";AE:A1..AE:A5}</t>
  </si>
  <si>
    <t>{EDIT-GOTO "AE:A1"}</t>
  </si>
  <si>
    <t>{SELECT AD:A1..AD:R57}</t>
  </si>
  <si>
    <t>{SELECT AD:S6..AD:AK32}</t>
  </si>
  <si>
    <t>{SET "PRINT-TITLES-COLUMN-RANGE";AD:A1}</t>
  </si>
  <si>
    <t>{SET "PRINT-TITLES-ROW-RANGE";AD:A1..AD:A5}</t>
  </si>
  <si>
    <t>{EDIT-GOTO "AD:A1"}</t>
  </si>
  <si>
    <t>{SELECT AC:A1..AC:T57}</t>
  </si>
  <si>
    <t>{SELECT AC:U6..AC:AK32}</t>
  </si>
  <si>
    <t>{SET "PRINT-TITLES-COLUMN-RANGE";AC:A1}</t>
  </si>
  <si>
    <t>{SET "PRINT-TITLES-ROW-RANGE";AC:A1..AC:A5}</t>
  </si>
  <si>
    <t>{EDIT-GOTO "AC:A1"}</t>
  </si>
  <si>
    <t>{SELECT AB:A1..AB:T57}</t>
  </si>
  <si>
    <t>{SELECT P:AB6..AB:AK32}</t>
  </si>
  <si>
    <t>{SET "PRINT-TITLES-COLUMN-RANGE";AB:A1}</t>
  </si>
  <si>
    <t>{SET "PRINT-TITLES-ROW-RANGE";AB:A1..AB:A5}</t>
  </si>
  <si>
    <t>{EDIT-GOTO "AB:A1"}</t>
  </si>
  <si>
    <t>{SELECT AA:A1..AA:T57}</t>
  </si>
  <si>
    <t>{SELECT AA:U6..AA:AK32}</t>
  </si>
  <si>
    <t>{SET "PRINT-TITLES-COLUMN-RANGE";AA:A1}</t>
  </si>
  <si>
    <t>{SET "PRINT-TITLES-ROW-RANGE";AA:A1..AA:A5}</t>
  </si>
  <si>
    <t>{EDIT-GOTO "AA:A1"}</t>
  </si>
  <si>
    <t>{SELECT Z:A1..Z:R51}</t>
  </si>
  <si>
    <t>{SELECT Z:S6..Z:AK22}</t>
  </si>
  <si>
    <t>{SET "PRINT-TITLES-COLUMN-RANGE";Z:A1}</t>
  </si>
  <si>
    <t>{SET "PRINT-TITLES-ROW-RANGE";Z:A1..Z:A5}</t>
  </si>
  <si>
    <t>{EDIT-GOTO "Z:A1"}</t>
  </si>
  <si>
    <t>{SELECT Y:A1..Y:R51}</t>
  </si>
  <si>
    <t>{SELECT Y:S6..Y:AK22}</t>
  </si>
  <si>
    <t>{SET "PRINT-TITLES-COLUMN-RANGE";Y:A1}</t>
  </si>
  <si>
    <t>{SET "PRINT-TITLES-ROW-RANGE";Y:A1..Y:A5}</t>
  </si>
  <si>
    <t>{EDIT-GOTO "Y:A1"}</t>
  </si>
  <si>
    <t>{SELECT X:A1..X:R51}</t>
  </si>
  <si>
    <t>{SELECT X:S6..X:AG22}</t>
  </si>
  <si>
    <t>{SET "PRINT-TITLES-COLUMN-RANGE";X:A1}</t>
  </si>
  <si>
    <t>{SET "PRINT-TITLES-ROW-RANGE";X:A1..X:A5}</t>
  </si>
  <si>
    <t>{SET "PRINT-SIZE";"FIT-COLUMNS"}</t>
  </si>
  <si>
    <t>{EDIT-GOTO "X:A1"}</t>
  </si>
  <si>
    <t>{SELECT W:A1..W:O51}</t>
  </si>
  <si>
    <t>{PRINT-NAME-USE "W:\123\GENERAL\LETTER.AL3"}</t>
  </si>
  <si>
    <t>{SELECT W:P6..W:AE29}</t>
  </si>
  <si>
    <t>{SET "PRINT-TITLES-COLUMN-RANGE";W:A1}</t>
  </si>
  <si>
    <t>{SET "PRINT-TITLES-ROW-RANGE";W:A1..W:A5}</t>
  </si>
  <si>
    <t>{EDIT-GOTO "W:A1"}</t>
  </si>
  <si>
    <t>{SELECT V:B6..V:AF40}</t>
  </si>
  <si>
    <t>{SET "PRINT-TITLES-COLUMN-RANGE";V:A1}</t>
  </si>
  <si>
    <t>{SET "PRINT-TITLES-ROW-RANGE";V:A1..V:A5}</t>
  </si>
  <si>
    <t>{EDIT-GOTO "V:A1"}</t>
  </si>
  <si>
    <t>{SELECT U:B8..U:AF42}</t>
  </si>
  <si>
    <t>{PRINT-NAME-USE "C:\123R4W\GENERAL\LETTER.AL3"}</t>
  </si>
  <si>
    <t>{SET "PRINT-TITLES-COLUMN-RANGE";U:A1}</t>
  </si>
  <si>
    <t>{SET "PRINT-TITLES-ROW-RANGE";U:A1..U:A7}</t>
  </si>
  <si>
    <t>{EDIT-GOTO "U:A1"}</t>
  </si>
  <si>
    <t>{SELECT T:B8..T:AO42}</t>
  </si>
  <si>
    <t>{SET "PRINT-TITLES-COLUMN-RANGE";T:A1}</t>
  </si>
  <si>
    <t>{SET "PRINT-TITLES-ROW-RANGE";T:A1..T:A7}</t>
  </si>
  <si>
    <t>{EDIT-GOTO "T:A1"}</t>
  </si>
  <si>
    <t>{SELECT S:B8..S:AC42}</t>
  </si>
  <si>
    <t>{SET "PRINT-TITLES-COLUMN-RANGE";S:A1}</t>
  </si>
  <si>
    <t>{SET "PRINT-TITLES-ROW-RANGE";S:A1..S:A7}</t>
  </si>
  <si>
    <t>{EDIT-GOTO "S:A1"}</t>
  </si>
  <si>
    <t>{SELECT R:B6..R:AB40}</t>
  </si>
  <si>
    <t>{SET "PRINT-TITLES-COLUMN-RANGE";R:A1}</t>
  </si>
  <si>
    <t>{SET "PRINT-TITLES-ROW-RANGE";R:A1..R:A5}</t>
  </si>
  <si>
    <t>{EDIT-GOTO "R:A1"}</t>
  </si>
  <si>
    <t>{SELECT Q:B6..Q:Z40}</t>
  </si>
  <si>
    <t>{SET "PRINT-TITLES-COLUMN-RANGE";Q:A1}</t>
  </si>
  <si>
    <t>{SET "PRINT-TITLES-ROW-RANGE";Q:A1..Q:A5}</t>
  </si>
  <si>
    <t>{EDIT-GOTO "Q:A1"}</t>
  </si>
  <si>
    <t>{SELECT P:B6..P:U40}</t>
  </si>
  <si>
    <t>{SET "PRINT-TITLES-COLUMN-RANGE";P:A1}</t>
  </si>
  <si>
    <t>{SET "PRINT-TITLES-ROW-RANGE";P:A1..P:A5}</t>
  </si>
  <si>
    <t>{EDIT-GOTO "P:A1"}</t>
  </si>
  <si>
    <t>{SELECT O:B6..O:AL40}</t>
  </si>
  <si>
    <t>{SET "PRINT-TITLES-COLUMN-RANGE";O:A1}</t>
  </si>
  <si>
    <t>{SET "PRINT-TITLES-ROW-RANGE";O:A1..O:A5}</t>
  </si>
  <si>
    <t>{EDIT-GOTO "O:A1"}</t>
  </si>
  <si>
    <t>{SELECT N:B6..N:AH40}</t>
  </si>
  <si>
    <t>{SET "PRINT-TITLES-COLUMN-RANGE";N:A1}</t>
  </si>
  <si>
    <t>{SET "PRINT-TITLES-ROW-RANGE";N:A1..N:A5}</t>
  </si>
  <si>
    <t>{EDIT-GOTO "N:A1"}</t>
  </si>
  <si>
    <t>{SELECT M:B6..M:S40}</t>
  </si>
  <si>
    <t>{SET "PRINT-TITLES-COLUMN-RANGE";M:A1}</t>
  </si>
  <si>
    <t>{SET "PRINT-TITLES-ROW-RANGE";M:A1..M:A5}</t>
  </si>
  <si>
    <t>{EDIT-GOTO "M:A1"}</t>
  </si>
  <si>
    <t>6/28      to 6/29</t>
  </si>
  <si>
    <t>7/1        to 7/3</t>
  </si>
  <si>
    <t>7/14      to 7/16</t>
  </si>
  <si>
    <t>12/24          to 12/25</t>
  </si>
  <si>
    <t xml:space="preserve"> DEC TOTAL</t>
  </si>
  <si>
    <t>MAR TOTAL</t>
  </si>
  <si>
    <t>APR TOTAL</t>
  </si>
  <si>
    <t>JUN TOTAL</t>
  </si>
  <si>
    <t>JUL TOTAL</t>
  </si>
  <si>
    <t>SEP TOTAL</t>
  </si>
  <si>
    <t>2/1        to 2/2</t>
  </si>
  <si>
    <t>9/14        to 9/15</t>
  </si>
  <si>
    <t>10/7         to 10/11</t>
  </si>
  <si>
    <t>11/3        to 11/6</t>
  </si>
  <si>
    <t>11/24        to 11/25</t>
  </si>
  <si>
    <t>to 3/28</t>
  </si>
  <si>
    <t>to 6/21</t>
  </si>
  <si>
    <t>to 6/14</t>
  </si>
  <si>
    <t>8/23</t>
  </si>
  <si>
    <t>to 8/25</t>
  </si>
  <si>
    <t>to 2/16</t>
  </si>
  <si>
    <t>7/4</t>
  </si>
  <si>
    <t>to 7/5</t>
  </si>
  <si>
    <t>to 8/18</t>
  </si>
  <si>
    <t>to 8/23</t>
  </si>
  <si>
    <t>to 9/12</t>
  </si>
  <si>
    <t>9/17</t>
  </si>
  <si>
    <t>to 9/24</t>
  </si>
  <si>
    <t>10/18</t>
  </si>
  <si>
    <t>to 10/21</t>
  </si>
  <si>
    <t>11/5</t>
  </si>
  <si>
    <t>to 11/7</t>
  </si>
  <si>
    <t>11/13</t>
  </si>
  <si>
    <t>to 11/15</t>
  </si>
  <si>
    <t>11/20</t>
  </si>
  <si>
    <t>12/10</t>
  </si>
  <si>
    <t>to 2/27</t>
  </si>
  <si>
    <t>to 3/12</t>
  </si>
  <si>
    <t>3/16</t>
  </si>
  <si>
    <t>to 3/18</t>
  </si>
  <si>
    <t>to 4/1</t>
  </si>
  <si>
    <t>to 5/19</t>
  </si>
  <si>
    <t>to 5/23</t>
  </si>
  <si>
    <t>to 6/9</t>
  </si>
  <si>
    <t>to 10/12</t>
  </si>
  <si>
    <t>11/10</t>
  </si>
  <si>
    <t>to 11/12</t>
  </si>
  <si>
    <t>12/20</t>
  </si>
  <si>
    <t>to 12/22</t>
  </si>
  <si>
    <t>to 6/2</t>
  </si>
  <si>
    <t>to 8/15</t>
  </si>
  <si>
    <t>8/30</t>
  </si>
  <si>
    <t>to 8/31</t>
  </si>
  <si>
    <t>10/3</t>
  </si>
  <si>
    <t>to 10/9</t>
  </si>
  <si>
    <t>to 11/29</t>
  </si>
  <si>
    <t>1/20</t>
  </si>
  <si>
    <t>to 1/29</t>
  </si>
  <si>
    <t>to 6/26</t>
  </si>
  <si>
    <t>6/20</t>
  </si>
  <si>
    <t>to 4/29</t>
  </si>
  <si>
    <t>to 4/8</t>
  </si>
  <si>
    <t>2/3</t>
  </si>
  <si>
    <t>to 2/5</t>
  </si>
  <si>
    <t>1/1</t>
  </si>
  <si>
    <t>to 1/7</t>
  </si>
  <si>
    <t>4/15</t>
  </si>
  <si>
    <t>to 4/17</t>
  </si>
  <si>
    <t>to 5/26</t>
  </si>
  <si>
    <t>to 7/21</t>
  </si>
  <si>
    <t>to 1/6</t>
  </si>
  <si>
    <t>8/1</t>
  </si>
  <si>
    <t>to 8/2</t>
  </si>
  <si>
    <t>9/19              to 9/21</t>
  </si>
  <si>
    <t>9/26        to 9/27</t>
  </si>
  <si>
    <t>APR   TOTAL</t>
  </si>
  <si>
    <t>JUN  TOTAL</t>
  </si>
  <si>
    <t>JUL  TOTAL</t>
  </si>
  <si>
    <t>AUG   TOTAL</t>
  </si>
  <si>
    <t>SEP  TOTAL</t>
  </si>
  <si>
    <t>SEP</t>
  </si>
  <si>
    <t>JUN</t>
  </si>
  <si>
    <t>JUL</t>
  </si>
  <si>
    <t>MAR   TOTAL</t>
  </si>
  <si>
    <t>10/11        to 10/12</t>
  </si>
  <si>
    <t>11/7          to 11/9</t>
  </si>
  <si>
    <t>2004 RAINFALL REPORT</t>
  </si>
  <si>
    <t>1/15           to 1/16</t>
  </si>
  <si>
    <t>2005 RAINFALL REPORT</t>
  </si>
  <si>
    <t>\AF</t>
  </si>
  <si>
    <t>{SELECT AF:A1..AF:Z57}</t>
  </si>
  <si>
    <t>{SELECT AF:AA6..AF:BB32}</t>
  </si>
  <si>
    <t>{EDIT-GOTO "AF:A1"}</t>
  </si>
  <si>
    <t>1/22           to 1/23</t>
  </si>
  <si>
    <t>2/9</t>
  </si>
  <si>
    <t>2/23               to 2/24</t>
  </si>
  <si>
    <t>3/12         to 3/13</t>
  </si>
  <si>
    <t>4/2            &amp; 4/4</t>
  </si>
  <si>
    <t>4/10            &amp; 4/11</t>
  </si>
  <si>
    <t>4/24           to 4/26</t>
  </si>
  <si>
    <t>6/23</t>
  </si>
  <si>
    <t>6/29           &amp; 6/30</t>
  </si>
  <si>
    <t>7/23          to 7/24</t>
  </si>
  <si>
    <t>8/21               &amp; 8/22</t>
  </si>
  <si>
    <t>8/31         to 9/3</t>
  </si>
  <si>
    <t>11/14       to 11/16</t>
  </si>
  <si>
    <t>2006 RAINFALL REPORT</t>
  </si>
  <si>
    <t>1/27             to 1/31</t>
  </si>
  <si>
    <t xml:space="preserve">        Jo Ann Garza</t>
  </si>
  <si>
    <t>2/16            to 2/17</t>
  </si>
  <si>
    <t>2/26            to 2/27</t>
  </si>
  <si>
    <t>07/14</t>
  </si>
  <si>
    <t>07/15</t>
  </si>
  <si>
    <t>07/21</t>
  </si>
  <si>
    <t>07/22</t>
  </si>
  <si>
    <t>07/28</t>
  </si>
  <si>
    <t>08/03</t>
  </si>
  <si>
    <t>08/12</t>
  </si>
  <si>
    <t>09/13</t>
  </si>
  <si>
    <t>10/07</t>
  </si>
  <si>
    <t>2007 RAINFALL REPORT</t>
  </si>
  <si>
    <t>3/12</t>
  </si>
  <si>
    <t>3/21</t>
  </si>
  <si>
    <t>6/27</t>
  </si>
  <si>
    <t>7/1</t>
  </si>
  <si>
    <t>7/2</t>
  </si>
  <si>
    <t>7/14</t>
  </si>
  <si>
    <t>Nate Newman</t>
  </si>
  <si>
    <t>SEPT   TOTAL</t>
  </si>
  <si>
    <t>OCT   TOTAL</t>
  </si>
  <si>
    <t>10/25</t>
  </si>
  <si>
    <t>Broken</t>
  </si>
  <si>
    <t>12/9/</t>
  </si>
  <si>
    <t>Gone</t>
  </si>
  <si>
    <t>DEC   TOTAL</t>
  </si>
  <si>
    <t xml:space="preserve">OCT TOTAL </t>
  </si>
  <si>
    <t xml:space="preserve">NOV TOTAL </t>
  </si>
  <si>
    <t xml:space="preserve">DEC TOTAL </t>
  </si>
  <si>
    <t xml:space="preserve">STATION TOTAL </t>
  </si>
  <si>
    <t>10/27</t>
  </si>
  <si>
    <t>MARCH TOTAL</t>
  </si>
  <si>
    <t>APRIL TOTAL</t>
  </si>
  <si>
    <t>(E) EAST YANA ( OLD SOUTH BONITA (OLD YANA-BONITA)</t>
  </si>
  <si>
    <t>(E) WEST YANA  (OLD TORO TRAP FOOD PLOT (OLD YANA-TORO)</t>
  </si>
  <si>
    <t>JULY TOTAL</t>
  </si>
  <si>
    <t>SEPT TOTAL</t>
  </si>
  <si>
    <t>JUNE TOTAL</t>
  </si>
  <si>
    <t>Tank Rainguages</t>
  </si>
  <si>
    <t>San Lorenzo Creek</t>
  </si>
  <si>
    <t>West Yana Gate</t>
  </si>
  <si>
    <t>Central Bonita</t>
  </si>
  <si>
    <t>Channel Tank</t>
  </si>
  <si>
    <t>NE Bonita</t>
  </si>
  <si>
    <t>Rattlesnake</t>
  </si>
  <si>
    <t>#4 Trap Tank</t>
  </si>
  <si>
    <t>Toro Trap Tank</t>
  </si>
  <si>
    <t>West Yana Tank</t>
  </si>
  <si>
    <t>South Yana Tank</t>
  </si>
  <si>
    <t>Yana Trap Tank</t>
  </si>
  <si>
    <t xml:space="preserve">    AVERAGE (SANDY)</t>
  </si>
  <si>
    <t xml:space="preserve">    SANDY</t>
  </si>
  <si>
    <t xml:space="preserve">    AVERAGE (YANA PASTURES-S BONITA)</t>
  </si>
  <si>
    <t xml:space="preserve">    YANA PASTURES-S BONITA</t>
  </si>
  <si>
    <t xml:space="preserve">    Cumulative Total</t>
  </si>
  <si>
    <t>Cumulative by Station</t>
  </si>
  <si>
    <t xml:space="preserve">          Jules Flajnik</t>
  </si>
  <si>
    <t>(E) NORTH CELL CENTER</t>
  </si>
  <si>
    <t>(E) E SO. CELL FOOD PLOT: S CELL CENTER</t>
  </si>
  <si>
    <t>(E) NORTH BONITA:  E-W AND N-S RD INTERSECT</t>
  </si>
  <si>
    <t>(W) UPPER BORREGAS:  FAR NW MINES RD</t>
  </si>
  <si>
    <t>(W) CHUPADERO: MID CHUP SOUTH; W OF CREEK</t>
  </si>
  <si>
    <t>(W) ROCK TRAP AT BROKEN WINDMILL</t>
  </si>
  <si>
    <t>(E) YANA (NEW): SW OF FEEDER 5  (new style guage on 9/4/2013)</t>
  </si>
  <si>
    <t>(W) RINCON: MINES RD ENTRANCE (new style guage on 9/4/2013)</t>
  </si>
  <si>
    <t>(E) HQ (NEW OFFICIAL) (new style Guage on 9/4/2013)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</si>
</sst>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m/d;@"/>
  </numFmts>
  <fonts count="17">
    <font>
      <sz val="12"/>
      <name val="Arial"/>
    </font>
    <font>
      <sz val="12"/>
      <name val="Arial"/>
      <family val="2"/>
    </font>
    <font>
      <b/>
      <sz val="12"/>
      <name val="SWISS"/>
    </font>
    <font>
      <sz val="12"/>
      <name val="SWISS"/>
    </font>
    <font>
      <sz val="12"/>
      <name val="SWISS"/>
    </font>
    <font>
      <sz val="12"/>
      <name val="SWISS"/>
    </font>
    <font>
      <sz val="8"/>
      <name val="SWISS"/>
    </font>
    <font>
      <sz val="8"/>
      <name val="SWISS"/>
    </font>
    <font>
      <sz val="10"/>
      <name val="SWISS"/>
    </font>
    <font>
      <sz val="12"/>
      <name val="SWISS"/>
    </font>
    <font>
      <b/>
      <sz val="12"/>
      <name val="SWISS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SWISS"/>
    </font>
    <font>
      <b/>
      <sz val="10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9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dotted">
        <color indexed="8"/>
      </top>
      <bottom/>
      <diagonal/>
    </border>
    <border>
      <left style="dotted">
        <color indexed="8"/>
      </left>
      <right/>
      <top style="dotted">
        <color indexed="8"/>
      </top>
      <bottom/>
      <diagonal/>
    </border>
    <border>
      <left style="dotted">
        <color indexed="8"/>
      </left>
      <right/>
      <top/>
      <bottom/>
      <diagonal/>
    </border>
    <border>
      <left style="dotted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dotted">
        <color indexed="64"/>
      </bottom>
      <diagonal/>
    </border>
    <border>
      <left/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dotted">
        <color indexed="8"/>
      </left>
      <right/>
      <top/>
      <bottom style="medium">
        <color indexed="8"/>
      </bottom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ck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dotted">
        <color indexed="8"/>
      </bottom>
      <diagonal/>
    </border>
    <border>
      <left/>
      <right/>
      <top/>
      <bottom style="dotted">
        <color indexed="8"/>
      </bottom>
      <diagonal/>
    </border>
    <border>
      <left/>
      <right style="medium">
        <color indexed="8"/>
      </right>
      <top/>
      <bottom style="dotted">
        <color indexed="8"/>
      </bottom>
      <diagonal/>
    </border>
    <border>
      <left style="thick">
        <color indexed="8"/>
      </left>
      <right/>
      <top/>
      <bottom style="dotted">
        <color indexed="8"/>
      </bottom>
      <diagonal/>
    </border>
    <border>
      <left/>
      <right style="thick">
        <color indexed="8"/>
      </right>
      <top/>
      <bottom style="dotted">
        <color indexed="8"/>
      </bottom>
      <diagonal/>
    </border>
    <border>
      <left style="dotted">
        <color indexed="8"/>
      </left>
      <right/>
      <top style="medium">
        <color indexed="64"/>
      </top>
      <bottom/>
      <diagonal/>
    </border>
    <border>
      <left style="dotted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 style="dotted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tted">
        <color indexed="8"/>
      </bottom>
      <diagonal/>
    </border>
    <border>
      <left/>
      <right style="medium">
        <color indexed="64"/>
      </right>
      <top/>
      <bottom style="dotted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dotted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8"/>
      </bottom>
      <diagonal/>
    </border>
    <border>
      <left/>
      <right style="medium">
        <color indexed="64"/>
      </right>
      <top style="dotted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/>
      <top style="dotted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indexed="8"/>
      </left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8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2" fontId="0" fillId="0" borderId="1" xfId="0" applyNumberFormat="1" applyBorder="1"/>
    <xf numFmtId="2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/>
    <xf numFmtId="0" fontId="0" fillId="0" borderId="3" xfId="0" applyBorder="1"/>
    <xf numFmtId="0" fontId="4" fillId="0" borderId="0" xfId="0" applyFont="1"/>
    <xf numFmtId="0" fontId="3" fillId="0" borderId="0" xfId="0" applyFont="1"/>
    <xf numFmtId="0" fontId="2" fillId="2" borderId="4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3" fillId="0" borderId="4" xfId="0" applyFont="1" applyBorder="1"/>
    <xf numFmtId="2" fontId="0" fillId="0" borderId="4" xfId="0" applyNumberFormat="1" applyBorder="1"/>
    <xf numFmtId="2" fontId="3" fillId="0" borderId="4" xfId="0" applyNumberFormat="1" applyFont="1" applyBorder="1" applyAlignment="1">
      <alignment horizontal="right"/>
    </xf>
    <xf numFmtId="2" fontId="0" fillId="0" borderId="0" xfId="0" applyNumberFormat="1"/>
    <xf numFmtId="2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5" fillId="0" borderId="0" xfId="0" applyFont="1"/>
    <xf numFmtId="2" fontId="3" fillId="0" borderId="4" xfId="0" applyNumberFormat="1" applyFont="1" applyBorder="1"/>
    <xf numFmtId="0" fontId="0" fillId="0" borderId="4" xfId="0" applyBorder="1"/>
    <xf numFmtId="0" fontId="3" fillId="2" borderId="5" xfId="0" applyFont="1" applyFill="1" applyBorder="1"/>
    <xf numFmtId="0" fontId="0" fillId="0" borderId="6" xfId="0" applyBorder="1"/>
    <xf numFmtId="0" fontId="3" fillId="0" borderId="6" xfId="0" applyFont="1" applyBorder="1"/>
    <xf numFmtId="0" fontId="5" fillId="0" borderId="6" xfId="0" applyFont="1" applyBorder="1"/>
    <xf numFmtId="2" fontId="5" fillId="0" borderId="0" xfId="0" applyNumberFormat="1" applyFont="1"/>
    <xf numFmtId="0" fontId="3" fillId="2" borderId="7" xfId="0" applyFont="1" applyFill="1" applyBorder="1"/>
    <xf numFmtId="2" fontId="3" fillId="2" borderId="3" xfId="0" applyNumberFormat="1" applyFont="1" applyFill="1" applyBorder="1"/>
    <xf numFmtId="2" fontId="3" fillId="2" borderId="0" xfId="0" applyNumberFormat="1" applyFont="1" applyFill="1"/>
    <xf numFmtId="0" fontId="3" fillId="2" borderId="6" xfId="0" applyFont="1" applyFill="1" applyBorder="1"/>
    <xf numFmtId="2" fontId="3" fillId="2" borderId="7" xfId="0" applyNumberFormat="1" applyFont="1" applyFill="1" applyBorder="1"/>
    <xf numFmtId="0" fontId="6" fillId="0" borderId="0" xfId="0" applyFont="1"/>
    <xf numFmtId="0" fontId="3" fillId="0" borderId="0" xfId="0" applyFont="1" applyAlignment="1">
      <alignment horizontal="right"/>
    </xf>
    <xf numFmtId="0" fontId="2" fillId="2" borderId="4" xfId="0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right"/>
    </xf>
    <xf numFmtId="2" fontId="3" fillId="2" borderId="0" xfId="0" applyNumberFormat="1" applyFont="1" applyFill="1" applyAlignment="1">
      <alignment horizontal="right"/>
    </xf>
    <xf numFmtId="2" fontId="3" fillId="2" borderId="3" xfId="0" applyNumberFormat="1" applyFont="1" applyFill="1" applyBorder="1" applyAlignment="1">
      <alignment horizontal="right"/>
    </xf>
    <xf numFmtId="0" fontId="7" fillId="0" borderId="0" xfId="0" applyFont="1"/>
    <xf numFmtId="0" fontId="3" fillId="2" borderId="4" xfId="0" applyFont="1" applyFill="1" applyBorder="1"/>
    <xf numFmtId="164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/>
    <xf numFmtId="15" fontId="2" fillId="2" borderId="0" xfId="0" applyNumberFormat="1" applyFont="1" applyFill="1" applyAlignment="1">
      <alignment horizontal="right"/>
    </xf>
    <xf numFmtId="0" fontId="8" fillId="0" borderId="0" xfId="0" applyFont="1"/>
    <xf numFmtId="2" fontId="7" fillId="0" borderId="0" xfId="0" applyNumberFormat="1" applyFont="1" applyAlignment="1">
      <alignment horizontal="right"/>
    </xf>
    <xf numFmtId="2" fontId="0" fillId="0" borderId="8" xfId="0" applyNumberFormat="1" applyBorder="1"/>
    <xf numFmtId="0" fontId="8" fillId="0" borderId="3" xfId="0" applyFont="1" applyBorder="1"/>
    <xf numFmtId="2" fontId="3" fillId="0" borderId="3" xfId="0" applyNumberFormat="1" applyFont="1" applyBorder="1"/>
    <xf numFmtId="2" fontId="3" fillId="0" borderId="3" xfId="0" applyNumberFormat="1" applyFont="1" applyBorder="1" applyAlignment="1">
      <alignment horizontal="right"/>
    </xf>
    <xf numFmtId="2" fontId="9" fillId="0" borderId="0" xfId="0" applyNumberFormat="1" applyFont="1" applyAlignment="1">
      <alignment horizontal="right"/>
    </xf>
    <xf numFmtId="2" fontId="9" fillId="0" borderId="0" xfId="0" applyNumberFormat="1" applyFont="1"/>
    <xf numFmtId="0" fontId="9" fillId="0" borderId="0" xfId="0" applyFont="1"/>
    <xf numFmtId="2" fontId="7" fillId="0" borderId="3" xfId="0" applyNumberFormat="1" applyFont="1" applyBorder="1" applyAlignment="1">
      <alignment horizontal="right"/>
    </xf>
    <xf numFmtId="2" fontId="0" fillId="0" borderId="3" xfId="0" applyNumberFormat="1" applyBorder="1"/>
    <xf numFmtId="164" fontId="2" fillId="2" borderId="0" xfId="0" applyNumberFormat="1" applyFont="1" applyFill="1" applyAlignment="1">
      <alignment horizontal="center"/>
    </xf>
    <xf numFmtId="2" fontId="9" fillId="0" borderId="9" xfId="0" applyNumberFormat="1" applyFont="1" applyBorder="1" applyAlignment="1">
      <alignment horizontal="right"/>
    </xf>
    <xf numFmtId="2" fontId="9" fillId="0" borderId="8" xfId="0" applyNumberFormat="1" applyFont="1" applyBorder="1" applyAlignment="1">
      <alignment horizontal="right"/>
    </xf>
    <xf numFmtId="2" fontId="3" fillId="0" borderId="8" xfId="0" applyNumberFormat="1" applyFont="1" applyBorder="1"/>
    <xf numFmtId="2" fontId="9" fillId="0" borderId="10" xfId="0" applyNumberFormat="1" applyFont="1" applyBorder="1" applyAlignment="1">
      <alignment horizontal="right"/>
    </xf>
    <xf numFmtId="2" fontId="3" fillId="0" borderId="10" xfId="0" applyNumberFormat="1" applyFont="1" applyBorder="1"/>
    <xf numFmtId="2" fontId="3" fillId="0" borderId="11" xfId="0" applyNumberFormat="1" applyFont="1" applyBorder="1"/>
    <xf numFmtId="2" fontId="0" fillId="0" borderId="10" xfId="0" applyNumberFormat="1" applyBorder="1"/>
    <xf numFmtId="2" fontId="9" fillId="0" borderId="11" xfId="0" applyNumberFormat="1" applyFont="1" applyBorder="1" applyAlignment="1">
      <alignment horizontal="right"/>
    </xf>
    <xf numFmtId="2" fontId="9" fillId="0" borderId="3" xfId="0" applyNumberFormat="1" applyFont="1" applyBorder="1" applyAlignment="1">
      <alignment horizontal="right"/>
    </xf>
    <xf numFmtId="2" fontId="9" fillId="0" borderId="3" xfId="0" applyNumberFormat="1" applyFont="1" applyBorder="1"/>
    <xf numFmtId="2" fontId="5" fillId="3" borderId="0" xfId="0" applyNumberFormat="1" applyFont="1" applyFill="1"/>
    <xf numFmtId="0" fontId="8" fillId="0" borderId="0" xfId="0" applyFont="1" applyAlignment="1">
      <alignment horizontal="left"/>
    </xf>
    <xf numFmtId="2" fontId="3" fillId="0" borderId="10" xfId="0" applyNumberFormat="1" applyFont="1" applyBorder="1" applyAlignment="1">
      <alignment horizontal="right"/>
    </xf>
    <xf numFmtId="2" fontId="5" fillId="3" borderId="4" xfId="0" applyNumberFormat="1" applyFont="1" applyFill="1" applyBorder="1"/>
    <xf numFmtId="0" fontId="3" fillId="0" borderId="0" xfId="0" applyFont="1" applyAlignment="1">
      <alignment horizontal="left"/>
    </xf>
    <xf numFmtId="164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 wrapText="1"/>
    </xf>
    <xf numFmtId="15" fontId="2" fillId="2" borderId="4" xfId="0" applyNumberFormat="1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right" wrapText="1"/>
    </xf>
    <xf numFmtId="0" fontId="8" fillId="0" borderId="4" xfId="0" applyFont="1" applyBorder="1"/>
    <xf numFmtId="2" fontId="3" fillId="3" borderId="6" xfId="0" applyNumberFormat="1" applyFont="1" applyFill="1" applyBorder="1" applyAlignment="1">
      <alignment horizontal="right"/>
    </xf>
    <xf numFmtId="2" fontId="3" fillId="3" borderId="6" xfId="0" applyNumberFormat="1" applyFont="1" applyFill="1" applyBorder="1"/>
    <xf numFmtId="2" fontId="5" fillId="3" borderId="6" xfId="0" applyNumberFormat="1" applyFont="1" applyFill="1" applyBorder="1"/>
    <xf numFmtId="2" fontId="5" fillId="0" borderId="6" xfId="0" applyNumberFormat="1" applyFont="1" applyBorder="1"/>
    <xf numFmtId="0" fontId="10" fillId="2" borderId="4" xfId="0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2" fontId="4" fillId="0" borderId="0" xfId="0" applyNumberFormat="1" applyFont="1"/>
    <xf numFmtId="2" fontId="0" fillId="2" borderId="0" xfId="0" applyNumberFormat="1" applyFill="1"/>
    <xf numFmtId="2" fontId="3" fillId="3" borderId="0" xfId="0" applyNumberFormat="1" applyFont="1" applyFill="1"/>
    <xf numFmtId="2" fontId="0" fillId="2" borderId="12" xfId="0" applyNumberFormat="1" applyFill="1" applyBorder="1"/>
    <xf numFmtId="2" fontId="3" fillId="0" borderId="13" xfId="0" applyNumberFormat="1" applyFont="1" applyBorder="1"/>
    <xf numFmtId="0" fontId="5" fillId="2" borderId="14" xfId="0" applyFont="1" applyFill="1" applyBorder="1"/>
    <xf numFmtId="2" fontId="3" fillId="2" borderId="15" xfId="0" applyNumberFormat="1" applyFont="1" applyFill="1" applyBorder="1" applyAlignment="1">
      <alignment horizontal="right"/>
    </xf>
    <xf numFmtId="2" fontId="5" fillId="2" borderId="15" xfId="0" applyNumberFormat="1" applyFont="1" applyFill="1" applyBorder="1" applyAlignment="1">
      <alignment horizontal="right"/>
    </xf>
    <xf numFmtId="2" fontId="3" fillId="2" borderId="16" xfId="0" applyNumberFormat="1" applyFont="1" applyFill="1" applyBorder="1" applyAlignment="1">
      <alignment horizontal="right"/>
    </xf>
    <xf numFmtId="0" fontId="3" fillId="0" borderId="17" xfId="0" applyFont="1" applyBorder="1"/>
    <xf numFmtId="2" fontId="0" fillId="0" borderId="18" xfId="0" applyNumberFormat="1" applyBorder="1"/>
    <xf numFmtId="0" fontId="3" fillId="0" borderId="19" xfId="0" applyFont="1" applyBorder="1"/>
    <xf numFmtId="2" fontId="3" fillId="0" borderId="20" xfId="0" applyNumberFormat="1" applyFont="1" applyBorder="1"/>
    <xf numFmtId="0" fontId="3" fillId="2" borderId="21" xfId="0" applyFont="1" applyFill="1" applyBorder="1"/>
    <xf numFmtId="2" fontId="0" fillId="2" borderId="22" xfId="0" applyNumberFormat="1" applyFill="1" applyBorder="1"/>
    <xf numFmtId="2" fontId="3" fillId="2" borderId="17" xfId="0" applyNumberFormat="1" applyFont="1" applyFill="1" applyBorder="1"/>
    <xf numFmtId="2" fontId="3" fillId="2" borderId="18" xfId="0" applyNumberFormat="1" applyFont="1" applyFill="1" applyBorder="1" applyAlignment="1">
      <alignment horizontal="right"/>
    </xf>
    <xf numFmtId="2" fontId="4" fillId="0" borderId="18" xfId="0" applyNumberFormat="1" applyFont="1" applyBorder="1"/>
    <xf numFmtId="0" fontId="3" fillId="2" borderId="17" xfId="0" applyFont="1" applyFill="1" applyBorder="1"/>
    <xf numFmtId="2" fontId="0" fillId="2" borderId="18" xfId="0" applyNumberFormat="1" applyFill="1" applyBorder="1"/>
    <xf numFmtId="0" fontId="5" fillId="0" borderId="17" xfId="0" applyFont="1" applyBorder="1"/>
    <xf numFmtId="0" fontId="5" fillId="0" borderId="23" xfId="0" applyFont="1" applyBorder="1"/>
    <xf numFmtId="2" fontId="5" fillId="0" borderId="24" xfId="0" applyNumberFormat="1" applyFont="1" applyBorder="1"/>
    <xf numFmtId="2" fontId="0" fillId="0" borderId="25" xfId="0" applyNumberFormat="1" applyBorder="1"/>
    <xf numFmtId="0" fontId="3" fillId="0" borderId="26" xfId="0" applyFont="1" applyBorder="1"/>
    <xf numFmtId="2" fontId="0" fillId="0" borderId="26" xfId="0" applyNumberFormat="1" applyBorder="1"/>
    <xf numFmtId="0" fontId="3" fillId="0" borderId="27" xfId="0" applyFont="1" applyBorder="1"/>
    <xf numFmtId="2" fontId="0" fillId="0" borderId="27" xfId="0" applyNumberFormat="1" applyBorder="1"/>
    <xf numFmtId="2" fontId="3" fillId="0" borderId="27" xfId="0" applyNumberFormat="1" applyFont="1" applyBorder="1"/>
    <xf numFmtId="0" fontId="0" fillId="2" borderId="0" xfId="0" applyFill="1"/>
    <xf numFmtId="0" fontId="3" fillId="3" borderId="17" xfId="0" applyFont="1" applyFill="1" applyBorder="1"/>
    <xf numFmtId="2" fontId="0" fillId="3" borderId="18" xfId="0" applyNumberFormat="1" applyFill="1" applyBorder="1"/>
    <xf numFmtId="2" fontId="3" fillId="0" borderId="18" xfId="0" applyNumberFormat="1" applyFont="1" applyBorder="1"/>
    <xf numFmtId="2" fontId="4" fillId="0" borderId="27" xfId="0" applyNumberFormat="1" applyFont="1" applyBorder="1"/>
    <xf numFmtId="0" fontId="2" fillId="2" borderId="27" xfId="0" applyFont="1" applyFill="1" applyBorder="1" applyAlignment="1">
      <alignment horizontal="right"/>
    </xf>
    <xf numFmtId="0" fontId="2" fillId="2" borderId="27" xfId="0" applyFont="1" applyFill="1" applyBorder="1" applyAlignment="1">
      <alignment horizontal="center"/>
    </xf>
    <xf numFmtId="2" fontId="3" fillId="0" borderId="27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27" xfId="0" applyNumberFormat="1" applyBorder="1" applyAlignment="1">
      <alignment horizontal="right"/>
    </xf>
    <xf numFmtId="0" fontId="5" fillId="0" borderId="27" xfId="0" applyFont="1" applyBorder="1"/>
    <xf numFmtId="2" fontId="5" fillId="0" borderId="27" xfId="0" applyNumberFormat="1" applyFont="1" applyBorder="1"/>
    <xf numFmtId="0" fontId="3" fillId="0" borderId="23" xfId="0" applyFont="1" applyBorder="1"/>
    <xf numFmtId="2" fontId="0" fillId="0" borderId="24" xfId="0" applyNumberFormat="1" applyBorder="1"/>
    <xf numFmtId="2" fontId="3" fillId="0" borderId="24" xfId="0" applyNumberFormat="1" applyFont="1" applyBorder="1"/>
    <xf numFmtId="0" fontId="3" fillId="2" borderId="14" xfId="0" applyFont="1" applyFill="1" applyBorder="1"/>
    <xf numFmtId="2" fontId="3" fillId="2" borderId="18" xfId="0" applyNumberFormat="1" applyFont="1" applyFill="1" applyBorder="1"/>
    <xf numFmtId="2" fontId="0" fillId="0" borderId="13" xfId="0" applyNumberFormat="1" applyBorder="1"/>
    <xf numFmtId="2" fontId="0" fillId="0" borderId="20" xfId="0" applyNumberFormat="1" applyBorder="1"/>
    <xf numFmtId="2" fontId="2" fillId="2" borderId="4" xfId="0" applyNumberFormat="1" applyFont="1" applyFill="1" applyBorder="1" applyAlignment="1">
      <alignment horizontal="right"/>
    </xf>
    <xf numFmtId="2" fontId="2" fillId="2" borderId="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2" fontId="3" fillId="0" borderId="28" xfId="0" applyNumberFormat="1" applyFont="1" applyBorder="1"/>
    <xf numFmtId="2" fontId="0" fillId="0" borderId="29" xfId="0" applyNumberFormat="1" applyBorder="1"/>
    <xf numFmtId="164" fontId="2" fillId="2" borderId="0" xfId="0" applyNumberFormat="1" applyFont="1" applyFill="1" applyAlignment="1">
      <alignment horizontal="right" wrapText="1"/>
    </xf>
    <xf numFmtId="2" fontId="3" fillId="0" borderId="30" xfId="0" applyNumberFormat="1" applyFont="1" applyBorder="1"/>
    <xf numFmtId="2" fontId="3" fillId="2" borderId="30" xfId="0" applyNumberFormat="1" applyFont="1" applyFill="1" applyBorder="1"/>
    <xf numFmtId="2" fontId="3" fillId="2" borderId="30" xfId="0" applyNumberFormat="1" applyFont="1" applyFill="1" applyBorder="1" applyAlignment="1">
      <alignment horizontal="right"/>
    </xf>
    <xf numFmtId="2" fontId="5" fillId="0" borderId="30" xfId="0" applyNumberFormat="1" applyFont="1" applyBorder="1"/>
    <xf numFmtId="2" fontId="3" fillId="0" borderId="31" xfId="0" applyNumberFormat="1" applyFont="1" applyBorder="1"/>
    <xf numFmtId="2" fontId="5" fillId="0" borderId="31" xfId="0" applyNumberFormat="1" applyFont="1" applyBorder="1"/>
    <xf numFmtId="2" fontId="3" fillId="2" borderId="32" xfId="0" applyNumberFormat="1" applyFont="1" applyFill="1" applyBorder="1" applyAlignment="1">
      <alignment horizontal="right"/>
    </xf>
    <xf numFmtId="2" fontId="3" fillId="0" borderId="33" xfId="0" applyNumberFormat="1" applyFont="1" applyBorder="1"/>
    <xf numFmtId="2" fontId="3" fillId="0" borderId="34" xfId="0" applyNumberFormat="1" applyFont="1" applyBorder="1"/>
    <xf numFmtId="2" fontId="3" fillId="2" borderId="33" xfId="0" applyNumberFormat="1" applyFont="1" applyFill="1" applyBorder="1"/>
    <xf numFmtId="2" fontId="3" fillId="2" borderId="33" xfId="0" applyNumberFormat="1" applyFont="1" applyFill="1" applyBorder="1" applyAlignment="1">
      <alignment horizontal="right"/>
    </xf>
    <xf numFmtId="2" fontId="5" fillId="0" borderId="33" xfId="0" applyNumberFormat="1" applyFont="1" applyBorder="1"/>
    <xf numFmtId="2" fontId="5" fillId="0" borderId="34" xfId="0" applyNumberFormat="1" applyFont="1" applyBorder="1"/>
    <xf numFmtId="2" fontId="5" fillId="0" borderId="35" xfId="0" applyNumberFormat="1" applyFont="1" applyBorder="1"/>
    <xf numFmtId="2" fontId="0" fillId="0" borderId="4" xfId="0" applyNumberFormat="1" applyBorder="1" applyAlignment="1">
      <alignment horizontal="right"/>
    </xf>
    <xf numFmtId="2" fontId="5" fillId="0" borderId="18" xfId="0" applyNumberFormat="1" applyFont="1" applyBorder="1"/>
    <xf numFmtId="2" fontId="3" fillId="0" borderId="25" xfId="0" applyNumberFormat="1" applyFont="1" applyBorder="1"/>
    <xf numFmtId="16" fontId="2" fillId="2" borderId="4" xfId="0" quotePrefix="1" applyNumberFormat="1" applyFont="1" applyFill="1" applyBorder="1" applyAlignment="1">
      <alignment horizontal="right"/>
    </xf>
    <xf numFmtId="0" fontId="2" fillId="2" borderId="4" xfId="0" quotePrefix="1" applyFont="1" applyFill="1" applyBorder="1" applyAlignment="1">
      <alignment horizontal="right"/>
    </xf>
    <xf numFmtId="0" fontId="2" fillId="2" borderId="0" xfId="0" quotePrefix="1" applyFont="1" applyFill="1" applyAlignment="1">
      <alignment horizontal="right"/>
    </xf>
    <xf numFmtId="16" fontId="2" fillId="2" borderId="0" xfId="0" quotePrefix="1" applyNumberFormat="1" applyFont="1" applyFill="1" applyAlignment="1">
      <alignment horizontal="right"/>
    </xf>
    <xf numFmtId="0" fontId="3" fillId="2" borderId="36" xfId="0" applyFont="1" applyFill="1" applyBorder="1"/>
    <xf numFmtId="2" fontId="3" fillId="2" borderId="37" xfId="0" applyNumberFormat="1" applyFont="1" applyFill="1" applyBorder="1" applyAlignment="1">
      <alignment horizontal="right"/>
    </xf>
    <xf numFmtId="2" fontId="3" fillId="2" borderId="38" xfId="0" applyNumberFormat="1" applyFont="1" applyFill="1" applyBorder="1" applyAlignment="1">
      <alignment horizontal="right"/>
    </xf>
    <xf numFmtId="0" fontId="3" fillId="0" borderId="39" xfId="0" applyFont="1" applyBorder="1"/>
    <xf numFmtId="0" fontId="5" fillId="0" borderId="39" xfId="0" applyFont="1" applyBorder="1"/>
    <xf numFmtId="0" fontId="3" fillId="2" borderId="40" xfId="0" applyFont="1" applyFill="1" applyBorder="1"/>
    <xf numFmtId="0" fontId="3" fillId="2" borderId="39" xfId="0" applyFont="1" applyFill="1" applyBorder="1"/>
    <xf numFmtId="2" fontId="3" fillId="2" borderId="40" xfId="0" applyNumberFormat="1" applyFont="1" applyFill="1" applyBorder="1"/>
    <xf numFmtId="0" fontId="3" fillId="0" borderId="41" xfId="0" applyFont="1" applyBorder="1"/>
    <xf numFmtId="2" fontId="3" fillId="0" borderId="42" xfId="0" applyNumberFormat="1" applyFont="1" applyBorder="1"/>
    <xf numFmtId="2" fontId="5" fillId="0" borderId="43" xfId="0" applyNumberFormat="1" applyFont="1" applyBorder="1"/>
    <xf numFmtId="0" fontId="3" fillId="0" borderId="44" xfId="0" applyFont="1" applyBorder="1"/>
    <xf numFmtId="2" fontId="3" fillId="0" borderId="45" xfId="0" applyNumberFormat="1" applyFont="1" applyBorder="1"/>
    <xf numFmtId="2" fontId="3" fillId="0" borderId="46" xfId="0" applyNumberFormat="1" applyFont="1" applyBorder="1"/>
    <xf numFmtId="2" fontId="0" fillId="0" borderId="45" xfId="0" applyNumberFormat="1" applyBorder="1"/>
    <xf numFmtId="2" fontId="0" fillId="0" borderId="46" xfId="0" applyNumberFormat="1" applyBorder="1"/>
    <xf numFmtId="2" fontId="5" fillId="2" borderId="0" xfId="0" applyNumberFormat="1" applyFont="1" applyFill="1"/>
    <xf numFmtId="0" fontId="3" fillId="0" borderId="45" xfId="0" applyFont="1" applyBorder="1"/>
    <xf numFmtId="0" fontId="5" fillId="2" borderId="17" xfId="0" applyFont="1" applyFill="1" applyBorder="1"/>
    <xf numFmtId="2" fontId="4" fillId="2" borderId="0" xfId="0" applyNumberFormat="1" applyFont="1" applyFill="1"/>
    <xf numFmtId="2" fontId="4" fillId="2" borderId="18" xfId="0" applyNumberFormat="1" applyFont="1" applyFill="1" applyBorder="1"/>
    <xf numFmtId="2" fontId="4" fillId="0" borderId="45" xfId="0" applyNumberFormat="1" applyFont="1" applyBorder="1"/>
    <xf numFmtId="2" fontId="2" fillId="0" borderId="0" xfId="0" applyNumberFormat="1" applyFont="1" applyAlignment="1">
      <alignment horizontal="right"/>
    </xf>
    <xf numFmtId="2" fontId="2" fillId="4" borderId="4" xfId="0" applyNumberFormat="1" applyFont="1" applyFill="1" applyBorder="1" applyAlignment="1">
      <alignment horizontal="right"/>
    </xf>
    <xf numFmtId="2" fontId="2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11" fillId="2" borderId="4" xfId="0" quotePrefix="1" applyNumberFormat="1" applyFont="1" applyFill="1" applyBorder="1" applyAlignment="1">
      <alignment horizontal="right"/>
    </xf>
    <xf numFmtId="2" fontId="11" fillId="2" borderId="4" xfId="0" applyNumberFormat="1" applyFont="1" applyFill="1" applyBorder="1" applyAlignment="1">
      <alignment horizontal="right"/>
    </xf>
    <xf numFmtId="2" fontId="11" fillId="0" borderId="0" xfId="0" applyNumberFormat="1" applyFont="1" applyAlignment="1">
      <alignment horizontal="right"/>
    </xf>
    <xf numFmtId="0" fontId="2" fillId="2" borderId="0" xfId="0" applyFont="1" applyFill="1"/>
    <xf numFmtId="2" fontId="11" fillId="0" borderId="0" xfId="0" applyNumberFormat="1" applyFont="1"/>
    <xf numFmtId="0" fontId="2" fillId="0" borderId="0" xfId="0" applyFont="1"/>
    <xf numFmtId="2" fontId="2" fillId="4" borderId="27" xfId="0" applyNumberFormat="1" applyFont="1" applyFill="1" applyBorder="1" applyAlignment="1">
      <alignment horizontal="right"/>
    </xf>
    <xf numFmtId="2" fontId="2" fillId="0" borderId="0" xfId="0" applyNumberFormat="1" applyFont="1"/>
    <xf numFmtId="2" fontId="11" fillId="2" borderId="4" xfId="0" applyNumberFormat="1" applyFont="1" applyFill="1" applyBorder="1"/>
    <xf numFmtId="2" fontId="2" fillId="2" borderId="0" xfId="0" applyNumberFormat="1" applyFont="1" applyFill="1"/>
    <xf numFmtId="2" fontId="3" fillId="2" borderId="14" xfId="0" applyNumberFormat="1" applyFont="1" applyFill="1" applyBorder="1"/>
    <xf numFmtId="2" fontId="3" fillId="0" borderId="17" xfId="0" applyNumberFormat="1" applyFont="1" applyBorder="1"/>
    <xf numFmtId="2" fontId="3" fillId="0" borderId="44" xfId="0" applyNumberFormat="1" applyFont="1" applyBorder="1"/>
    <xf numFmtId="2" fontId="5" fillId="0" borderId="17" xfId="0" applyNumberFormat="1" applyFont="1" applyBorder="1"/>
    <xf numFmtId="2" fontId="5" fillId="2" borderId="17" xfId="0" applyNumberFormat="1" applyFont="1" applyFill="1" applyBorder="1"/>
    <xf numFmtId="2" fontId="3" fillId="0" borderId="23" xfId="0" applyNumberFormat="1" applyFont="1" applyBorder="1"/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3" fillId="0" borderId="47" xfId="0" applyFont="1" applyBorder="1"/>
    <xf numFmtId="2" fontId="0" fillId="0" borderId="48" xfId="0" applyNumberFormat="1" applyBorder="1"/>
    <xf numFmtId="2" fontId="0" fillId="0" borderId="49" xfId="0" applyNumberFormat="1" applyBorder="1"/>
    <xf numFmtId="2" fontId="3" fillId="0" borderId="19" xfId="0" applyNumberFormat="1" applyFont="1" applyBorder="1"/>
    <xf numFmtId="2" fontId="3" fillId="0" borderId="13" xfId="0" applyNumberFormat="1" applyFont="1" applyBorder="1" applyAlignment="1">
      <alignment horizontal="right"/>
    </xf>
    <xf numFmtId="0" fontId="3" fillId="0" borderId="50" xfId="0" applyFont="1" applyBorder="1"/>
    <xf numFmtId="2" fontId="0" fillId="0" borderId="51" xfId="0" applyNumberFormat="1" applyBorder="1"/>
    <xf numFmtId="2" fontId="3" fillId="0" borderId="52" xfId="0" applyNumberFormat="1" applyFont="1" applyBorder="1"/>
    <xf numFmtId="0" fontId="3" fillId="0" borderId="53" xfId="0" applyFont="1" applyBorder="1"/>
    <xf numFmtId="2" fontId="3" fillId="0" borderId="54" xfId="0" applyNumberFormat="1" applyFont="1" applyBorder="1"/>
    <xf numFmtId="2" fontId="0" fillId="0" borderId="55" xfId="0" applyNumberFormat="1" applyBorder="1"/>
    <xf numFmtId="2" fontId="0" fillId="0" borderId="56" xfId="0" applyNumberFormat="1" applyBorder="1"/>
    <xf numFmtId="2" fontId="0" fillId="0" borderId="45" xfId="0" applyNumberFormat="1" applyBorder="1" applyAlignment="1">
      <alignment horizontal="right"/>
    </xf>
    <xf numFmtId="2" fontId="3" fillId="0" borderId="26" xfId="0" applyNumberFormat="1" applyFont="1" applyBorder="1"/>
    <xf numFmtId="2" fontId="3" fillId="0" borderId="45" xfId="0" applyNumberFormat="1" applyFont="1" applyBorder="1" applyAlignment="1">
      <alignment horizontal="right"/>
    </xf>
    <xf numFmtId="0" fontId="8" fillId="0" borderId="57" xfId="0" applyFont="1" applyBorder="1"/>
    <xf numFmtId="164" fontId="2" fillId="2" borderId="4" xfId="0" quotePrefix="1" applyNumberFormat="1" applyFont="1" applyFill="1" applyBorder="1" applyAlignment="1">
      <alignment horizontal="right" wrapText="1"/>
    </xf>
    <xf numFmtId="0" fontId="3" fillId="2" borderId="58" xfId="0" applyFont="1" applyFill="1" applyBorder="1"/>
    <xf numFmtId="2" fontId="3" fillId="2" borderId="26" xfId="0" applyNumberFormat="1" applyFont="1" applyFill="1" applyBorder="1" applyAlignment="1">
      <alignment horizontal="right"/>
    </xf>
    <xf numFmtId="2" fontId="3" fillId="2" borderId="59" xfId="0" applyNumberFormat="1" applyFont="1" applyFill="1" applyBorder="1" applyAlignment="1">
      <alignment horizontal="right"/>
    </xf>
    <xf numFmtId="0" fontId="3" fillId="0" borderId="60" xfId="0" applyFont="1" applyBorder="1"/>
    <xf numFmtId="2" fontId="3" fillId="0" borderId="61" xfId="0" applyNumberFormat="1" applyFont="1" applyBorder="1"/>
    <xf numFmtId="0" fontId="3" fillId="0" borderId="62" xfId="0" applyFont="1" applyBorder="1"/>
    <xf numFmtId="2" fontId="3" fillId="0" borderId="63" xfId="0" applyNumberFormat="1" applyFont="1" applyBorder="1"/>
    <xf numFmtId="0" fontId="5" fillId="0" borderId="60" xfId="0" applyFont="1" applyBorder="1"/>
    <xf numFmtId="0" fontId="3" fillId="2" borderId="64" xfId="0" applyFont="1" applyFill="1" applyBorder="1"/>
    <xf numFmtId="2" fontId="3" fillId="2" borderId="65" xfId="0" applyNumberFormat="1" applyFont="1" applyFill="1" applyBorder="1"/>
    <xf numFmtId="0" fontId="3" fillId="2" borderId="60" xfId="0" applyFont="1" applyFill="1" applyBorder="1"/>
    <xf numFmtId="2" fontId="3" fillId="2" borderId="61" xfId="0" applyNumberFormat="1" applyFont="1" applyFill="1" applyBorder="1" applyAlignment="1">
      <alignment horizontal="right"/>
    </xf>
    <xf numFmtId="2" fontId="5" fillId="0" borderId="61" xfId="0" applyNumberFormat="1" applyFont="1" applyBorder="1"/>
    <xf numFmtId="2" fontId="3" fillId="2" borderId="64" xfId="0" applyNumberFormat="1" applyFont="1" applyFill="1" applyBorder="1"/>
    <xf numFmtId="2" fontId="3" fillId="2" borderId="65" xfId="0" applyNumberFormat="1" applyFont="1" applyFill="1" applyBorder="1" applyAlignment="1">
      <alignment horizontal="right"/>
    </xf>
    <xf numFmtId="0" fontId="3" fillId="0" borderId="66" xfId="0" applyFont="1" applyBorder="1"/>
    <xf numFmtId="2" fontId="5" fillId="0" borderId="67" xfId="0" applyNumberFormat="1" applyFont="1" applyBorder="1"/>
    <xf numFmtId="16" fontId="2" fillId="2" borderId="4" xfId="0" quotePrefix="1" applyNumberFormat="1" applyFont="1" applyFill="1" applyBorder="1" applyAlignment="1">
      <alignment horizontal="right" wrapText="1"/>
    </xf>
    <xf numFmtId="16" fontId="2" fillId="2" borderId="4" xfId="0" applyNumberFormat="1" applyFont="1" applyFill="1" applyBorder="1" applyAlignment="1">
      <alignment horizontal="right" wrapText="1"/>
    </xf>
    <xf numFmtId="165" fontId="2" fillId="2" borderId="4" xfId="0" applyNumberFormat="1" applyFont="1" applyFill="1" applyBorder="1" applyAlignment="1">
      <alignment horizontal="right" wrapText="1"/>
    </xf>
    <xf numFmtId="0" fontId="2" fillId="2" borderId="4" xfId="0" quotePrefix="1" applyFont="1" applyFill="1" applyBorder="1" applyAlignment="1">
      <alignment horizontal="right" wrapText="1"/>
    </xf>
    <xf numFmtId="0" fontId="1" fillId="0" borderId="0" xfId="0" quotePrefix="1" applyFont="1"/>
    <xf numFmtId="164" fontId="2" fillId="2" borderId="4" xfId="0" quotePrefix="1" applyNumberFormat="1" applyFont="1" applyFill="1" applyBorder="1" applyAlignment="1">
      <alignment horizontal="right"/>
    </xf>
    <xf numFmtId="0" fontId="3" fillId="0" borderId="58" xfId="0" applyFont="1" applyBorder="1"/>
    <xf numFmtId="2" fontId="3" fillId="0" borderId="66" xfId="0" applyNumberFormat="1" applyFont="1" applyBorder="1"/>
    <xf numFmtId="0" fontId="2" fillId="2" borderId="58" xfId="0" applyFont="1" applyFill="1" applyBorder="1" applyAlignment="1">
      <alignment horizontal="center"/>
    </xf>
    <xf numFmtId="164" fontId="2" fillId="2" borderId="26" xfId="0" applyNumberFormat="1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164" fontId="2" fillId="2" borderId="26" xfId="0" quotePrefix="1" applyNumberFormat="1" applyFont="1" applyFill="1" applyBorder="1" applyAlignment="1">
      <alignment horizontal="right" wrapText="1"/>
    </xf>
    <xf numFmtId="165" fontId="2" fillId="2" borderId="26" xfId="0" quotePrefix="1" applyNumberFormat="1" applyFont="1" applyFill="1" applyBorder="1" applyAlignment="1">
      <alignment horizontal="right" wrapText="1"/>
    </xf>
    <xf numFmtId="0" fontId="2" fillId="2" borderId="26" xfId="0" quotePrefix="1" applyFont="1" applyFill="1" applyBorder="1" applyAlignment="1">
      <alignment horizontal="right" wrapText="1"/>
    </xf>
    <xf numFmtId="16" fontId="2" fillId="2" borderId="26" xfId="0" quotePrefix="1" applyNumberFormat="1" applyFont="1" applyFill="1" applyBorder="1" applyAlignment="1">
      <alignment horizontal="right" wrapText="1"/>
    </xf>
    <xf numFmtId="165" fontId="2" fillId="2" borderId="26" xfId="0" applyNumberFormat="1" applyFont="1" applyFill="1" applyBorder="1" applyAlignment="1">
      <alignment horizontal="right" wrapText="1"/>
    </xf>
    <xf numFmtId="49" fontId="2" fillId="2" borderId="26" xfId="0" applyNumberFormat="1" applyFont="1" applyFill="1" applyBorder="1" applyAlignment="1">
      <alignment horizontal="right" wrapText="1"/>
    </xf>
    <xf numFmtId="0" fontId="2" fillId="2" borderId="68" xfId="0" applyFont="1" applyFill="1" applyBorder="1" applyAlignment="1">
      <alignment horizontal="right" wrapText="1"/>
    </xf>
    <xf numFmtId="14" fontId="2" fillId="2" borderId="68" xfId="0" applyNumberFormat="1" applyFont="1" applyFill="1" applyBorder="1" applyAlignment="1">
      <alignment horizontal="right" wrapText="1"/>
    </xf>
    <xf numFmtId="165" fontId="2" fillId="2" borderId="68" xfId="0" applyNumberFormat="1" applyFont="1" applyFill="1" applyBorder="1" applyAlignment="1">
      <alignment horizontal="right" wrapText="1"/>
    </xf>
    <xf numFmtId="0" fontId="10" fillId="2" borderId="69" xfId="0" applyFont="1" applyFill="1" applyBorder="1" applyAlignment="1">
      <alignment horizontal="right" wrapText="1"/>
    </xf>
    <xf numFmtId="0" fontId="8" fillId="0" borderId="70" xfId="0" applyFont="1" applyBorder="1"/>
    <xf numFmtId="0" fontId="8" fillId="0" borderId="60" xfId="0" applyFont="1" applyBorder="1"/>
    <xf numFmtId="0" fontId="8" fillId="0" borderId="64" xfId="0" applyFont="1" applyBorder="1"/>
    <xf numFmtId="0" fontId="8" fillId="0" borderId="60" xfId="0" applyFont="1" applyBorder="1" applyAlignment="1">
      <alignment horizontal="left"/>
    </xf>
    <xf numFmtId="2" fontId="3" fillId="0" borderId="67" xfId="0" applyNumberFormat="1" applyFont="1" applyBorder="1"/>
    <xf numFmtId="2" fontId="3" fillId="0" borderId="71" xfId="0" applyNumberFormat="1" applyFont="1" applyBorder="1"/>
    <xf numFmtId="2" fontId="3" fillId="0" borderId="59" xfId="0" applyNumberFormat="1" applyFont="1" applyBorder="1"/>
    <xf numFmtId="2" fontId="3" fillId="0" borderId="12" xfId="0" applyNumberFormat="1" applyFont="1" applyBorder="1"/>
    <xf numFmtId="0" fontId="1" fillId="0" borderId="45" xfId="0" applyFont="1" applyBorder="1"/>
    <xf numFmtId="0" fontId="8" fillId="0" borderId="72" xfId="0" applyFont="1" applyBorder="1"/>
    <xf numFmtId="2" fontId="3" fillId="0" borderId="26" xfId="0" applyNumberFormat="1" applyFont="1" applyBorder="1" applyAlignment="1">
      <alignment horizontal="right"/>
    </xf>
    <xf numFmtId="2" fontId="3" fillId="0" borderId="73" xfId="0" applyNumberFormat="1" applyFont="1" applyBorder="1"/>
    <xf numFmtId="0" fontId="8" fillId="0" borderId="74" xfId="0" applyFont="1" applyBorder="1"/>
    <xf numFmtId="2" fontId="3" fillId="0" borderId="75" xfId="0" applyNumberFormat="1" applyFont="1" applyBorder="1"/>
    <xf numFmtId="0" fontId="8" fillId="0" borderId="76" xfId="0" applyFont="1" applyBorder="1"/>
    <xf numFmtId="2" fontId="3" fillId="0" borderId="65" xfId="0" applyNumberFormat="1" applyFont="1" applyBorder="1"/>
    <xf numFmtId="2" fontId="3" fillId="2" borderId="77" xfId="0" applyNumberFormat="1" applyFont="1" applyFill="1" applyBorder="1" applyAlignment="1">
      <alignment horizontal="right"/>
    </xf>
    <xf numFmtId="2" fontId="5" fillId="0" borderId="78" xfId="0" applyNumberFormat="1" applyFont="1" applyBorder="1"/>
    <xf numFmtId="2" fontId="0" fillId="0" borderId="61" xfId="0" applyNumberFormat="1" applyBorder="1"/>
    <xf numFmtId="2" fontId="3" fillId="0" borderId="79" xfId="0" applyNumberFormat="1" applyFont="1" applyBorder="1"/>
    <xf numFmtId="0" fontId="1" fillId="0" borderId="27" xfId="0" applyFont="1" applyBorder="1"/>
    <xf numFmtId="0" fontId="0" fillId="0" borderId="27" xfId="0" applyBorder="1"/>
    <xf numFmtId="164" fontId="2" fillId="2" borderId="80" xfId="0" quotePrefix="1" applyNumberFormat="1" applyFont="1" applyFill="1" applyBorder="1" applyAlignment="1">
      <alignment horizontal="right" wrapText="1"/>
    </xf>
    <xf numFmtId="0" fontId="1" fillId="0" borderId="81" xfId="0" applyFont="1" applyBorder="1"/>
    <xf numFmtId="0" fontId="2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8" fillId="0" borderId="62" xfId="0" applyFont="1" applyBorder="1"/>
    <xf numFmtId="0" fontId="2" fillId="2" borderId="82" xfId="0" applyFont="1" applyFill="1" applyBorder="1" applyAlignment="1">
      <alignment horizontal="center"/>
    </xf>
    <xf numFmtId="164" fontId="2" fillId="2" borderId="68" xfId="0" quotePrefix="1" applyNumberFormat="1" applyFont="1" applyFill="1" applyBorder="1" applyAlignment="1">
      <alignment horizontal="right" wrapText="1"/>
    </xf>
    <xf numFmtId="164" fontId="2" fillId="2" borderId="68" xfId="0" applyNumberFormat="1" applyFont="1" applyFill="1" applyBorder="1" applyAlignment="1">
      <alignment horizontal="right" wrapText="1"/>
    </xf>
    <xf numFmtId="165" fontId="2" fillId="2" borderId="68" xfId="0" quotePrefix="1" applyNumberFormat="1" applyFont="1" applyFill="1" applyBorder="1" applyAlignment="1">
      <alignment horizontal="right" wrapText="1"/>
    </xf>
    <xf numFmtId="49" fontId="2" fillId="2" borderId="68" xfId="0" applyNumberFormat="1" applyFont="1" applyFill="1" applyBorder="1" applyAlignment="1">
      <alignment horizontal="right" wrapText="1"/>
    </xf>
    <xf numFmtId="2" fontId="0" fillId="0" borderId="83" xfId="0" applyNumberFormat="1" applyBorder="1"/>
    <xf numFmtId="2" fontId="0" fillId="0" borderId="84" xfId="0" applyNumberFormat="1" applyBorder="1"/>
    <xf numFmtId="2" fontId="0" fillId="0" borderId="85" xfId="0" applyNumberFormat="1" applyBorder="1"/>
    <xf numFmtId="165" fontId="2" fillId="2" borderId="86" xfId="0" applyNumberFormat="1" applyFont="1" applyFill="1" applyBorder="1" applyAlignment="1">
      <alignment horizontal="right" wrapText="1"/>
    </xf>
    <xf numFmtId="2" fontId="3" fillId="0" borderId="85" xfId="0" applyNumberFormat="1" applyFont="1" applyBorder="1"/>
    <xf numFmtId="2" fontId="3" fillId="0" borderId="84" xfId="0" applyNumberFormat="1" applyFont="1" applyBorder="1"/>
    <xf numFmtId="2" fontId="9" fillId="0" borderId="45" xfId="0" applyNumberFormat="1" applyFont="1" applyBorder="1" applyAlignment="1">
      <alignment horizontal="right"/>
    </xf>
    <xf numFmtId="2" fontId="1" fillId="0" borderId="45" xfId="0" applyNumberFormat="1" applyFont="1" applyBorder="1"/>
    <xf numFmtId="0" fontId="13" fillId="0" borderId="62" xfId="0" applyFont="1" applyBorder="1"/>
    <xf numFmtId="0" fontId="13" fillId="0" borderId="60" xfId="0" applyFont="1" applyBorder="1"/>
    <xf numFmtId="0" fontId="13" fillId="0" borderId="64" xfId="0" applyFont="1" applyBorder="1"/>
    <xf numFmtId="0" fontId="13" fillId="0" borderId="60" xfId="0" applyFont="1" applyBorder="1" applyAlignment="1">
      <alignment horizontal="left"/>
    </xf>
    <xf numFmtId="0" fontId="14" fillId="2" borderId="82" xfId="0" applyFont="1" applyFill="1" applyBorder="1" applyAlignment="1">
      <alignment horizontal="center"/>
    </xf>
    <xf numFmtId="0" fontId="14" fillId="2" borderId="68" xfId="0" applyFont="1" applyFill="1" applyBorder="1" applyAlignment="1">
      <alignment horizontal="right" wrapText="1"/>
    </xf>
    <xf numFmtId="164" fontId="14" fillId="2" borderId="68" xfId="0" applyNumberFormat="1" applyFont="1" applyFill="1" applyBorder="1" applyAlignment="1">
      <alignment horizontal="right" wrapText="1"/>
    </xf>
    <xf numFmtId="165" fontId="14" fillId="2" borderId="68" xfId="0" applyNumberFormat="1" applyFont="1" applyFill="1" applyBorder="1" applyAlignment="1">
      <alignment horizontal="right" wrapText="1"/>
    </xf>
    <xf numFmtId="49" fontId="14" fillId="2" borderId="68" xfId="0" applyNumberFormat="1" applyFont="1" applyFill="1" applyBorder="1" applyAlignment="1">
      <alignment horizontal="right" wrapText="1"/>
    </xf>
    <xf numFmtId="165" fontId="14" fillId="2" borderId="86" xfId="0" applyNumberFormat="1" applyFont="1" applyFill="1" applyBorder="1" applyAlignment="1">
      <alignment horizontal="right" wrapText="1"/>
    </xf>
    <xf numFmtId="0" fontId="13" fillId="0" borderId="0" xfId="0" applyFont="1"/>
    <xf numFmtId="0" fontId="8" fillId="0" borderId="0" xfId="0" applyFont="1" applyAlignment="1">
      <alignment horizontal="right"/>
    </xf>
    <xf numFmtId="0" fontId="13" fillId="0" borderId="58" xfId="0" applyFont="1" applyBorder="1"/>
    <xf numFmtId="2" fontId="13" fillId="0" borderId="66" xfId="0" applyNumberFormat="1" applyFont="1" applyBorder="1"/>
    <xf numFmtId="2" fontId="1" fillId="0" borderId="0" xfId="0" applyNumberFormat="1" applyFont="1"/>
    <xf numFmtId="2" fontId="1" fillId="0" borderId="83" xfId="0" applyNumberFormat="1" applyFont="1" applyBorder="1"/>
    <xf numFmtId="2" fontId="1" fillId="0" borderId="27" xfId="0" applyNumberFormat="1" applyFont="1" applyBorder="1"/>
    <xf numFmtId="16" fontId="14" fillId="2" borderId="68" xfId="0" applyNumberFormat="1" applyFont="1" applyFill="1" applyBorder="1" applyAlignment="1">
      <alignment horizontal="right" wrapText="1"/>
    </xf>
    <xf numFmtId="2" fontId="3" fillId="0" borderId="87" xfId="0" applyNumberFormat="1" applyFont="1" applyBorder="1"/>
    <xf numFmtId="2" fontId="3" fillId="5" borderId="0" xfId="0" applyNumberFormat="1" applyFont="1" applyFill="1"/>
    <xf numFmtId="2" fontId="3" fillId="5" borderId="8" xfId="0" applyNumberFormat="1" applyFont="1" applyFill="1" applyBorder="1"/>
    <xf numFmtId="2" fontId="3" fillId="5" borderId="3" xfId="0" applyNumberFormat="1" applyFont="1" applyFill="1" applyBorder="1"/>
    <xf numFmtId="2" fontId="3" fillId="5" borderId="26" xfId="0" applyNumberFormat="1" applyFont="1" applyFill="1" applyBorder="1"/>
    <xf numFmtId="2" fontId="1" fillId="5" borderId="0" xfId="0" applyNumberFormat="1" applyFont="1" applyFill="1"/>
    <xf numFmtId="2" fontId="3" fillId="5" borderId="27" xfId="0" applyNumberFormat="1" applyFont="1" applyFill="1" applyBorder="1"/>
    <xf numFmtId="2" fontId="3" fillId="5" borderId="88" xfId="0" applyNumberFormat="1" applyFont="1" applyFill="1" applyBorder="1"/>
    <xf numFmtId="2" fontId="3" fillId="5" borderId="45" xfId="0" applyNumberFormat="1" applyFont="1" applyFill="1" applyBorder="1"/>
    <xf numFmtId="2" fontId="3" fillId="5" borderId="13" xfId="0" applyNumberFormat="1" applyFont="1" applyFill="1" applyBorder="1"/>
    <xf numFmtId="165" fontId="14" fillId="2" borderId="68" xfId="0" applyNumberFormat="1" applyFont="1" applyFill="1" applyBorder="1" applyAlignment="1">
      <alignment horizontal="center" wrapText="1"/>
    </xf>
    <xf numFmtId="2" fontId="3" fillId="0" borderId="89" xfId="0" applyNumberFormat="1" applyFont="1" applyBorder="1"/>
    <xf numFmtId="2" fontId="3" fillId="5" borderId="90" xfId="0" applyNumberFormat="1" applyFont="1" applyFill="1" applyBorder="1"/>
    <xf numFmtId="2" fontId="3" fillId="5" borderId="12" xfId="0" applyNumberFormat="1" applyFont="1" applyFill="1" applyBorder="1"/>
    <xf numFmtId="2" fontId="0" fillId="0" borderId="91" xfId="0" applyNumberFormat="1" applyBorder="1"/>
    <xf numFmtId="14" fontId="14" fillId="2" borderId="68" xfId="0" applyNumberFormat="1" applyFont="1" applyFill="1" applyBorder="1" applyAlignment="1">
      <alignment horizontal="right" wrapText="1"/>
    </xf>
    <xf numFmtId="0" fontId="15" fillId="5" borderId="0" xfId="0" applyFont="1" applyFill="1"/>
    <xf numFmtId="0" fontId="0" fillId="5" borderId="0" xfId="0" applyFill="1"/>
    <xf numFmtId="0" fontId="0" fillId="6" borderId="0" xfId="0" applyFill="1"/>
    <xf numFmtId="2" fontId="2" fillId="7" borderId="7" xfId="0" applyNumberFormat="1" applyFont="1" applyFill="1" applyBorder="1"/>
    <xf numFmtId="0" fontId="2" fillId="8" borderId="5" xfId="0" applyFont="1" applyFill="1" applyBorder="1"/>
    <xf numFmtId="2" fontId="2" fillId="8" borderId="4" xfId="0" applyNumberFormat="1" applyFont="1" applyFill="1" applyBorder="1" applyAlignment="1">
      <alignment horizontal="right"/>
    </xf>
    <xf numFmtId="0" fontId="2" fillId="8" borderId="6" xfId="0" applyFont="1" applyFill="1" applyBorder="1"/>
    <xf numFmtId="2" fontId="11" fillId="8" borderId="0" xfId="0" applyNumberFormat="1" applyFont="1" applyFill="1"/>
    <xf numFmtId="0" fontId="2" fillId="8" borderId="50" xfId="0" applyFont="1" applyFill="1" applyBorder="1"/>
    <xf numFmtId="2" fontId="11" fillId="8" borderId="51" xfId="0" applyNumberFormat="1" applyFont="1" applyFill="1" applyBorder="1"/>
    <xf numFmtId="2" fontId="2" fillId="8" borderId="45" xfId="0" applyNumberFormat="1" applyFont="1" applyFill="1" applyBorder="1"/>
    <xf numFmtId="2" fontId="2" fillId="7" borderId="3" xfId="0" applyNumberFormat="1" applyFont="1" applyFill="1" applyBorder="1" applyAlignment="1">
      <alignment horizontal="right"/>
    </xf>
    <xf numFmtId="2" fontId="2" fillId="7" borderId="0" xfId="0" applyNumberFormat="1" applyFont="1" applyFill="1" applyAlignment="1">
      <alignment horizontal="right"/>
    </xf>
    <xf numFmtId="0" fontId="2" fillId="7" borderId="6" xfId="0" applyFont="1" applyFill="1" applyBorder="1"/>
    <xf numFmtId="2" fontId="11" fillId="7" borderId="0" xfId="0" applyNumberFormat="1" applyFont="1" applyFill="1"/>
    <xf numFmtId="2" fontId="2" fillId="7" borderId="0" xfId="0" applyNumberFormat="1" applyFont="1" applyFill="1"/>
    <xf numFmtId="2" fontId="11" fillId="7" borderId="13" xfId="0" applyNumberFormat="1" applyFont="1" applyFill="1" applyBorder="1"/>
    <xf numFmtId="2" fontId="2" fillId="7" borderId="13" xfId="0" applyNumberFormat="1" applyFont="1" applyFill="1" applyBorder="1"/>
    <xf numFmtId="0" fontId="2" fillId="7" borderId="92" xfId="0" applyFont="1" applyFill="1" applyBorder="1"/>
    <xf numFmtId="2" fontId="0" fillId="5" borderId="0" xfId="0" applyNumberFormat="1" applyFill="1"/>
    <xf numFmtId="0" fontId="13" fillId="0" borderId="0" xfId="0" applyFont="1" applyAlignment="1">
      <alignment horizontal="left"/>
    </xf>
    <xf numFmtId="2" fontId="13" fillId="0" borderId="27" xfId="0" applyNumberFormat="1" applyFont="1" applyBorder="1"/>
    <xf numFmtId="0" fontId="2" fillId="8" borderId="4" xfId="0" applyFont="1" applyFill="1" applyBorder="1"/>
    <xf numFmtId="0" fontId="2" fillId="8" borderId="0" xfId="0" applyFont="1" applyFill="1"/>
    <xf numFmtId="0" fontId="2" fillId="8" borderId="51" xfId="0" applyFont="1" applyFill="1" applyBorder="1"/>
    <xf numFmtId="2" fontId="2" fillId="7" borderId="3" xfId="0" applyNumberFormat="1" applyFont="1" applyFill="1" applyBorder="1"/>
    <xf numFmtId="0" fontId="2" fillId="7" borderId="0" xfId="0" applyFont="1" applyFill="1"/>
    <xf numFmtId="0" fontId="2" fillId="7" borderId="13" xfId="0" applyFont="1" applyFill="1" applyBorder="1"/>
    <xf numFmtId="0" fontId="3" fillId="2" borderId="3" xfId="0" applyFont="1" applyFill="1" applyBorder="1"/>
    <xf numFmtId="0" fontId="3" fillId="2" borderId="0" xfId="0" applyFont="1" applyFill="1"/>
    <xf numFmtId="0" fontId="14" fillId="2" borderId="58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 wrapText="1"/>
    </xf>
    <xf numFmtId="16" fontId="14" fillId="2" borderId="26" xfId="0" applyNumberFormat="1" applyFont="1" applyFill="1" applyBorder="1" applyAlignment="1">
      <alignment horizontal="right" wrapText="1"/>
    </xf>
    <xf numFmtId="164" fontId="14" fillId="2" borderId="26" xfId="0" applyNumberFormat="1" applyFont="1" applyFill="1" applyBorder="1" applyAlignment="1">
      <alignment horizontal="right" wrapText="1"/>
    </xf>
    <xf numFmtId="0" fontId="14" fillId="2" borderId="26" xfId="0" applyFont="1" applyFill="1" applyBorder="1" applyAlignment="1">
      <alignment horizontal="right" wrapText="1"/>
    </xf>
    <xf numFmtId="165" fontId="14" fillId="2" borderId="26" xfId="0" applyNumberFormat="1" applyFont="1" applyFill="1" applyBorder="1" applyAlignment="1">
      <alignment horizontal="center" wrapText="1"/>
    </xf>
    <xf numFmtId="165" fontId="14" fillId="2" borderId="93" xfId="0" applyNumberFormat="1" applyFont="1" applyFill="1" applyBorder="1" applyAlignment="1">
      <alignment horizontal="right" wrapText="1"/>
    </xf>
    <xf numFmtId="0" fontId="13" fillId="0" borderId="45" xfId="0" applyFont="1" applyBorder="1"/>
    <xf numFmtId="0" fontId="13" fillId="0" borderId="66" xfId="0" applyFont="1" applyBorder="1"/>
    <xf numFmtId="2" fontId="16" fillId="8" borderId="0" xfId="0" applyNumberFormat="1" applyFont="1" applyFill="1"/>
    <xf numFmtId="2" fontId="16" fillId="8" borderId="45" xfId="0" applyNumberFormat="1" applyFont="1" applyFill="1" applyBorder="1"/>
    <xf numFmtId="2" fontId="16" fillId="8" borderId="27" xfId="0" applyNumberFormat="1" applyFont="1" applyFill="1" applyBorder="1"/>
    <xf numFmtId="2" fontId="0" fillId="0" borderId="6" xfId="0" applyNumberFormat="1" applyBorder="1"/>
    <xf numFmtId="2" fontId="2" fillId="8" borderId="0" xfId="0" applyNumberFormat="1" applyFont="1" applyFill="1" applyAlignment="1">
      <alignment horizontal="right"/>
    </xf>
    <xf numFmtId="2" fontId="2" fillId="8" borderId="0" xfId="0" applyNumberFormat="1" applyFont="1" applyFill="1"/>
    <xf numFmtId="2" fontId="3" fillId="5" borderId="94" xfId="0" applyNumberFormat="1" applyFont="1" applyFill="1" applyBorder="1"/>
  </cellXfs>
  <cellStyles count="1">
    <cellStyle name="Normal" xfId="0" builtinId="0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2"/>
  <sheetViews>
    <sheetView showOutlineSymbols="0" zoomScale="50" zoomScaleNormal="87" workbookViewId="0"/>
  </sheetViews>
  <sheetFormatPr defaultColWidth="9.6640625" defaultRowHeight="15"/>
  <cols>
    <col min="1" max="1" width="20.77734375" style="1" customWidth="1"/>
    <col min="2" max="16384" width="9.6640625" style="1"/>
  </cols>
  <sheetData>
    <row r="1" spans="1:15" ht="15.7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3"/>
    </row>
    <row r="2" spans="1:15" ht="15.75">
      <c r="A2" s="4" t="s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6">
        <f>SUM(B2:M2)</f>
        <v>0</v>
      </c>
      <c r="O2" s="3"/>
    </row>
    <row r="3" spans="1:15" ht="15.75">
      <c r="A3" s="4" t="s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6">
        <f t="shared" ref="N3:N20" si="0">SUM(B3:M3)</f>
        <v>0</v>
      </c>
      <c r="O3" s="3"/>
    </row>
    <row r="4" spans="1:15" ht="15.75">
      <c r="A4" s="4" t="s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6">
        <f t="shared" si="0"/>
        <v>0</v>
      </c>
      <c r="O4" s="3"/>
    </row>
    <row r="5" spans="1:15" ht="15.75">
      <c r="A5" s="4" t="s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6">
        <f t="shared" si="0"/>
        <v>0</v>
      </c>
      <c r="O5" s="3"/>
    </row>
    <row r="6" spans="1:15" ht="15.75">
      <c r="A6" s="4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6">
        <f t="shared" si="0"/>
        <v>0</v>
      </c>
      <c r="O6" s="3"/>
    </row>
    <row r="7" spans="1:15" ht="15.75">
      <c r="A7" s="4" t="s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6">
        <f t="shared" si="0"/>
        <v>0</v>
      </c>
      <c r="O7" s="3"/>
    </row>
    <row r="8" spans="1:15" ht="15.75">
      <c r="A8" s="4" t="s">
        <v>7</v>
      </c>
      <c r="B8" s="5">
        <v>1.4</v>
      </c>
      <c r="C8" s="5">
        <v>3.9</v>
      </c>
      <c r="D8" s="5">
        <v>0</v>
      </c>
      <c r="E8" s="5">
        <v>0.5</v>
      </c>
      <c r="F8" s="5">
        <v>0</v>
      </c>
      <c r="G8" s="5">
        <v>2</v>
      </c>
      <c r="H8" s="5">
        <v>0.6</v>
      </c>
      <c r="I8" s="5">
        <v>0</v>
      </c>
      <c r="J8" s="5">
        <v>3.4</v>
      </c>
      <c r="K8" s="5">
        <v>6.6</v>
      </c>
      <c r="L8" s="5">
        <v>0</v>
      </c>
      <c r="M8" s="5">
        <v>0</v>
      </c>
      <c r="N8" s="6">
        <f t="shared" si="0"/>
        <v>18.399999999999999</v>
      </c>
      <c r="O8" s="3"/>
    </row>
    <row r="9" spans="1:15" ht="15.75">
      <c r="A9" s="4" t="s">
        <v>8</v>
      </c>
      <c r="B9" s="5">
        <v>1.4</v>
      </c>
      <c r="C9" s="5">
        <v>4.5</v>
      </c>
      <c r="D9" s="5">
        <v>0</v>
      </c>
      <c r="E9" s="5">
        <v>0.5</v>
      </c>
      <c r="F9" s="5">
        <v>0</v>
      </c>
      <c r="G9" s="5">
        <v>2.2000000000000002</v>
      </c>
      <c r="H9" s="5">
        <v>1.2</v>
      </c>
      <c r="I9" s="5">
        <v>0</v>
      </c>
      <c r="J9" s="5">
        <v>3.2</v>
      </c>
      <c r="K9" s="5">
        <v>7.4</v>
      </c>
      <c r="L9" s="5">
        <v>0</v>
      </c>
      <c r="M9" s="5">
        <v>0</v>
      </c>
      <c r="N9" s="6">
        <f t="shared" si="0"/>
        <v>20.399999999999999</v>
      </c>
      <c r="O9" s="3"/>
    </row>
    <row r="10" spans="1:15" ht="15.75">
      <c r="A10" s="7" t="s">
        <v>9</v>
      </c>
      <c r="B10" s="5">
        <v>1.3</v>
      </c>
      <c r="C10" s="5">
        <v>4.4000000000000004</v>
      </c>
      <c r="D10" s="5">
        <v>0</v>
      </c>
      <c r="E10" s="5">
        <v>0.4</v>
      </c>
      <c r="F10" s="5">
        <v>0</v>
      </c>
      <c r="G10" s="5">
        <v>2.8</v>
      </c>
      <c r="H10" s="5">
        <v>1.5</v>
      </c>
      <c r="I10" s="5">
        <v>0</v>
      </c>
      <c r="J10" s="5">
        <v>2.6</v>
      </c>
      <c r="K10" s="5">
        <v>9.3000000000000007</v>
      </c>
      <c r="L10" s="5">
        <v>0</v>
      </c>
      <c r="M10" s="5">
        <v>0</v>
      </c>
      <c r="N10" s="6">
        <f t="shared" si="0"/>
        <v>22.3</v>
      </c>
      <c r="O10" s="3"/>
    </row>
    <row r="11" spans="1:15" ht="15.75">
      <c r="A11" s="4" t="s">
        <v>10</v>
      </c>
      <c r="B11" s="5">
        <v>1.4</v>
      </c>
      <c r="C11" s="5">
        <v>4.4000000000000004</v>
      </c>
      <c r="D11" s="5">
        <v>0</v>
      </c>
      <c r="E11" s="5">
        <v>0.3</v>
      </c>
      <c r="F11" s="5">
        <v>0</v>
      </c>
      <c r="G11" s="5">
        <v>2.6</v>
      </c>
      <c r="H11" s="5">
        <v>1.1000000000000001</v>
      </c>
      <c r="I11" s="5">
        <v>0</v>
      </c>
      <c r="J11" s="5">
        <v>2.2999999999999998</v>
      </c>
      <c r="K11" s="5">
        <v>10.3</v>
      </c>
      <c r="L11" s="5">
        <v>0</v>
      </c>
      <c r="M11" s="5">
        <v>0</v>
      </c>
      <c r="N11" s="6">
        <f t="shared" si="0"/>
        <v>22.400000000000002</v>
      </c>
      <c r="O11" s="3"/>
    </row>
    <row r="12" spans="1:15" ht="15.75">
      <c r="A12" s="4" t="s">
        <v>11</v>
      </c>
      <c r="B12" s="5">
        <v>1.2</v>
      </c>
      <c r="C12" s="5">
        <v>4.5</v>
      </c>
      <c r="D12" s="5">
        <v>0</v>
      </c>
      <c r="E12" s="5">
        <v>0.4</v>
      </c>
      <c r="F12" s="5">
        <v>0</v>
      </c>
      <c r="G12" s="5">
        <v>2.8</v>
      </c>
      <c r="H12" s="5">
        <v>1.3</v>
      </c>
      <c r="I12" s="5">
        <v>0</v>
      </c>
      <c r="J12" s="5">
        <v>2.2999999999999998</v>
      </c>
      <c r="K12" s="5">
        <v>10</v>
      </c>
      <c r="L12" s="5">
        <v>0</v>
      </c>
      <c r="M12" s="5">
        <v>0</v>
      </c>
      <c r="N12" s="6">
        <f t="shared" si="0"/>
        <v>22.5</v>
      </c>
      <c r="O12" s="3"/>
    </row>
    <row r="13" spans="1:15" ht="15.75">
      <c r="A13" s="4" t="s">
        <v>12</v>
      </c>
      <c r="B13" s="5">
        <v>1.2</v>
      </c>
      <c r="C13" s="5">
        <v>4.5999999999999996</v>
      </c>
      <c r="D13" s="5">
        <v>0</v>
      </c>
      <c r="E13" s="5">
        <v>0.5</v>
      </c>
      <c r="F13" s="5">
        <v>0</v>
      </c>
      <c r="G13" s="5">
        <v>3.5</v>
      </c>
      <c r="H13" s="5">
        <v>1.5</v>
      </c>
      <c r="I13" s="5">
        <v>0</v>
      </c>
      <c r="J13" s="5">
        <v>2.4</v>
      </c>
      <c r="K13" s="5">
        <v>12.9</v>
      </c>
      <c r="L13" s="5">
        <v>0</v>
      </c>
      <c r="M13" s="5">
        <v>0</v>
      </c>
      <c r="N13" s="6">
        <f t="shared" si="0"/>
        <v>26.6</v>
      </c>
      <c r="O13" s="3"/>
    </row>
    <row r="14" spans="1:15" ht="15.75">
      <c r="A14" s="4" t="s">
        <v>13</v>
      </c>
      <c r="B14" s="5">
        <v>1.4</v>
      </c>
      <c r="C14" s="5">
        <v>4.5999999999999996</v>
      </c>
      <c r="D14" s="5">
        <v>0</v>
      </c>
      <c r="E14" s="5">
        <v>0.5</v>
      </c>
      <c r="F14" s="5">
        <v>0</v>
      </c>
      <c r="G14" s="5">
        <v>3.5</v>
      </c>
      <c r="H14" s="5">
        <v>1.5</v>
      </c>
      <c r="I14" s="5">
        <v>0</v>
      </c>
      <c r="J14" s="5">
        <v>2.5</v>
      </c>
      <c r="K14" s="5">
        <v>12</v>
      </c>
      <c r="L14" s="5">
        <v>0</v>
      </c>
      <c r="M14" s="5">
        <v>0</v>
      </c>
      <c r="N14" s="6">
        <f t="shared" si="0"/>
        <v>26</v>
      </c>
      <c r="O14" s="3"/>
    </row>
    <row r="15" spans="1:15" ht="15.75">
      <c r="A15" s="4" t="s">
        <v>14</v>
      </c>
      <c r="B15" s="5">
        <v>1.5</v>
      </c>
      <c r="C15" s="5">
        <v>4.7</v>
      </c>
      <c r="D15" s="5">
        <v>0</v>
      </c>
      <c r="E15" s="5">
        <v>0.5</v>
      </c>
      <c r="F15" s="5">
        <v>0</v>
      </c>
      <c r="G15" s="5">
        <v>2.9</v>
      </c>
      <c r="H15" s="5">
        <v>1.2</v>
      </c>
      <c r="I15" s="5">
        <v>0</v>
      </c>
      <c r="J15" s="5">
        <v>2.4</v>
      </c>
      <c r="K15" s="5">
        <v>11.2</v>
      </c>
      <c r="L15" s="5">
        <v>0</v>
      </c>
      <c r="M15" s="5">
        <v>0</v>
      </c>
      <c r="N15" s="6">
        <f t="shared" si="0"/>
        <v>24.4</v>
      </c>
      <c r="O15" s="3"/>
    </row>
    <row r="16" spans="1:15" ht="15.75">
      <c r="A16" s="4" t="s">
        <v>15</v>
      </c>
      <c r="B16" s="5">
        <v>1.5</v>
      </c>
      <c r="C16" s="5">
        <v>4.4000000000000004</v>
      </c>
      <c r="D16" s="5">
        <v>0</v>
      </c>
      <c r="E16" s="5">
        <v>0.4</v>
      </c>
      <c r="F16" s="5">
        <v>0</v>
      </c>
      <c r="G16" s="5">
        <v>3</v>
      </c>
      <c r="H16" s="5">
        <v>1.2</v>
      </c>
      <c r="I16" s="5">
        <v>0</v>
      </c>
      <c r="J16" s="5">
        <v>2.1</v>
      </c>
      <c r="K16" s="5">
        <v>10.6</v>
      </c>
      <c r="L16" s="5">
        <v>0</v>
      </c>
      <c r="M16" s="5">
        <v>0</v>
      </c>
      <c r="N16" s="6">
        <f t="shared" si="0"/>
        <v>23.2</v>
      </c>
      <c r="O16" s="3"/>
    </row>
    <row r="17" spans="1:15" ht="15.75">
      <c r="A17" s="4" t="s">
        <v>16</v>
      </c>
      <c r="B17" s="5">
        <v>1.3</v>
      </c>
      <c r="C17" s="5">
        <v>4</v>
      </c>
      <c r="D17" s="5">
        <v>0</v>
      </c>
      <c r="E17" s="5">
        <v>0.3</v>
      </c>
      <c r="F17" s="5">
        <v>0</v>
      </c>
      <c r="G17" s="5">
        <v>2.2999999999999998</v>
      </c>
      <c r="H17" s="5">
        <v>1.4</v>
      </c>
      <c r="I17" s="5">
        <v>0</v>
      </c>
      <c r="J17" s="5">
        <v>2.4</v>
      </c>
      <c r="K17" s="5">
        <v>9.6999999999999993</v>
      </c>
      <c r="L17" s="5">
        <v>0</v>
      </c>
      <c r="M17" s="5">
        <v>0</v>
      </c>
      <c r="N17" s="6">
        <f t="shared" si="0"/>
        <v>21.4</v>
      </c>
      <c r="O17" s="3"/>
    </row>
    <row r="18" spans="1:15" ht="15.75">
      <c r="A18" s="4" t="s">
        <v>17</v>
      </c>
      <c r="B18" s="5">
        <v>1.3</v>
      </c>
      <c r="C18" s="5">
        <v>4.2</v>
      </c>
      <c r="D18" s="5">
        <v>0</v>
      </c>
      <c r="E18" s="5">
        <v>0.5</v>
      </c>
      <c r="F18" s="5">
        <v>0</v>
      </c>
      <c r="G18" s="5">
        <v>2.2000000000000002</v>
      </c>
      <c r="H18" s="5">
        <v>0.8</v>
      </c>
      <c r="I18" s="5">
        <v>0</v>
      </c>
      <c r="J18" s="5">
        <v>2.9</v>
      </c>
      <c r="K18" s="5">
        <v>6.6</v>
      </c>
      <c r="L18" s="5">
        <v>0</v>
      </c>
      <c r="M18" s="5">
        <v>0</v>
      </c>
      <c r="N18" s="6">
        <f t="shared" si="0"/>
        <v>18.5</v>
      </c>
      <c r="O18" s="3"/>
    </row>
    <row r="19" spans="1:15" ht="15.75">
      <c r="A19" s="8" t="s">
        <v>18</v>
      </c>
      <c r="B19" s="6">
        <f>SUM(B2:B18)</f>
        <v>14.900000000000002</v>
      </c>
      <c r="C19" s="6">
        <f t="shared" ref="C19:M19" si="1">SUM(C2:C18)</f>
        <v>48.20000000000001</v>
      </c>
      <c r="D19" s="6">
        <f t="shared" si="1"/>
        <v>0</v>
      </c>
      <c r="E19" s="6">
        <f t="shared" si="1"/>
        <v>4.8</v>
      </c>
      <c r="F19" s="6">
        <f t="shared" si="1"/>
        <v>0</v>
      </c>
      <c r="G19" s="6">
        <f t="shared" si="1"/>
        <v>29.799999999999997</v>
      </c>
      <c r="H19" s="6">
        <f t="shared" si="1"/>
        <v>13.299999999999999</v>
      </c>
      <c r="I19" s="6">
        <f t="shared" si="1"/>
        <v>0</v>
      </c>
      <c r="J19" s="6">
        <f t="shared" si="1"/>
        <v>28.499999999999996</v>
      </c>
      <c r="K19" s="6">
        <f t="shared" si="1"/>
        <v>106.6</v>
      </c>
      <c r="L19" s="6">
        <f t="shared" si="1"/>
        <v>0</v>
      </c>
      <c r="M19" s="6">
        <f t="shared" si="1"/>
        <v>0</v>
      </c>
      <c r="N19" s="6">
        <f t="shared" si="0"/>
        <v>246.1</v>
      </c>
      <c r="O19" s="3"/>
    </row>
    <row r="20" spans="1:15" ht="15.75">
      <c r="A20" s="8" t="s">
        <v>19</v>
      </c>
      <c r="B20" s="6">
        <f t="shared" ref="B20:M20" si="2">AVERAGE(B8:B18)</f>
        <v>1.3545454545454547</v>
      </c>
      <c r="C20" s="6">
        <f t="shared" si="2"/>
        <v>4.3818181818181827</v>
      </c>
      <c r="D20" s="6">
        <f t="shared" si="2"/>
        <v>0</v>
      </c>
      <c r="E20" s="6">
        <f t="shared" si="2"/>
        <v>0.43636363636363634</v>
      </c>
      <c r="F20" s="6">
        <f t="shared" si="2"/>
        <v>0</v>
      </c>
      <c r="G20" s="6">
        <f t="shared" si="2"/>
        <v>2.709090909090909</v>
      </c>
      <c r="H20" s="6">
        <f t="shared" si="2"/>
        <v>1.209090909090909</v>
      </c>
      <c r="I20" s="6">
        <f>AVERAGE(I8:I18)</f>
        <v>0</v>
      </c>
      <c r="J20" s="6">
        <f t="shared" si="2"/>
        <v>2.5909090909090904</v>
      </c>
      <c r="K20" s="6">
        <f t="shared" si="2"/>
        <v>9.6909090909090896</v>
      </c>
      <c r="L20" s="6">
        <f t="shared" si="2"/>
        <v>0</v>
      </c>
      <c r="M20" s="6">
        <f t="shared" si="2"/>
        <v>0</v>
      </c>
      <c r="N20" s="6">
        <f t="shared" si="0"/>
        <v>22.372727272727271</v>
      </c>
      <c r="O20" s="3"/>
    </row>
    <row r="21" spans="1:15" ht="15.75">
      <c r="A21" s="8" t="s">
        <v>20</v>
      </c>
      <c r="B21" s="6">
        <f>+B19</f>
        <v>14.900000000000002</v>
      </c>
      <c r="C21" s="6">
        <f t="shared" ref="C21:M21" si="3">B21+C19</f>
        <v>63.100000000000009</v>
      </c>
      <c r="D21" s="6">
        <f t="shared" si="3"/>
        <v>63.100000000000009</v>
      </c>
      <c r="E21" s="6">
        <f t="shared" si="3"/>
        <v>67.900000000000006</v>
      </c>
      <c r="F21" s="6">
        <f t="shared" si="3"/>
        <v>67.900000000000006</v>
      </c>
      <c r="G21" s="6">
        <f t="shared" si="3"/>
        <v>97.7</v>
      </c>
      <c r="H21" s="6">
        <f t="shared" si="3"/>
        <v>111</v>
      </c>
      <c r="I21" s="6">
        <f t="shared" si="3"/>
        <v>111</v>
      </c>
      <c r="J21" s="6">
        <f t="shared" si="3"/>
        <v>139.5</v>
      </c>
      <c r="K21" s="6">
        <f t="shared" si="3"/>
        <v>246.1</v>
      </c>
      <c r="L21" s="6">
        <f t="shared" si="3"/>
        <v>246.1</v>
      </c>
      <c r="M21" s="6">
        <f t="shared" si="3"/>
        <v>246.1</v>
      </c>
      <c r="N21" s="6"/>
      <c r="O21" s="3"/>
    </row>
    <row r="22" spans="1: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</sheetData>
  <phoneticPr fontId="0" type="noConversion"/>
  <conditionalFormatting sqref="B2:M7 D8:D18 F8:F18 I8:I18 L8:M18">
    <cfRule type="cellIs" dxfId="11" priority="1" stopIfTrue="1" operator="equal">
      <formula>0</formula>
    </cfRule>
  </conditionalFormatting>
  <pageMargins left="0.5" right="0.5" top="0.5" bottom="0.5" header="0" footer="0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7"/>
  <sheetViews>
    <sheetView showOutlineSymbols="0" zoomScale="50" zoomScaleNormal="87" workbookViewId="0"/>
  </sheetViews>
  <sheetFormatPr defaultColWidth="9.6640625" defaultRowHeight="15"/>
  <cols>
    <col min="1" max="1" width="20.77734375" style="1" customWidth="1"/>
    <col min="2" max="16384" width="9.6640625" style="1"/>
  </cols>
  <sheetData>
    <row r="1" spans="1:15" ht="15.7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3"/>
    </row>
    <row r="2" spans="1:15" ht="15.75">
      <c r="A2" s="4" t="s">
        <v>1</v>
      </c>
      <c r="B2" s="5">
        <v>0</v>
      </c>
      <c r="C2" s="5">
        <v>1.5</v>
      </c>
      <c r="D2" s="5">
        <v>0</v>
      </c>
      <c r="E2" s="5">
        <v>2.9</v>
      </c>
      <c r="F2" s="5">
        <v>3</v>
      </c>
      <c r="G2" s="5">
        <v>0.1</v>
      </c>
      <c r="H2" s="5">
        <v>0.2</v>
      </c>
      <c r="I2" s="5">
        <v>0</v>
      </c>
      <c r="J2" s="5">
        <v>0</v>
      </c>
      <c r="K2" s="5">
        <v>0</v>
      </c>
      <c r="L2" s="5">
        <v>2.2999999999999998</v>
      </c>
      <c r="M2" s="5">
        <v>2.5</v>
      </c>
      <c r="N2" s="6">
        <f>SUM(B2:M2)</f>
        <v>12.5</v>
      </c>
      <c r="O2" s="3"/>
    </row>
    <row r="3" spans="1:15" ht="15.75">
      <c r="A3" s="4" t="s">
        <v>2</v>
      </c>
      <c r="B3" s="5">
        <v>0</v>
      </c>
      <c r="C3" s="5">
        <v>0</v>
      </c>
      <c r="D3" s="5">
        <v>0</v>
      </c>
      <c r="E3" s="5">
        <v>2.9</v>
      </c>
      <c r="F3" s="5">
        <v>3</v>
      </c>
      <c r="G3" s="5">
        <v>0.1</v>
      </c>
      <c r="H3" s="5">
        <v>0.2</v>
      </c>
      <c r="I3" s="5">
        <v>0</v>
      </c>
      <c r="J3" s="5">
        <v>0</v>
      </c>
      <c r="K3" s="5">
        <v>0</v>
      </c>
      <c r="L3" s="5">
        <v>2.2999999999999998</v>
      </c>
      <c r="M3" s="5">
        <v>2.5</v>
      </c>
      <c r="N3" s="6">
        <f t="shared" ref="N3:N25" si="0">SUM(B3:M3)</f>
        <v>11</v>
      </c>
      <c r="O3" s="3"/>
    </row>
    <row r="4" spans="1:15" ht="15.75">
      <c r="A4" s="4" t="s">
        <v>3</v>
      </c>
      <c r="B4" s="5">
        <v>0</v>
      </c>
      <c r="C4" s="5">
        <v>0</v>
      </c>
      <c r="D4" s="5">
        <v>0</v>
      </c>
      <c r="E4" s="5">
        <v>2.9</v>
      </c>
      <c r="F4" s="5">
        <v>3</v>
      </c>
      <c r="G4" s="5">
        <v>0.1</v>
      </c>
      <c r="H4" s="5">
        <v>0.2</v>
      </c>
      <c r="I4" s="5">
        <v>0</v>
      </c>
      <c r="J4" s="5">
        <v>0</v>
      </c>
      <c r="K4" s="5">
        <v>0</v>
      </c>
      <c r="L4" s="5">
        <v>2.2999999999999998</v>
      </c>
      <c r="M4" s="5">
        <v>2.5</v>
      </c>
      <c r="N4" s="6">
        <f t="shared" si="0"/>
        <v>11</v>
      </c>
      <c r="O4" s="3"/>
    </row>
    <row r="5" spans="1:15" ht="15.75">
      <c r="A5" s="4" t="s">
        <v>4</v>
      </c>
      <c r="B5" s="5">
        <v>0</v>
      </c>
      <c r="C5" s="5">
        <v>3</v>
      </c>
      <c r="D5" s="5">
        <v>0</v>
      </c>
      <c r="E5" s="5">
        <v>2.9</v>
      </c>
      <c r="F5" s="5">
        <v>2.5</v>
      </c>
      <c r="G5" s="5">
        <v>0.1</v>
      </c>
      <c r="H5" s="5">
        <v>0.8</v>
      </c>
      <c r="I5" s="5">
        <v>0</v>
      </c>
      <c r="J5" s="5">
        <v>0</v>
      </c>
      <c r="K5" s="5">
        <v>0</v>
      </c>
      <c r="L5" s="5">
        <v>2.2999999999999998</v>
      </c>
      <c r="M5" s="5">
        <v>2.5</v>
      </c>
      <c r="N5" s="6">
        <f t="shared" si="0"/>
        <v>14.100000000000001</v>
      </c>
      <c r="O5" s="3"/>
    </row>
    <row r="6" spans="1:15" ht="15.75">
      <c r="A6" s="4" t="s">
        <v>5</v>
      </c>
      <c r="B6" s="5">
        <v>0</v>
      </c>
      <c r="C6" s="5">
        <v>0</v>
      </c>
      <c r="D6" s="5">
        <v>0</v>
      </c>
      <c r="E6" s="5">
        <v>2.9</v>
      </c>
      <c r="F6" s="5">
        <v>3</v>
      </c>
      <c r="G6" s="5">
        <v>1.8</v>
      </c>
      <c r="H6" s="5">
        <v>0.8</v>
      </c>
      <c r="I6" s="5">
        <v>0</v>
      </c>
      <c r="J6" s="5">
        <v>2.7</v>
      </c>
      <c r="K6" s="5">
        <v>0</v>
      </c>
      <c r="L6" s="5">
        <v>2.2999999999999998</v>
      </c>
      <c r="M6" s="5">
        <v>2.5</v>
      </c>
      <c r="N6" s="6">
        <f t="shared" si="0"/>
        <v>16</v>
      </c>
      <c r="O6" s="3"/>
    </row>
    <row r="7" spans="1:15" ht="15.75">
      <c r="A7" s="4" t="s">
        <v>6</v>
      </c>
      <c r="B7" s="5">
        <v>0</v>
      </c>
      <c r="C7" s="5">
        <v>3</v>
      </c>
      <c r="D7" s="5">
        <v>0</v>
      </c>
      <c r="E7" s="5">
        <v>2.9</v>
      </c>
      <c r="F7" s="5">
        <v>3</v>
      </c>
      <c r="G7" s="5">
        <v>0.1</v>
      </c>
      <c r="H7" s="5">
        <v>0.8</v>
      </c>
      <c r="I7" s="5">
        <v>0</v>
      </c>
      <c r="J7" s="5">
        <v>2.7</v>
      </c>
      <c r="K7" s="5">
        <v>0</v>
      </c>
      <c r="L7" s="5">
        <v>2.2999999999999998</v>
      </c>
      <c r="M7" s="5">
        <v>2.5</v>
      </c>
      <c r="N7" s="6">
        <f t="shared" si="0"/>
        <v>17.3</v>
      </c>
      <c r="O7" s="3"/>
    </row>
    <row r="8" spans="1:15" ht="15.75">
      <c r="A8" s="4" t="s">
        <v>7</v>
      </c>
      <c r="B8" s="5">
        <v>0</v>
      </c>
      <c r="C8" s="5">
        <v>0</v>
      </c>
      <c r="D8" s="5">
        <v>0</v>
      </c>
      <c r="E8" s="5">
        <v>2.9</v>
      </c>
      <c r="F8" s="5">
        <v>3</v>
      </c>
      <c r="G8" s="5">
        <v>0.1</v>
      </c>
      <c r="H8" s="5">
        <v>0.2</v>
      </c>
      <c r="I8" s="5">
        <v>0</v>
      </c>
      <c r="J8" s="5">
        <v>0</v>
      </c>
      <c r="K8" s="5">
        <v>0</v>
      </c>
      <c r="L8" s="5">
        <v>2.2999999999999998</v>
      </c>
      <c r="M8" s="5">
        <v>2.5</v>
      </c>
      <c r="N8" s="6">
        <f t="shared" si="0"/>
        <v>11</v>
      </c>
      <c r="O8" s="3"/>
    </row>
    <row r="9" spans="1:15" ht="15.75">
      <c r="A9" s="4" t="s">
        <v>8</v>
      </c>
      <c r="B9" s="5">
        <v>0</v>
      </c>
      <c r="C9" s="5">
        <v>2.7</v>
      </c>
      <c r="D9" s="5">
        <v>0</v>
      </c>
      <c r="E9" s="5">
        <v>2.9</v>
      </c>
      <c r="F9" s="5">
        <v>6</v>
      </c>
      <c r="G9" s="5">
        <v>2.4</v>
      </c>
      <c r="H9" s="5">
        <v>1.1000000000000001</v>
      </c>
      <c r="I9" s="5">
        <v>0</v>
      </c>
      <c r="J9" s="5">
        <v>0.7</v>
      </c>
      <c r="K9" s="5">
        <v>0</v>
      </c>
      <c r="L9" s="5">
        <v>2.2999999999999998</v>
      </c>
      <c r="M9" s="5">
        <v>2.5</v>
      </c>
      <c r="N9" s="6">
        <f t="shared" si="0"/>
        <v>20.599999999999998</v>
      </c>
      <c r="O9" s="3"/>
    </row>
    <row r="10" spans="1:15" ht="15.75">
      <c r="A10" s="7" t="s">
        <v>9</v>
      </c>
      <c r="B10" s="5">
        <v>0</v>
      </c>
      <c r="C10" s="5">
        <v>0</v>
      </c>
      <c r="D10" s="5">
        <v>0</v>
      </c>
      <c r="E10" s="5">
        <v>2.9</v>
      </c>
      <c r="F10" s="5">
        <v>3</v>
      </c>
      <c r="G10" s="5">
        <v>0.1</v>
      </c>
      <c r="H10" s="5">
        <v>0.2</v>
      </c>
      <c r="I10" s="5">
        <v>0</v>
      </c>
      <c r="J10" s="5">
        <v>0</v>
      </c>
      <c r="K10" s="5">
        <v>0</v>
      </c>
      <c r="L10" s="5">
        <v>2.2999999999999998</v>
      </c>
      <c r="M10" s="5">
        <v>2.5</v>
      </c>
      <c r="N10" s="6">
        <f t="shared" si="0"/>
        <v>11</v>
      </c>
      <c r="O10" s="3"/>
    </row>
    <row r="11" spans="1:15" ht="15.75">
      <c r="A11" s="4" t="s">
        <v>10</v>
      </c>
      <c r="B11" s="5">
        <v>0</v>
      </c>
      <c r="C11" s="5">
        <v>2</v>
      </c>
      <c r="D11" s="5">
        <v>0</v>
      </c>
      <c r="E11" s="5">
        <v>2.9</v>
      </c>
      <c r="F11" s="5">
        <v>2.5</v>
      </c>
      <c r="G11" s="5">
        <v>2.5</v>
      </c>
      <c r="H11" s="5">
        <v>0.6</v>
      </c>
      <c r="I11" s="5">
        <v>0</v>
      </c>
      <c r="J11" s="5">
        <v>0</v>
      </c>
      <c r="K11" s="5">
        <v>0</v>
      </c>
      <c r="L11" s="5">
        <v>2.2999999999999998</v>
      </c>
      <c r="M11" s="5">
        <v>2.5</v>
      </c>
      <c r="N11" s="6">
        <f t="shared" si="0"/>
        <v>15.3</v>
      </c>
      <c r="O11" s="3"/>
    </row>
    <row r="12" spans="1:15" ht="15.75">
      <c r="A12" s="4" t="s">
        <v>11</v>
      </c>
      <c r="B12" s="5">
        <v>0</v>
      </c>
      <c r="C12" s="5">
        <v>0</v>
      </c>
      <c r="D12" s="5">
        <v>0</v>
      </c>
      <c r="E12" s="5">
        <v>2.9</v>
      </c>
      <c r="F12" s="5">
        <v>3</v>
      </c>
      <c r="G12" s="5">
        <v>0.1</v>
      </c>
      <c r="H12" s="5">
        <v>0.2</v>
      </c>
      <c r="I12" s="5">
        <v>0</v>
      </c>
      <c r="J12" s="5">
        <v>0</v>
      </c>
      <c r="K12" s="5">
        <v>0</v>
      </c>
      <c r="L12" s="5">
        <v>2.2999999999999998</v>
      </c>
      <c r="M12" s="5">
        <v>2.5</v>
      </c>
      <c r="N12" s="6">
        <f t="shared" si="0"/>
        <v>11</v>
      </c>
      <c r="O12" s="3"/>
    </row>
    <row r="13" spans="1:15" ht="15.75">
      <c r="A13" s="4" t="s">
        <v>12</v>
      </c>
      <c r="B13" s="5">
        <v>0</v>
      </c>
      <c r="C13" s="5">
        <v>1.5</v>
      </c>
      <c r="D13" s="5">
        <v>0</v>
      </c>
      <c r="E13" s="5">
        <v>2.9</v>
      </c>
      <c r="F13" s="5">
        <v>4.5</v>
      </c>
      <c r="G13" s="5">
        <v>4.8</v>
      </c>
      <c r="H13" s="5">
        <v>0.2</v>
      </c>
      <c r="I13" s="5">
        <v>0</v>
      </c>
      <c r="J13" s="5">
        <v>0</v>
      </c>
      <c r="K13" s="5">
        <v>0</v>
      </c>
      <c r="L13" s="5">
        <v>2.2999999999999998</v>
      </c>
      <c r="M13" s="5">
        <v>2.5</v>
      </c>
      <c r="N13" s="6">
        <f t="shared" si="0"/>
        <v>18.7</v>
      </c>
      <c r="O13" s="3"/>
    </row>
    <row r="14" spans="1:15" ht="15.75">
      <c r="A14" s="4" t="s">
        <v>13</v>
      </c>
      <c r="B14" s="5">
        <v>0</v>
      </c>
      <c r="C14" s="5">
        <v>1.5</v>
      </c>
      <c r="D14" s="5">
        <v>0</v>
      </c>
      <c r="E14" s="5">
        <v>2.9</v>
      </c>
      <c r="F14" s="5">
        <v>2</v>
      </c>
      <c r="G14" s="5">
        <v>0.1</v>
      </c>
      <c r="H14" s="5">
        <v>0.2</v>
      </c>
      <c r="I14" s="5">
        <v>0</v>
      </c>
      <c r="J14" s="5">
        <v>0.3</v>
      </c>
      <c r="K14" s="5">
        <v>0</v>
      </c>
      <c r="L14" s="5">
        <v>2.2999999999999998</v>
      </c>
      <c r="M14" s="5">
        <v>2.5</v>
      </c>
      <c r="N14" s="6">
        <f t="shared" si="0"/>
        <v>11.8</v>
      </c>
      <c r="O14" s="3"/>
    </row>
    <row r="15" spans="1:15" ht="15.75">
      <c r="A15" s="4" t="s">
        <v>14</v>
      </c>
      <c r="B15" s="5">
        <v>0</v>
      </c>
      <c r="C15" s="5">
        <v>0</v>
      </c>
      <c r="D15" s="5">
        <v>0</v>
      </c>
      <c r="E15" s="5">
        <v>2.9</v>
      </c>
      <c r="F15" s="5">
        <v>2</v>
      </c>
      <c r="G15" s="5">
        <v>0.1</v>
      </c>
      <c r="H15" s="5">
        <v>0.2</v>
      </c>
      <c r="I15" s="5">
        <v>0</v>
      </c>
      <c r="J15" s="5">
        <v>0</v>
      </c>
      <c r="K15" s="5">
        <v>0</v>
      </c>
      <c r="L15" s="5">
        <v>2.2999999999999998</v>
      </c>
      <c r="M15" s="5">
        <v>2.5</v>
      </c>
      <c r="N15" s="6">
        <f t="shared" si="0"/>
        <v>10</v>
      </c>
      <c r="O15" s="3"/>
    </row>
    <row r="16" spans="1:15" ht="15.75">
      <c r="A16" s="4" t="s">
        <v>15</v>
      </c>
      <c r="B16" s="5">
        <v>0</v>
      </c>
      <c r="C16" s="5">
        <v>1.5</v>
      </c>
      <c r="D16" s="5">
        <v>0</v>
      </c>
      <c r="E16" s="5">
        <v>2.9</v>
      </c>
      <c r="F16" s="5">
        <v>4.5</v>
      </c>
      <c r="G16" s="5">
        <v>0.1</v>
      </c>
      <c r="H16" s="5">
        <v>0.2</v>
      </c>
      <c r="I16" s="5">
        <v>0</v>
      </c>
      <c r="J16" s="5">
        <v>0</v>
      </c>
      <c r="K16" s="5">
        <v>0</v>
      </c>
      <c r="L16" s="5">
        <v>2.2999999999999998</v>
      </c>
      <c r="M16" s="5">
        <v>2.5</v>
      </c>
      <c r="N16" s="6">
        <f t="shared" si="0"/>
        <v>14</v>
      </c>
      <c r="O16" s="3"/>
    </row>
    <row r="17" spans="1:15" ht="15.75">
      <c r="A17" s="4" t="s">
        <v>16</v>
      </c>
      <c r="B17" s="5">
        <v>0</v>
      </c>
      <c r="C17" s="5">
        <v>0</v>
      </c>
      <c r="D17" s="5">
        <v>0</v>
      </c>
      <c r="E17" s="5">
        <v>2.9</v>
      </c>
      <c r="F17" s="5">
        <v>3</v>
      </c>
      <c r="G17" s="5">
        <v>0.1</v>
      </c>
      <c r="H17" s="5">
        <v>0.2</v>
      </c>
      <c r="I17" s="5">
        <v>0</v>
      </c>
      <c r="J17" s="5">
        <v>0</v>
      </c>
      <c r="K17" s="5">
        <v>0</v>
      </c>
      <c r="L17" s="5">
        <v>2.2999999999999998</v>
      </c>
      <c r="M17" s="5">
        <v>2.5</v>
      </c>
      <c r="N17" s="6">
        <f t="shared" si="0"/>
        <v>11</v>
      </c>
      <c r="O17" s="3"/>
    </row>
    <row r="18" spans="1:15" ht="15.75">
      <c r="A18" s="4" t="s">
        <v>17</v>
      </c>
      <c r="B18" s="5">
        <v>0</v>
      </c>
      <c r="C18" s="5">
        <v>0</v>
      </c>
      <c r="D18" s="5">
        <v>0</v>
      </c>
      <c r="E18" s="5">
        <v>2.9</v>
      </c>
      <c r="F18" s="5">
        <v>3</v>
      </c>
      <c r="G18" s="5">
        <v>0.1</v>
      </c>
      <c r="H18" s="5">
        <v>0.2</v>
      </c>
      <c r="I18" s="5">
        <v>0</v>
      </c>
      <c r="J18" s="5">
        <v>0</v>
      </c>
      <c r="K18" s="5">
        <v>0</v>
      </c>
      <c r="L18" s="5">
        <v>2.2999999999999998</v>
      </c>
      <c r="M18" s="5">
        <v>2.5</v>
      </c>
      <c r="N18" s="6">
        <f t="shared" si="0"/>
        <v>11</v>
      </c>
      <c r="O18" s="3"/>
    </row>
    <row r="19" spans="1:15" ht="15.75">
      <c r="A19" s="4" t="s">
        <v>34</v>
      </c>
      <c r="B19" s="5">
        <v>0</v>
      </c>
      <c r="C19" s="5">
        <v>3</v>
      </c>
      <c r="D19" s="5">
        <v>0</v>
      </c>
      <c r="E19" s="5">
        <v>2.9</v>
      </c>
      <c r="F19" s="5">
        <v>6.5</v>
      </c>
      <c r="G19" s="5">
        <v>2</v>
      </c>
      <c r="H19" s="5">
        <v>0.6</v>
      </c>
      <c r="I19" s="5">
        <v>0</v>
      </c>
      <c r="J19" s="5">
        <v>0</v>
      </c>
      <c r="K19" s="5">
        <v>0</v>
      </c>
      <c r="L19" s="5">
        <v>2.2999999999999998</v>
      </c>
      <c r="M19" s="5">
        <v>2.5</v>
      </c>
      <c r="N19" s="6">
        <f t="shared" si="0"/>
        <v>19.8</v>
      </c>
      <c r="O19" s="3"/>
    </row>
    <row r="20" spans="1:15" ht="15.75">
      <c r="A20" s="4" t="s">
        <v>35</v>
      </c>
      <c r="B20" s="5">
        <v>0</v>
      </c>
      <c r="C20" s="5">
        <v>3</v>
      </c>
      <c r="D20" s="5">
        <v>0</v>
      </c>
      <c r="E20" s="5">
        <v>2.9</v>
      </c>
      <c r="F20" s="5">
        <v>3</v>
      </c>
      <c r="G20" s="5">
        <v>2.6</v>
      </c>
      <c r="H20" s="5">
        <v>1.1000000000000001</v>
      </c>
      <c r="I20" s="5">
        <v>0</v>
      </c>
      <c r="J20" s="5">
        <v>0</v>
      </c>
      <c r="K20" s="5">
        <v>0</v>
      </c>
      <c r="L20" s="5">
        <v>2.2999999999999998</v>
      </c>
      <c r="M20" s="5">
        <v>2.5</v>
      </c>
      <c r="N20" s="6">
        <f t="shared" si="0"/>
        <v>17.399999999999999</v>
      </c>
      <c r="O20" s="3"/>
    </row>
    <row r="21" spans="1:15" ht="15.7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4.3</v>
      </c>
      <c r="H21" s="5">
        <v>0.2</v>
      </c>
      <c r="I21" s="5">
        <v>0</v>
      </c>
      <c r="J21" s="5">
        <v>0</v>
      </c>
      <c r="K21" s="5">
        <v>0</v>
      </c>
      <c r="L21" s="5">
        <v>2.2999999999999998</v>
      </c>
      <c r="M21" s="5">
        <v>2.5</v>
      </c>
      <c r="N21" s="6">
        <f t="shared" si="0"/>
        <v>9.3000000000000007</v>
      </c>
      <c r="O21" s="3"/>
    </row>
    <row r="22" spans="1:15" ht="15.75">
      <c r="A22" s="4" t="s">
        <v>37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4.3</v>
      </c>
      <c r="H22" s="5">
        <v>0.2</v>
      </c>
      <c r="I22" s="5">
        <v>0</v>
      </c>
      <c r="J22" s="5">
        <v>0</v>
      </c>
      <c r="K22" s="5">
        <v>0</v>
      </c>
      <c r="L22" s="5">
        <v>2.2999999999999998</v>
      </c>
      <c r="M22" s="5">
        <v>2.5</v>
      </c>
      <c r="N22" s="6">
        <f t="shared" si="0"/>
        <v>9.3000000000000007</v>
      </c>
      <c r="O22" s="3"/>
    </row>
    <row r="23" spans="1:15" ht="15.7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1.8</v>
      </c>
      <c r="I23" s="5">
        <v>0</v>
      </c>
      <c r="J23" s="5">
        <v>0</v>
      </c>
      <c r="K23" s="5">
        <v>0</v>
      </c>
      <c r="L23" s="5">
        <v>2.2999999999999998</v>
      </c>
      <c r="M23" s="5">
        <v>2.5</v>
      </c>
      <c r="N23" s="6">
        <f t="shared" si="0"/>
        <v>6.6</v>
      </c>
      <c r="O23" s="3"/>
    </row>
    <row r="24" spans="1:15" ht="15.75">
      <c r="A24" s="8" t="s">
        <v>18</v>
      </c>
      <c r="B24" s="6">
        <f t="shared" ref="B24:M24" si="1">SUM(B5:B23)</f>
        <v>0</v>
      </c>
      <c r="C24" s="6">
        <f t="shared" si="1"/>
        <v>21.2</v>
      </c>
      <c r="D24" s="6">
        <f t="shared" si="1"/>
        <v>0</v>
      </c>
      <c r="E24" s="6">
        <f t="shared" si="1"/>
        <v>46.399999999999984</v>
      </c>
      <c r="F24" s="6">
        <f t="shared" si="1"/>
        <v>54.5</v>
      </c>
      <c r="G24" s="6">
        <f t="shared" si="1"/>
        <v>25.7</v>
      </c>
      <c r="H24" s="6">
        <f t="shared" si="1"/>
        <v>9.8000000000000025</v>
      </c>
      <c r="I24" s="6">
        <f t="shared" si="1"/>
        <v>0</v>
      </c>
      <c r="J24" s="6">
        <f t="shared" si="1"/>
        <v>6.4</v>
      </c>
      <c r="K24" s="6">
        <f t="shared" si="1"/>
        <v>0</v>
      </c>
      <c r="L24" s="6">
        <f t="shared" si="1"/>
        <v>43.699999999999989</v>
      </c>
      <c r="M24" s="6">
        <f t="shared" si="1"/>
        <v>47.5</v>
      </c>
      <c r="N24" s="6">
        <f t="shared" si="0"/>
        <v>255.2</v>
      </c>
      <c r="O24" s="3"/>
    </row>
    <row r="25" spans="1:15" ht="15.75">
      <c r="A25" s="8" t="s">
        <v>19</v>
      </c>
      <c r="B25" s="6">
        <f t="shared" ref="B25:M25" si="2">AVERAGE(B11:B23)</f>
        <v>0</v>
      </c>
      <c r="C25" s="6">
        <f t="shared" si="2"/>
        <v>0.96153846153846156</v>
      </c>
      <c r="D25" s="6">
        <f t="shared" si="2"/>
        <v>0</v>
      </c>
      <c r="E25" s="6">
        <f t="shared" si="2"/>
        <v>2.2307692307692304</v>
      </c>
      <c r="F25" s="6">
        <f t="shared" si="2"/>
        <v>2.6153846153846154</v>
      </c>
      <c r="G25" s="6">
        <f t="shared" si="2"/>
        <v>1.6230769230769229</v>
      </c>
      <c r="H25" s="6">
        <f t="shared" si="2"/>
        <v>0.45384615384615379</v>
      </c>
      <c r="I25" s="6">
        <f t="shared" si="2"/>
        <v>0</v>
      </c>
      <c r="J25" s="6">
        <f t="shared" si="2"/>
        <v>2.3076923076923075E-2</v>
      </c>
      <c r="K25" s="6">
        <f t="shared" si="2"/>
        <v>0</v>
      </c>
      <c r="L25" s="6">
        <f t="shared" si="2"/>
        <v>2.3000000000000003</v>
      </c>
      <c r="M25" s="6">
        <f t="shared" si="2"/>
        <v>2.5</v>
      </c>
      <c r="N25" s="6">
        <f t="shared" si="0"/>
        <v>12.707692307692307</v>
      </c>
      <c r="O25" s="3"/>
    </row>
    <row r="26" spans="1:15" ht="15.75">
      <c r="A26" s="8" t="s">
        <v>20</v>
      </c>
      <c r="B26" s="6">
        <f>B24</f>
        <v>0</v>
      </c>
      <c r="C26" s="6">
        <f t="shared" ref="C26:M26" si="3">B26+C24</f>
        <v>21.2</v>
      </c>
      <c r="D26" s="6">
        <f t="shared" si="3"/>
        <v>21.2</v>
      </c>
      <c r="E26" s="6">
        <f t="shared" si="3"/>
        <v>67.59999999999998</v>
      </c>
      <c r="F26" s="6">
        <f t="shared" si="3"/>
        <v>122.09999999999998</v>
      </c>
      <c r="G26" s="6">
        <f t="shared" si="3"/>
        <v>147.79999999999998</v>
      </c>
      <c r="H26" s="6">
        <f t="shared" si="3"/>
        <v>157.6</v>
      </c>
      <c r="I26" s="6">
        <f t="shared" si="3"/>
        <v>157.6</v>
      </c>
      <c r="J26" s="6">
        <f t="shared" si="3"/>
        <v>164</v>
      </c>
      <c r="K26" s="6">
        <f t="shared" si="3"/>
        <v>164</v>
      </c>
      <c r="L26" s="6">
        <f t="shared" si="3"/>
        <v>207.7</v>
      </c>
      <c r="M26" s="6">
        <f t="shared" si="3"/>
        <v>255.2</v>
      </c>
      <c r="N26" s="6"/>
      <c r="O26" s="3"/>
    </row>
    <row r="27" spans="1: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</sheetData>
  <phoneticPr fontId="0" type="noConversion"/>
  <conditionalFormatting sqref="J2:J5 B2:B23 D2:D23 I2:I23 K2:K23 C3:C4 C6 C8 J8 C10 J10:J13 C12 C15 J15:J23 C17:C18 C21:C23 E21:F23 G23">
    <cfRule type="cellIs" dxfId="2" priority="1" stopIfTrue="1" operator="equal">
      <formula>0</formula>
    </cfRule>
  </conditionalFormatting>
  <pageMargins left="0.5" right="0.5" top="0.5" bottom="0.5" header="0" footer="0"/>
  <pageSetup paperSize="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O27"/>
  <sheetViews>
    <sheetView showOutlineSymbols="0" zoomScale="50" zoomScaleNormal="87" workbookViewId="0"/>
  </sheetViews>
  <sheetFormatPr defaultColWidth="9.6640625" defaultRowHeight="15"/>
  <cols>
    <col min="1" max="1" width="20.77734375" style="1" customWidth="1"/>
    <col min="2" max="16384" width="9.6640625" style="1"/>
  </cols>
  <sheetData>
    <row r="1" spans="1:15" ht="15.7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3"/>
    </row>
    <row r="2" spans="1:15" ht="15.75">
      <c r="A2" s="4" t="s">
        <v>1</v>
      </c>
      <c r="B2" s="5">
        <v>0.5</v>
      </c>
      <c r="C2" s="5">
        <v>1.5</v>
      </c>
      <c r="D2" s="5">
        <v>0</v>
      </c>
      <c r="E2" s="5">
        <v>0</v>
      </c>
      <c r="F2" s="5">
        <v>0</v>
      </c>
      <c r="G2" s="5">
        <v>0.5</v>
      </c>
      <c r="H2" s="5">
        <v>0</v>
      </c>
      <c r="I2" s="5">
        <v>0</v>
      </c>
      <c r="J2" s="5">
        <v>0</v>
      </c>
      <c r="K2" s="5">
        <v>2.5</v>
      </c>
      <c r="L2" s="5">
        <v>0</v>
      </c>
      <c r="M2" s="5">
        <v>0</v>
      </c>
      <c r="N2" s="6">
        <f>SUM(B2:M2)</f>
        <v>5</v>
      </c>
      <c r="O2" s="3"/>
    </row>
    <row r="3" spans="1:15" ht="15.75">
      <c r="A3" s="4" t="s">
        <v>2</v>
      </c>
      <c r="B3" s="5">
        <v>0.5</v>
      </c>
      <c r="C3" s="5">
        <v>1.5</v>
      </c>
      <c r="D3" s="5">
        <v>0</v>
      </c>
      <c r="E3" s="5">
        <v>0</v>
      </c>
      <c r="F3" s="5">
        <v>0</v>
      </c>
      <c r="G3" s="5">
        <v>0.5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6">
        <f t="shared" ref="N3:N25" si="0">SUM(B3:M3)</f>
        <v>2.5</v>
      </c>
      <c r="O3" s="3"/>
    </row>
    <row r="4" spans="1:15" ht="15.75">
      <c r="A4" s="4" t="s">
        <v>3</v>
      </c>
      <c r="B4" s="5">
        <v>0.5</v>
      </c>
      <c r="C4" s="5">
        <v>1.5</v>
      </c>
      <c r="D4" s="5">
        <v>0</v>
      </c>
      <c r="E4" s="5">
        <v>0</v>
      </c>
      <c r="F4" s="5">
        <v>0</v>
      </c>
      <c r="G4" s="5">
        <v>0.5</v>
      </c>
      <c r="H4" s="5">
        <v>0</v>
      </c>
      <c r="I4" s="5">
        <v>0</v>
      </c>
      <c r="J4" s="5">
        <v>0</v>
      </c>
      <c r="K4" s="5">
        <v>3.4</v>
      </c>
      <c r="L4" s="5">
        <v>0</v>
      </c>
      <c r="M4" s="5">
        <v>0</v>
      </c>
      <c r="N4" s="6">
        <f t="shared" si="0"/>
        <v>5.9</v>
      </c>
      <c r="O4" s="3"/>
    </row>
    <row r="5" spans="1:15" ht="15.75">
      <c r="A5" s="4" t="s">
        <v>4</v>
      </c>
      <c r="B5" s="5">
        <v>0.5</v>
      </c>
      <c r="C5" s="5">
        <v>1.5</v>
      </c>
      <c r="D5" s="5">
        <v>0</v>
      </c>
      <c r="E5" s="5">
        <v>0</v>
      </c>
      <c r="F5" s="5">
        <v>0.9</v>
      </c>
      <c r="G5" s="5">
        <v>0.9</v>
      </c>
      <c r="H5" s="5">
        <v>0</v>
      </c>
      <c r="I5" s="5">
        <v>0.8</v>
      </c>
      <c r="J5" s="5">
        <v>0</v>
      </c>
      <c r="K5" s="5">
        <v>0</v>
      </c>
      <c r="L5" s="5">
        <v>0</v>
      </c>
      <c r="M5" s="5">
        <v>0</v>
      </c>
      <c r="N5" s="6">
        <f t="shared" si="0"/>
        <v>4.5999999999999996</v>
      </c>
      <c r="O5" s="3"/>
    </row>
    <row r="6" spans="1:15" ht="15.75">
      <c r="A6" s="4" t="s">
        <v>5</v>
      </c>
      <c r="B6" s="5">
        <v>0.5</v>
      </c>
      <c r="C6" s="5">
        <v>1.5</v>
      </c>
      <c r="D6" s="5">
        <v>0</v>
      </c>
      <c r="E6" s="5">
        <v>0</v>
      </c>
      <c r="F6" s="5">
        <v>0.9</v>
      </c>
      <c r="G6" s="5">
        <v>0.9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6">
        <f t="shared" si="0"/>
        <v>3.8</v>
      </c>
      <c r="O6" s="3"/>
    </row>
    <row r="7" spans="1:15" ht="15.75">
      <c r="A7" s="4" t="s">
        <v>6</v>
      </c>
      <c r="B7" s="5">
        <v>0.5</v>
      </c>
      <c r="C7" s="5">
        <v>1.5</v>
      </c>
      <c r="D7" s="5">
        <v>0</v>
      </c>
      <c r="E7" s="5">
        <v>0</v>
      </c>
      <c r="F7" s="5">
        <v>0</v>
      </c>
      <c r="G7" s="5">
        <v>0.9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6">
        <f t="shared" si="0"/>
        <v>2.9</v>
      </c>
      <c r="O7" s="3"/>
    </row>
    <row r="8" spans="1:15" ht="15.75">
      <c r="A8" s="4" t="s">
        <v>7</v>
      </c>
      <c r="B8" s="5">
        <v>0.5</v>
      </c>
      <c r="C8" s="5">
        <v>1.5</v>
      </c>
      <c r="D8" s="5">
        <v>0</v>
      </c>
      <c r="E8" s="5">
        <v>0</v>
      </c>
      <c r="F8" s="5">
        <v>0</v>
      </c>
      <c r="G8" s="5">
        <v>0.5</v>
      </c>
      <c r="H8" s="5">
        <v>0</v>
      </c>
      <c r="I8" s="5">
        <v>0.5</v>
      </c>
      <c r="J8" s="5">
        <v>0</v>
      </c>
      <c r="K8" s="5">
        <v>1.8</v>
      </c>
      <c r="L8" s="5">
        <v>0</v>
      </c>
      <c r="M8" s="5">
        <v>0</v>
      </c>
      <c r="N8" s="6">
        <f t="shared" si="0"/>
        <v>4.8</v>
      </c>
      <c r="O8" s="3"/>
    </row>
    <row r="9" spans="1:15" ht="15.75">
      <c r="A9" s="4" t="s">
        <v>8</v>
      </c>
      <c r="B9" s="5">
        <v>0.5</v>
      </c>
      <c r="C9" s="5">
        <v>1.5</v>
      </c>
      <c r="D9" s="5">
        <v>0</v>
      </c>
      <c r="E9" s="5">
        <v>0</v>
      </c>
      <c r="F9" s="5">
        <v>0.6</v>
      </c>
      <c r="G9" s="5">
        <v>1.1000000000000001</v>
      </c>
      <c r="H9" s="5">
        <v>0</v>
      </c>
      <c r="I9" s="5">
        <v>0.5</v>
      </c>
      <c r="J9" s="5">
        <v>0.8</v>
      </c>
      <c r="K9" s="5">
        <v>2.2000000000000002</v>
      </c>
      <c r="L9" s="5">
        <v>0</v>
      </c>
      <c r="M9" s="5">
        <v>0</v>
      </c>
      <c r="N9" s="6">
        <f t="shared" si="0"/>
        <v>7.2</v>
      </c>
      <c r="O9" s="3"/>
    </row>
    <row r="10" spans="1:15" ht="15.75">
      <c r="A10" s="7" t="s">
        <v>9</v>
      </c>
      <c r="B10" s="5">
        <v>0.5</v>
      </c>
      <c r="C10" s="5">
        <v>1.5</v>
      </c>
      <c r="D10" s="5">
        <v>0</v>
      </c>
      <c r="E10" s="5">
        <v>0</v>
      </c>
      <c r="F10" s="5">
        <v>0</v>
      </c>
      <c r="G10" s="5">
        <v>0.5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6">
        <f t="shared" si="0"/>
        <v>2.5</v>
      </c>
      <c r="O10" s="3"/>
    </row>
    <row r="11" spans="1:15" ht="15.75">
      <c r="A11" s="4" t="s">
        <v>10</v>
      </c>
      <c r="B11" s="5">
        <v>0.5</v>
      </c>
      <c r="C11" s="5">
        <v>1.5</v>
      </c>
      <c r="D11" s="5">
        <v>0</v>
      </c>
      <c r="E11" s="5">
        <v>0</v>
      </c>
      <c r="F11" s="5">
        <v>0</v>
      </c>
      <c r="G11" s="5">
        <v>0.5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6">
        <f t="shared" si="0"/>
        <v>2.5</v>
      </c>
      <c r="O11" s="3"/>
    </row>
    <row r="12" spans="1:15" ht="15.75">
      <c r="A12" s="4" t="s">
        <v>11</v>
      </c>
      <c r="B12" s="5">
        <v>0.5</v>
      </c>
      <c r="C12" s="5">
        <v>1.5</v>
      </c>
      <c r="D12" s="5">
        <v>0</v>
      </c>
      <c r="E12" s="5">
        <v>0</v>
      </c>
      <c r="F12" s="5">
        <v>0</v>
      </c>
      <c r="G12" s="5">
        <v>0.5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6">
        <f t="shared" si="0"/>
        <v>2.5</v>
      </c>
      <c r="O12" s="3"/>
    </row>
    <row r="13" spans="1:15" ht="15.75">
      <c r="A13" s="4" t="s">
        <v>12</v>
      </c>
      <c r="B13" s="5">
        <v>0.5</v>
      </c>
      <c r="C13" s="5">
        <v>1.5</v>
      </c>
      <c r="D13" s="5">
        <v>0</v>
      </c>
      <c r="E13" s="5">
        <v>0</v>
      </c>
      <c r="F13" s="5">
        <v>0</v>
      </c>
      <c r="G13" s="5">
        <v>0.5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6">
        <f t="shared" si="0"/>
        <v>2.5</v>
      </c>
      <c r="O13" s="3"/>
    </row>
    <row r="14" spans="1:15" ht="15.75">
      <c r="A14" s="4" t="s">
        <v>13</v>
      </c>
      <c r="B14" s="5">
        <v>0.5</v>
      </c>
      <c r="C14" s="5">
        <v>1.5</v>
      </c>
      <c r="D14" s="5">
        <v>0</v>
      </c>
      <c r="E14" s="5">
        <v>0</v>
      </c>
      <c r="F14" s="5">
        <v>0.8</v>
      </c>
      <c r="G14" s="5">
        <v>0</v>
      </c>
      <c r="H14" s="5">
        <v>0</v>
      </c>
      <c r="I14" s="5">
        <v>1.1000000000000001</v>
      </c>
      <c r="J14" s="5">
        <v>0</v>
      </c>
      <c r="K14" s="5">
        <v>1.4</v>
      </c>
      <c r="L14" s="5">
        <v>0</v>
      </c>
      <c r="M14" s="5">
        <v>0</v>
      </c>
      <c r="N14" s="6">
        <f t="shared" si="0"/>
        <v>5.3</v>
      </c>
      <c r="O14" s="3"/>
    </row>
    <row r="15" spans="1:15" ht="15.75">
      <c r="A15" s="4" t="s">
        <v>14</v>
      </c>
      <c r="B15" s="5">
        <v>0.5</v>
      </c>
      <c r="C15" s="5">
        <v>1.5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6">
        <f t="shared" si="0"/>
        <v>2</v>
      </c>
      <c r="O15" s="3"/>
    </row>
    <row r="16" spans="1:15" ht="15.75">
      <c r="A16" s="4" t="s">
        <v>15</v>
      </c>
      <c r="B16" s="5">
        <v>0.5</v>
      </c>
      <c r="C16" s="5">
        <v>1.5</v>
      </c>
      <c r="D16" s="5">
        <v>0</v>
      </c>
      <c r="E16" s="5">
        <v>0</v>
      </c>
      <c r="F16" s="5">
        <v>0.8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6">
        <f t="shared" si="0"/>
        <v>2.8</v>
      </c>
      <c r="O16" s="3"/>
    </row>
    <row r="17" spans="1:15" ht="15.75">
      <c r="A17" s="4" t="s">
        <v>16</v>
      </c>
      <c r="B17" s="5">
        <v>0.5</v>
      </c>
      <c r="C17" s="5">
        <v>1.5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6">
        <f t="shared" si="0"/>
        <v>2</v>
      </c>
      <c r="O17" s="3"/>
    </row>
    <row r="18" spans="1:15" ht="15.75">
      <c r="A18" s="4" t="s">
        <v>17</v>
      </c>
      <c r="B18" s="5">
        <v>0.5</v>
      </c>
      <c r="C18" s="5">
        <v>1.5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6">
        <f t="shared" si="0"/>
        <v>2</v>
      </c>
      <c r="O18" s="3"/>
    </row>
    <row r="19" spans="1:15" ht="15.75">
      <c r="A19" s="4" t="s">
        <v>39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1.2</v>
      </c>
      <c r="H19" s="5">
        <v>0</v>
      </c>
      <c r="I19" s="5">
        <v>2.2999999999999998</v>
      </c>
      <c r="J19" s="5">
        <v>0</v>
      </c>
      <c r="K19" s="5">
        <v>2.8</v>
      </c>
      <c r="L19" s="5">
        <v>0</v>
      </c>
      <c r="M19" s="5">
        <v>0</v>
      </c>
      <c r="N19" s="6">
        <f t="shared" si="0"/>
        <v>6.3</v>
      </c>
      <c r="O19" s="3"/>
    </row>
    <row r="20" spans="1:15" ht="15.75">
      <c r="A20" s="4" t="s">
        <v>35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0.3</v>
      </c>
      <c r="H20" s="5">
        <v>0</v>
      </c>
      <c r="I20" s="5">
        <v>0.5</v>
      </c>
      <c r="J20" s="5">
        <v>0</v>
      </c>
      <c r="K20" s="5">
        <v>3</v>
      </c>
      <c r="L20" s="5">
        <v>0</v>
      </c>
      <c r="M20" s="5">
        <v>0</v>
      </c>
      <c r="N20" s="6">
        <f t="shared" si="0"/>
        <v>3.8</v>
      </c>
      <c r="O20" s="3"/>
    </row>
    <row r="21" spans="1:15" ht="15.75">
      <c r="A21" s="4" t="s">
        <v>40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0.9</v>
      </c>
      <c r="K21" s="5">
        <v>0</v>
      </c>
      <c r="L21" s="5">
        <v>0</v>
      </c>
      <c r="M21" s="5">
        <v>0</v>
      </c>
      <c r="N21" s="6">
        <f t="shared" si="0"/>
        <v>0.9</v>
      </c>
      <c r="O21" s="3"/>
    </row>
    <row r="22" spans="1:15" ht="15.75">
      <c r="A22" s="4" t="s">
        <v>41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0.5</v>
      </c>
      <c r="K22" s="5">
        <v>0.5</v>
      </c>
      <c r="L22" s="5">
        <v>0</v>
      </c>
      <c r="M22" s="5">
        <v>0</v>
      </c>
      <c r="N22" s="6">
        <f t="shared" si="0"/>
        <v>1</v>
      </c>
      <c r="O22" s="3"/>
    </row>
    <row r="23" spans="1:15" ht="15.75">
      <c r="A23" s="4" t="s">
        <v>42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1.7</v>
      </c>
      <c r="K23" s="5">
        <v>0.5</v>
      </c>
      <c r="L23" s="5">
        <v>0</v>
      </c>
      <c r="M23" s="5">
        <v>0</v>
      </c>
      <c r="N23" s="6">
        <f t="shared" si="0"/>
        <v>2.2000000000000002</v>
      </c>
      <c r="O23" s="3"/>
    </row>
    <row r="24" spans="1:15" ht="15.75">
      <c r="A24" s="8" t="s">
        <v>18</v>
      </c>
      <c r="B24" s="6">
        <f t="shared" ref="B24:M24" si="1">SUM(B5:B23)</f>
        <v>7</v>
      </c>
      <c r="C24" s="6">
        <f t="shared" si="1"/>
        <v>21</v>
      </c>
      <c r="D24" s="6">
        <f t="shared" si="1"/>
        <v>0</v>
      </c>
      <c r="E24" s="6">
        <f t="shared" si="1"/>
        <v>0</v>
      </c>
      <c r="F24" s="6">
        <f t="shared" si="1"/>
        <v>4</v>
      </c>
      <c r="G24" s="6">
        <f t="shared" si="1"/>
        <v>7.8000000000000007</v>
      </c>
      <c r="H24" s="6">
        <f t="shared" si="1"/>
        <v>0</v>
      </c>
      <c r="I24" s="6">
        <f t="shared" si="1"/>
        <v>5.7</v>
      </c>
      <c r="J24" s="6">
        <f t="shared" si="1"/>
        <v>3.9000000000000004</v>
      </c>
      <c r="K24" s="6">
        <f t="shared" si="1"/>
        <v>12.2</v>
      </c>
      <c r="L24" s="6">
        <f t="shared" si="1"/>
        <v>0</v>
      </c>
      <c r="M24" s="6">
        <f t="shared" si="1"/>
        <v>0</v>
      </c>
      <c r="N24" s="6">
        <f t="shared" si="0"/>
        <v>61.599999999999994</v>
      </c>
      <c r="O24" s="3"/>
    </row>
    <row r="25" spans="1:15" ht="15.75">
      <c r="A25" s="8" t="s">
        <v>19</v>
      </c>
      <c r="B25" s="6">
        <f t="shared" ref="B25:M25" si="2">AVERAGE(B11:B23)</f>
        <v>0.30769230769230771</v>
      </c>
      <c r="C25" s="6">
        <f t="shared" si="2"/>
        <v>0.92307692307692313</v>
      </c>
      <c r="D25" s="6">
        <f t="shared" si="2"/>
        <v>0</v>
      </c>
      <c r="E25" s="6">
        <f t="shared" si="2"/>
        <v>0</v>
      </c>
      <c r="F25" s="6">
        <f t="shared" si="2"/>
        <v>0.12307692307692308</v>
      </c>
      <c r="G25" s="6">
        <f t="shared" si="2"/>
        <v>0.23076923076923078</v>
      </c>
      <c r="H25" s="6">
        <f t="shared" si="2"/>
        <v>0</v>
      </c>
      <c r="I25" s="6">
        <f t="shared" si="2"/>
        <v>0.3</v>
      </c>
      <c r="J25" s="6">
        <f t="shared" si="2"/>
        <v>0.23846153846153845</v>
      </c>
      <c r="K25" s="6">
        <f t="shared" si="2"/>
        <v>0.63076923076923075</v>
      </c>
      <c r="L25" s="6">
        <f t="shared" si="2"/>
        <v>0</v>
      </c>
      <c r="M25" s="6">
        <f t="shared" si="2"/>
        <v>0</v>
      </c>
      <c r="N25" s="6">
        <f t="shared" si="0"/>
        <v>2.7538461538461538</v>
      </c>
      <c r="O25" s="3"/>
    </row>
    <row r="26" spans="1:15" ht="15.75">
      <c r="A26" s="8" t="s">
        <v>20</v>
      </c>
      <c r="B26" s="6">
        <f>B24</f>
        <v>7</v>
      </c>
      <c r="C26" s="6">
        <f t="shared" ref="C26:M26" si="3">B26+C24</f>
        <v>28</v>
      </c>
      <c r="D26" s="6">
        <f t="shared" si="3"/>
        <v>28</v>
      </c>
      <c r="E26" s="6">
        <f t="shared" si="3"/>
        <v>28</v>
      </c>
      <c r="F26" s="6">
        <f t="shared" si="3"/>
        <v>32</v>
      </c>
      <c r="G26" s="6">
        <f t="shared" si="3"/>
        <v>39.799999999999997</v>
      </c>
      <c r="H26" s="6">
        <f t="shared" si="3"/>
        <v>39.799999999999997</v>
      </c>
      <c r="I26" s="6">
        <f t="shared" si="3"/>
        <v>45.5</v>
      </c>
      <c r="J26" s="6">
        <f t="shared" si="3"/>
        <v>49.4</v>
      </c>
      <c r="K26" s="6">
        <f t="shared" si="3"/>
        <v>61.599999999999994</v>
      </c>
      <c r="L26" s="6">
        <f t="shared" si="3"/>
        <v>61.599999999999994</v>
      </c>
      <c r="M26" s="6">
        <f t="shared" si="3"/>
        <v>61.599999999999994</v>
      </c>
      <c r="N26" s="6"/>
      <c r="O26" s="3"/>
    </row>
    <row r="27" spans="1: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</sheetData>
  <phoneticPr fontId="0" type="noConversion"/>
  <conditionalFormatting sqref="F2:F4 I2:I4 J2:J8 D2:E23 H2:H23 L2:M23 K3 K5:K7 I6:I7 F7:F8 F10:F13 I10:I13 K10:K13 J10:J20 G14:G18 F15 I15:I18 K15:K18 F17:F23 B19:C23 K21 G21:G23 I21:I23">
    <cfRule type="cellIs" dxfId="1" priority="1" stopIfTrue="1" operator="equal">
      <formula>0</formula>
    </cfRule>
  </conditionalFormatting>
  <pageMargins left="0.5" right="0.5" top="0.5" bottom="0.5" header="0" footer="0"/>
  <pageSetup paperSize="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O25"/>
  <sheetViews>
    <sheetView showOutlineSymbols="0" zoomScale="50" zoomScaleNormal="87" workbookViewId="0"/>
  </sheetViews>
  <sheetFormatPr defaultColWidth="9.6640625" defaultRowHeight="15"/>
  <cols>
    <col min="1" max="1" width="20.77734375" style="1" customWidth="1"/>
    <col min="2" max="16384" width="9.6640625" style="1"/>
  </cols>
  <sheetData>
    <row r="1" spans="1:15" ht="15.7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3"/>
    </row>
    <row r="2" spans="1:15" ht="15.75">
      <c r="A2" s="4" t="s">
        <v>1</v>
      </c>
      <c r="B2" s="5">
        <v>1.6</v>
      </c>
      <c r="C2" s="5">
        <v>0.5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6">
        <f>SUM(B2:M2)</f>
        <v>2.1</v>
      </c>
      <c r="O2" s="3"/>
    </row>
    <row r="3" spans="1:15" ht="15.75">
      <c r="A3" s="4" t="s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6">
        <f t="shared" ref="N3:N23" si="0">SUM(B3:M3)</f>
        <v>0</v>
      </c>
      <c r="O3" s="3"/>
    </row>
    <row r="4" spans="1:15" ht="15.75">
      <c r="A4" s="4" t="s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6">
        <f t="shared" si="0"/>
        <v>0</v>
      </c>
      <c r="O4" s="3"/>
    </row>
    <row r="5" spans="1:15" ht="15.75">
      <c r="A5" s="4" t="s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6">
        <f t="shared" si="0"/>
        <v>0</v>
      </c>
      <c r="O5" s="3"/>
    </row>
    <row r="6" spans="1:15" ht="15.75">
      <c r="A6" s="4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3.6</v>
      </c>
      <c r="K6" s="5">
        <v>0.1</v>
      </c>
      <c r="L6" s="5">
        <v>0</v>
      </c>
      <c r="M6" s="5">
        <v>0</v>
      </c>
      <c r="N6" s="6">
        <f t="shared" si="0"/>
        <v>3.7</v>
      </c>
      <c r="O6" s="3"/>
    </row>
    <row r="7" spans="1:15" ht="15.75">
      <c r="A7" s="4" t="s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6">
        <f t="shared" si="0"/>
        <v>0</v>
      </c>
      <c r="O7" s="3"/>
    </row>
    <row r="8" spans="1:15" ht="15.75">
      <c r="A8" s="4" t="s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6">
        <f t="shared" si="0"/>
        <v>0</v>
      </c>
      <c r="O8" s="3"/>
    </row>
    <row r="9" spans="1:15" ht="15.75">
      <c r="A9" s="4" t="s">
        <v>8</v>
      </c>
      <c r="B9" s="5">
        <v>1.2</v>
      </c>
      <c r="C9" s="5">
        <v>0.5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3</v>
      </c>
      <c r="K9" s="5">
        <v>4.0999999999999996</v>
      </c>
      <c r="L9" s="5">
        <v>1</v>
      </c>
      <c r="M9" s="5">
        <v>3</v>
      </c>
      <c r="N9" s="6">
        <f t="shared" si="0"/>
        <v>12.8</v>
      </c>
      <c r="O9" s="3"/>
    </row>
    <row r="10" spans="1:15" ht="15.75">
      <c r="A10" s="7" t="s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6">
        <f t="shared" si="0"/>
        <v>0</v>
      </c>
      <c r="O10" s="3"/>
    </row>
    <row r="11" spans="1:15" ht="15.75">
      <c r="A11" s="4" t="s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6">
        <f t="shared" si="0"/>
        <v>0</v>
      </c>
      <c r="O11" s="3"/>
    </row>
    <row r="12" spans="1:15" ht="15.75">
      <c r="A12" s="4" t="s">
        <v>11</v>
      </c>
      <c r="B12" s="5">
        <v>0.7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6">
        <f t="shared" si="0"/>
        <v>0.7</v>
      </c>
      <c r="O12" s="3"/>
    </row>
    <row r="13" spans="1:15" ht="15.75">
      <c r="A13" s="4" t="s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6">
        <f t="shared" si="0"/>
        <v>0</v>
      </c>
      <c r="O13" s="3"/>
    </row>
    <row r="14" spans="1:15" ht="15.75">
      <c r="A14" s="4" t="s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6">
        <f t="shared" si="0"/>
        <v>0</v>
      </c>
      <c r="O14" s="3"/>
    </row>
    <row r="15" spans="1:15" ht="15.75">
      <c r="A15" s="4" t="s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6">
        <f t="shared" si="0"/>
        <v>0</v>
      </c>
      <c r="O15" s="3"/>
    </row>
    <row r="16" spans="1:15" ht="15.75">
      <c r="A16" s="4" t="s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6">
        <f t="shared" si="0"/>
        <v>0</v>
      </c>
      <c r="O16" s="3"/>
    </row>
    <row r="17" spans="1:15" ht="15.75">
      <c r="A17" s="4" t="s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6">
        <f t="shared" si="0"/>
        <v>0</v>
      </c>
      <c r="O17" s="3"/>
    </row>
    <row r="18" spans="1:15" ht="15.75">
      <c r="A18" s="4" t="s">
        <v>17</v>
      </c>
      <c r="B18" s="5">
        <v>1.9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6">
        <f t="shared" si="0"/>
        <v>1.9</v>
      </c>
      <c r="O18" s="3"/>
    </row>
    <row r="19" spans="1:15" ht="15.75">
      <c r="A19" s="4" t="s">
        <v>44</v>
      </c>
      <c r="B19" s="5">
        <v>1.1000000000000001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6">
        <f t="shared" si="0"/>
        <v>1.1000000000000001</v>
      </c>
      <c r="O19" s="3"/>
    </row>
    <row r="20" spans="1:15" ht="15.75">
      <c r="A20" s="4" t="s">
        <v>39</v>
      </c>
      <c r="B20" s="5">
        <v>0.7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6">
        <f t="shared" si="0"/>
        <v>0.7</v>
      </c>
      <c r="O20" s="3"/>
    </row>
    <row r="21" spans="1:15" ht="15.75">
      <c r="A21" s="4" t="s">
        <v>45</v>
      </c>
      <c r="B21" s="5">
        <v>0.9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6">
        <f t="shared" si="0"/>
        <v>0.9</v>
      </c>
      <c r="O21" s="3"/>
    </row>
    <row r="22" spans="1:15" ht="15.75">
      <c r="A22" s="8" t="s">
        <v>18</v>
      </c>
      <c r="B22" s="6">
        <f t="shared" ref="B22:M22" si="1">SUM(B5:B21)</f>
        <v>6.5000000000000009</v>
      </c>
      <c r="C22" s="6">
        <f t="shared" si="1"/>
        <v>0.5</v>
      </c>
      <c r="D22" s="6">
        <f t="shared" si="1"/>
        <v>0</v>
      </c>
      <c r="E22" s="6">
        <f t="shared" si="1"/>
        <v>0</v>
      </c>
      <c r="F22" s="6">
        <f t="shared" si="1"/>
        <v>0</v>
      </c>
      <c r="G22" s="6">
        <f t="shared" si="1"/>
        <v>0</v>
      </c>
      <c r="H22" s="6">
        <f t="shared" si="1"/>
        <v>0</v>
      </c>
      <c r="I22" s="6">
        <f t="shared" si="1"/>
        <v>0</v>
      </c>
      <c r="J22" s="6">
        <f t="shared" si="1"/>
        <v>6.6</v>
      </c>
      <c r="K22" s="6">
        <f t="shared" si="1"/>
        <v>4.1999999999999993</v>
      </c>
      <c r="L22" s="6">
        <f t="shared" si="1"/>
        <v>1</v>
      </c>
      <c r="M22" s="6">
        <f t="shared" si="1"/>
        <v>3</v>
      </c>
      <c r="N22" s="6">
        <f t="shared" si="0"/>
        <v>21.8</v>
      </c>
      <c r="O22" s="3"/>
    </row>
    <row r="23" spans="1:15" ht="15.75">
      <c r="A23" s="8" t="s">
        <v>19</v>
      </c>
      <c r="B23" s="6">
        <f t="shared" ref="B23:M23" si="2">AVERAGE(B11:B21)</f>
        <v>0.48181818181818181</v>
      </c>
      <c r="C23" s="6">
        <f t="shared" si="2"/>
        <v>0</v>
      </c>
      <c r="D23" s="6">
        <f t="shared" si="2"/>
        <v>0</v>
      </c>
      <c r="E23" s="6">
        <f t="shared" si="2"/>
        <v>0</v>
      </c>
      <c r="F23" s="6">
        <f t="shared" si="2"/>
        <v>0</v>
      </c>
      <c r="G23" s="6">
        <f t="shared" si="2"/>
        <v>0</v>
      </c>
      <c r="H23" s="6">
        <f t="shared" si="2"/>
        <v>0</v>
      </c>
      <c r="I23" s="6">
        <f t="shared" si="2"/>
        <v>0</v>
      </c>
      <c r="J23" s="6">
        <f t="shared" si="2"/>
        <v>0</v>
      </c>
      <c r="K23" s="6">
        <f t="shared" si="2"/>
        <v>0</v>
      </c>
      <c r="L23" s="6">
        <f t="shared" si="2"/>
        <v>0</v>
      </c>
      <c r="M23" s="6">
        <f t="shared" si="2"/>
        <v>0</v>
      </c>
      <c r="N23" s="6">
        <f t="shared" si="0"/>
        <v>0.48181818181818181</v>
      </c>
      <c r="O23" s="3"/>
    </row>
    <row r="24" spans="1:15" ht="15.75">
      <c r="A24" s="8" t="s">
        <v>20</v>
      </c>
      <c r="B24" s="6">
        <f>B22</f>
        <v>6.5000000000000009</v>
      </c>
      <c r="C24" s="6">
        <f t="shared" ref="C24:M24" si="3">B24+C22</f>
        <v>7.0000000000000009</v>
      </c>
      <c r="D24" s="6">
        <f t="shared" si="3"/>
        <v>7.0000000000000009</v>
      </c>
      <c r="E24" s="6">
        <f t="shared" si="3"/>
        <v>7.0000000000000009</v>
      </c>
      <c r="F24" s="6">
        <f t="shared" si="3"/>
        <v>7.0000000000000009</v>
      </c>
      <c r="G24" s="6">
        <f t="shared" si="3"/>
        <v>7.0000000000000009</v>
      </c>
      <c r="H24" s="6">
        <f t="shared" si="3"/>
        <v>7.0000000000000009</v>
      </c>
      <c r="I24" s="6">
        <f t="shared" si="3"/>
        <v>7.0000000000000009</v>
      </c>
      <c r="J24" s="6">
        <f t="shared" si="3"/>
        <v>13.600000000000001</v>
      </c>
      <c r="K24" s="6">
        <f t="shared" si="3"/>
        <v>17.8</v>
      </c>
      <c r="L24" s="6">
        <f t="shared" si="3"/>
        <v>18.8</v>
      </c>
      <c r="M24" s="6">
        <f t="shared" si="3"/>
        <v>21.8</v>
      </c>
      <c r="N24" s="6"/>
      <c r="O24" s="3"/>
    </row>
    <row r="25" spans="1: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</sheetData>
  <phoneticPr fontId="0" type="noConversion"/>
  <conditionalFormatting sqref="J2:K5 L2:M8 D2:I21 B3:C8 J7:K8 B10:B11 C10:C21 J10:M21 B13:B17">
    <cfRule type="cellIs" dxfId="0" priority="1" stopIfTrue="1" operator="equal">
      <formula>0</formula>
    </cfRule>
  </conditionalFormatting>
  <pageMargins left="0.5" right="0.5" top="0.5" bottom="0.5" header="0" footer="0"/>
  <pageSetup paperSize="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54"/>
  <sheetViews>
    <sheetView showOutlineSymbols="0" zoomScale="50" zoomScaleNormal="87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6640625" defaultRowHeight="15"/>
  <cols>
    <col min="1" max="1" width="35.77734375" style="10" customWidth="1"/>
    <col min="2" max="21" width="9.6640625" style="10" customWidth="1"/>
    <col min="22" max="22" width="10.77734375" style="10" customWidth="1"/>
    <col min="23" max="16384" width="9.6640625" style="10"/>
  </cols>
  <sheetData>
    <row r="1" spans="1:34">
      <c r="A1" s="11" t="s">
        <v>46</v>
      </c>
    </row>
    <row r="2" spans="1:34" ht="15.75" thickBot="1">
      <c r="A2" s="11" t="s">
        <v>47</v>
      </c>
    </row>
    <row r="3" spans="1:34" ht="15.75">
      <c r="A3" s="12" t="s">
        <v>43</v>
      </c>
      <c r="B3" s="12" t="s">
        <v>74</v>
      </c>
      <c r="C3" s="12" t="s">
        <v>76</v>
      </c>
      <c r="D3" s="12" t="s">
        <v>77</v>
      </c>
      <c r="E3" s="12" t="s">
        <v>79</v>
      </c>
      <c r="F3" s="12" t="s">
        <v>78</v>
      </c>
      <c r="G3" s="12" t="s">
        <v>43</v>
      </c>
      <c r="H3" s="12"/>
      <c r="I3" s="12" t="s">
        <v>576</v>
      </c>
      <c r="J3" s="12" t="s">
        <v>577</v>
      </c>
      <c r="K3" s="12" t="s">
        <v>86</v>
      </c>
      <c r="L3" s="12"/>
      <c r="M3" s="12"/>
      <c r="N3" s="12" t="s">
        <v>575</v>
      </c>
      <c r="O3" s="12" t="s">
        <v>43</v>
      </c>
      <c r="P3" s="12"/>
      <c r="Q3" s="12" t="s">
        <v>89</v>
      </c>
      <c r="R3" s="12"/>
      <c r="S3" s="12"/>
      <c r="T3" s="12" t="s">
        <v>91</v>
      </c>
      <c r="U3" s="12" t="s">
        <v>93</v>
      </c>
      <c r="V3" s="12" t="s">
        <v>48</v>
      </c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34" ht="16.5" thickBot="1">
      <c r="A4" s="13" t="s">
        <v>48</v>
      </c>
      <c r="B4" s="14" t="s">
        <v>75</v>
      </c>
      <c r="C4" s="14" t="s">
        <v>75</v>
      </c>
      <c r="D4" s="14" t="s">
        <v>75</v>
      </c>
      <c r="E4" s="14" t="s">
        <v>75</v>
      </c>
      <c r="F4" s="14" t="s">
        <v>75</v>
      </c>
      <c r="G4" s="14" t="s">
        <v>80</v>
      </c>
      <c r="H4" s="14" t="s">
        <v>81</v>
      </c>
      <c r="I4" s="14" t="s">
        <v>75</v>
      </c>
      <c r="J4" s="14" t="s">
        <v>75</v>
      </c>
      <c r="K4" s="14" t="s">
        <v>75</v>
      </c>
      <c r="L4" s="14" t="s">
        <v>85</v>
      </c>
      <c r="M4" s="14" t="s">
        <v>87</v>
      </c>
      <c r="N4" s="14" t="s">
        <v>75</v>
      </c>
      <c r="O4" s="14" t="s">
        <v>90</v>
      </c>
      <c r="P4" s="14" t="s">
        <v>92</v>
      </c>
      <c r="Q4" s="14" t="s">
        <v>75</v>
      </c>
      <c r="R4" s="14" t="s">
        <v>94</v>
      </c>
      <c r="S4" s="14" t="s">
        <v>95</v>
      </c>
      <c r="T4" s="14" t="s">
        <v>75</v>
      </c>
      <c r="U4" s="14" t="s">
        <v>75</v>
      </c>
      <c r="V4" s="14" t="s">
        <v>75</v>
      </c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</row>
    <row r="5" spans="1:34">
      <c r="A5" s="15" t="s">
        <v>49</v>
      </c>
      <c r="B5" s="16">
        <v>2</v>
      </c>
      <c r="C5" s="16">
        <v>1.9</v>
      </c>
      <c r="D5" s="16">
        <v>1.4</v>
      </c>
      <c r="E5" s="16">
        <v>2.8</v>
      </c>
      <c r="F5" s="16">
        <v>2.5</v>
      </c>
      <c r="G5" s="16">
        <v>1.2</v>
      </c>
      <c r="H5" s="16">
        <v>0.3</v>
      </c>
      <c r="I5" s="16">
        <f>SUM(G5:H5)</f>
        <v>1.5</v>
      </c>
      <c r="J5" s="16">
        <v>0</v>
      </c>
      <c r="K5" s="16">
        <v>0</v>
      </c>
      <c r="L5" s="17" t="s">
        <v>82</v>
      </c>
      <c r="M5" s="16">
        <v>0.1</v>
      </c>
      <c r="N5" s="17" t="s">
        <v>82</v>
      </c>
      <c r="O5" s="16">
        <v>2</v>
      </c>
      <c r="P5" s="16">
        <v>6.5</v>
      </c>
      <c r="Q5" s="16">
        <f>SUM(O5:P5)</f>
        <v>8.5</v>
      </c>
      <c r="R5" s="16">
        <v>1.7</v>
      </c>
      <c r="S5" s="16">
        <v>1.8</v>
      </c>
      <c r="T5" s="16">
        <f>SUM(R5:S5)</f>
        <v>3.5</v>
      </c>
      <c r="U5" s="16">
        <v>0</v>
      </c>
      <c r="V5" s="17" t="s">
        <v>82</v>
      </c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pans="1:34">
      <c r="A6" s="11" t="s">
        <v>50</v>
      </c>
      <c r="B6" s="18">
        <v>2</v>
      </c>
      <c r="C6" s="18">
        <v>1.9</v>
      </c>
      <c r="D6" s="18">
        <v>1.4</v>
      </c>
      <c r="E6" s="18">
        <v>2.8</v>
      </c>
      <c r="F6" s="18">
        <v>2.5</v>
      </c>
      <c r="G6" s="18">
        <v>1.2</v>
      </c>
      <c r="H6" s="18">
        <v>0.3</v>
      </c>
      <c r="I6" s="18">
        <f t="shared" ref="I6:I12" si="0">SUM(G6:H6)</f>
        <v>1.5</v>
      </c>
      <c r="J6" s="18">
        <v>0</v>
      </c>
      <c r="K6" s="18">
        <v>0</v>
      </c>
      <c r="L6" s="19" t="s">
        <v>82</v>
      </c>
      <c r="M6" s="18">
        <v>0.2</v>
      </c>
      <c r="N6" s="19" t="s">
        <v>82</v>
      </c>
      <c r="O6" s="18">
        <v>2</v>
      </c>
      <c r="P6" s="18">
        <v>6.5</v>
      </c>
      <c r="Q6" s="18">
        <f t="shared" ref="Q6:Q12" si="1">SUM(O6:P6)</f>
        <v>8.5</v>
      </c>
      <c r="R6" s="18">
        <v>1.7</v>
      </c>
      <c r="S6" s="18">
        <v>1.8</v>
      </c>
      <c r="T6" s="18">
        <f t="shared" ref="T6:T12" si="2">SUM(R6:S6)</f>
        <v>3.5</v>
      </c>
      <c r="U6" s="18">
        <v>0</v>
      </c>
      <c r="V6" s="19" t="s">
        <v>82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pans="1:34">
      <c r="A7" s="11" t="s">
        <v>51</v>
      </c>
      <c r="B7" s="18">
        <v>2</v>
      </c>
      <c r="C7" s="18">
        <v>1.6</v>
      </c>
      <c r="D7" s="18">
        <v>1.4</v>
      </c>
      <c r="E7" s="18">
        <v>2.5</v>
      </c>
      <c r="F7" s="18">
        <v>2.5</v>
      </c>
      <c r="G7" s="18">
        <v>1.5</v>
      </c>
      <c r="H7" s="18">
        <v>2.2999999999999998</v>
      </c>
      <c r="I7" s="18">
        <f t="shared" si="0"/>
        <v>3.8</v>
      </c>
      <c r="J7" s="18">
        <v>0</v>
      </c>
      <c r="K7" s="18">
        <v>0</v>
      </c>
      <c r="L7" s="19" t="s">
        <v>82</v>
      </c>
      <c r="M7" s="18">
        <v>0.7</v>
      </c>
      <c r="N7" s="19" t="s">
        <v>82</v>
      </c>
      <c r="O7" s="18">
        <v>1.5</v>
      </c>
      <c r="P7" s="18">
        <v>6.5</v>
      </c>
      <c r="Q7" s="18">
        <f t="shared" si="1"/>
        <v>8</v>
      </c>
      <c r="R7" s="18">
        <v>2.9</v>
      </c>
      <c r="S7" s="18">
        <v>1.3</v>
      </c>
      <c r="T7" s="18">
        <f t="shared" si="2"/>
        <v>4.2</v>
      </c>
      <c r="U7" s="18">
        <v>0</v>
      </c>
      <c r="V7" s="19" t="s">
        <v>82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34">
      <c r="A8" s="11" t="s">
        <v>52</v>
      </c>
      <c r="B8" s="18">
        <v>2</v>
      </c>
      <c r="C8" s="18">
        <v>1.6</v>
      </c>
      <c r="D8" s="18">
        <v>1.4</v>
      </c>
      <c r="E8" s="18">
        <v>2.6</v>
      </c>
      <c r="F8" s="18">
        <v>2.6</v>
      </c>
      <c r="G8" s="18">
        <v>1.2</v>
      </c>
      <c r="H8" s="18">
        <v>2.8</v>
      </c>
      <c r="I8" s="18">
        <f t="shared" si="0"/>
        <v>4</v>
      </c>
      <c r="J8" s="18">
        <v>0</v>
      </c>
      <c r="K8" s="18">
        <v>0</v>
      </c>
      <c r="L8" s="19" t="s">
        <v>82</v>
      </c>
      <c r="M8" s="18">
        <v>0.2</v>
      </c>
      <c r="N8" s="19" t="s">
        <v>82</v>
      </c>
      <c r="O8" s="18">
        <v>1</v>
      </c>
      <c r="P8" s="18">
        <v>6.5</v>
      </c>
      <c r="Q8" s="18">
        <f t="shared" si="1"/>
        <v>7.5</v>
      </c>
      <c r="R8" s="18">
        <v>1.75</v>
      </c>
      <c r="S8" s="18">
        <v>1.3</v>
      </c>
      <c r="T8" s="18">
        <f t="shared" si="2"/>
        <v>3.05</v>
      </c>
      <c r="U8" s="18">
        <v>0</v>
      </c>
      <c r="V8" s="19" t="s">
        <v>82</v>
      </c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pans="1:34">
      <c r="A9" s="177" t="s">
        <v>53</v>
      </c>
      <c r="B9" s="174">
        <v>2</v>
      </c>
      <c r="C9" s="174">
        <v>1.6</v>
      </c>
      <c r="D9" s="174">
        <v>1.4</v>
      </c>
      <c r="E9" s="174">
        <v>2.5</v>
      </c>
      <c r="F9" s="174">
        <v>2.5</v>
      </c>
      <c r="G9" s="174">
        <v>1.5</v>
      </c>
      <c r="H9" s="219" t="s">
        <v>82</v>
      </c>
      <c r="I9" s="219">
        <f t="shared" si="0"/>
        <v>1.5</v>
      </c>
      <c r="J9" s="219">
        <v>0</v>
      </c>
      <c r="K9" s="219">
        <v>0</v>
      </c>
      <c r="L9" s="174">
        <v>0.3</v>
      </c>
      <c r="M9" s="174">
        <v>0.2</v>
      </c>
      <c r="N9" s="174">
        <f>L9+M9</f>
        <v>0.5</v>
      </c>
      <c r="O9" s="174">
        <v>1</v>
      </c>
      <c r="P9" s="174">
        <v>6.5</v>
      </c>
      <c r="Q9" s="174">
        <f t="shared" si="1"/>
        <v>7.5</v>
      </c>
      <c r="R9" s="174">
        <v>1.75</v>
      </c>
      <c r="S9" s="174">
        <v>1</v>
      </c>
      <c r="T9" s="174">
        <f t="shared" si="2"/>
        <v>2.75</v>
      </c>
      <c r="U9" s="174">
        <v>0</v>
      </c>
      <c r="V9" s="219" t="s">
        <v>82</v>
      </c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pans="1:34">
      <c r="A10" s="11" t="s">
        <v>54</v>
      </c>
      <c r="B10" s="18">
        <v>2</v>
      </c>
      <c r="C10" s="18">
        <v>1.6</v>
      </c>
      <c r="D10" s="18">
        <v>1.4</v>
      </c>
      <c r="E10" s="18">
        <v>2.8</v>
      </c>
      <c r="F10" s="18">
        <v>2.8</v>
      </c>
      <c r="G10" s="18">
        <v>1.6</v>
      </c>
      <c r="H10" s="18">
        <v>3.5</v>
      </c>
      <c r="I10" s="18">
        <f t="shared" si="0"/>
        <v>5.0999999999999996</v>
      </c>
      <c r="J10" s="18">
        <v>0</v>
      </c>
      <c r="K10" s="18">
        <v>0</v>
      </c>
      <c r="L10" s="18">
        <v>0.5</v>
      </c>
      <c r="M10" s="18">
        <v>0.3</v>
      </c>
      <c r="N10" s="18">
        <f>L10+M10</f>
        <v>0.8</v>
      </c>
      <c r="O10" s="18">
        <v>1.5</v>
      </c>
      <c r="P10" s="18">
        <v>6.5</v>
      </c>
      <c r="Q10" s="18">
        <f t="shared" si="1"/>
        <v>8</v>
      </c>
      <c r="R10" s="18">
        <v>4</v>
      </c>
      <c r="S10" s="18">
        <v>0.7</v>
      </c>
      <c r="T10" s="18">
        <f t="shared" si="2"/>
        <v>4.7</v>
      </c>
      <c r="U10" s="18">
        <v>0</v>
      </c>
      <c r="V10" s="18">
        <f>B10+C10+D10+E10+F10+J10+K10+I10+N10+Q10+T10+U10</f>
        <v>29.2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>
      <c r="A11" s="11" t="s">
        <v>55</v>
      </c>
      <c r="B11" s="18">
        <v>2</v>
      </c>
      <c r="C11" s="18">
        <v>1.6</v>
      </c>
      <c r="D11" s="18">
        <v>1.4</v>
      </c>
      <c r="E11" s="18">
        <v>2.8</v>
      </c>
      <c r="F11" s="18">
        <v>2.8</v>
      </c>
      <c r="G11" s="18">
        <v>1.6</v>
      </c>
      <c r="H11" s="18">
        <v>2.5</v>
      </c>
      <c r="I11" s="18">
        <f t="shared" si="0"/>
        <v>4.0999999999999996</v>
      </c>
      <c r="J11" s="18">
        <v>0</v>
      </c>
      <c r="K11" s="18">
        <v>0</v>
      </c>
      <c r="L11" s="18">
        <v>0.5</v>
      </c>
      <c r="M11" s="18">
        <v>0.4</v>
      </c>
      <c r="N11" s="18">
        <f>L11+M11</f>
        <v>0.9</v>
      </c>
      <c r="O11" s="18">
        <v>1.4</v>
      </c>
      <c r="P11" s="18">
        <v>6.5</v>
      </c>
      <c r="Q11" s="18">
        <f t="shared" si="1"/>
        <v>7.9</v>
      </c>
      <c r="R11" s="18">
        <v>3.2</v>
      </c>
      <c r="S11" s="18">
        <v>0.7</v>
      </c>
      <c r="T11" s="18">
        <f t="shared" si="2"/>
        <v>3.9000000000000004</v>
      </c>
      <c r="U11" s="18">
        <v>0</v>
      </c>
      <c r="V11" s="18">
        <f>B11+C11+D11+E11+F11+J11+K11+I11+N11+Q11+T11+U11</f>
        <v>27.4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pans="1:34" ht="15.75" thickBot="1">
      <c r="A12" s="11" t="s">
        <v>56</v>
      </c>
      <c r="B12" s="18">
        <v>2</v>
      </c>
      <c r="C12" s="18">
        <v>1.6</v>
      </c>
      <c r="D12" s="18">
        <v>1.4</v>
      </c>
      <c r="E12" s="18">
        <v>2.8</v>
      </c>
      <c r="F12" s="18">
        <v>2.8</v>
      </c>
      <c r="G12" s="18">
        <v>1</v>
      </c>
      <c r="H12" s="18">
        <v>3.3</v>
      </c>
      <c r="I12" s="18">
        <f t="shared" si="0"/>
        <v>4.3</v>
      </c>
      <c r="J12" s="18">
        <v>0</v>
      </c>
      <c r="K12" s="18">
        <v>0</v>
      </c>
      <c r="L12" s="19" t="s">
        <v>82</v>
      </c>
      <c r="M12" s="18">
        <v>0.4</v>
      </c>
      <c r="N12" s="19" t="s">
        <v>82</v>
      </c>
      <c r="O12" s="18">
        <v>1.2</v>
      </c>
      <c r="P12" s="18">
        <v>6.5</v>
      </c>
      <c r="Q12" s="18">
        <f t="shared" si="1"/>
        <v>7.7</v>
      </c>
      <c r="R12" s="18">
        <v>3.5</v>
      </c>
      <c r="S12" s="18">
        <v>0.7</v>
      </c>
      <c r="T12" s="18">
        <f t="shared" si="2"/>
        <v>4.2</v>
      </c>
      <c r="U12" s="18">
        <v>0</v>
      </c>
      <c r="V12" s="19" t="s">
        <v>82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pans="1:34">
      <c r="A13" s="108" t="s">
        <v>57</v>
      </c>
      <c r="B13" s="109">
        <f t="shared" ref="B13:V13" si="3">SUM(B5:B12)/8</f>
        <v>2</v>
      </c>
      <c r="C13" s="109">
        <f t="shared" si="3"/>
        <v>1.6749999999999998</v>
      </c>
      <c r="D13" s="109">
        <f t="shared" si="3"/>
        <v>1.4000000000000001</v>
      </c>
      <c r="E13" s="109">
        <f t="shared" si="3"/>
        <v>2.7</v>
      </c>
      <c r="F13" s="109">
        <f t="shared" si="3"/>
        <v>2.625</v>
      </c>
      <c r="G13" s="109">
        <f t="shared" si="3"/>
        <v>1.3499999999999999</v>
      </c>
      <c r="H13" s="109">
        <f t="shared" si="3"/>
        <v>1.875</v>
      </c>
      <c r="I13" s="109">
        <f t="shared" si="3"/>
        <v>3.2250000000000001</v>
      </c>
      <c r="J13" s="109">
        <f t="shared" si="3"/>
        <v>0</v>
      </c>
      <c r="K13" s="109">
        <f t="shared" si="3"/>
        <v>0</v>
      </c>
      <c r="L13" s="109">
        <f t="shared" si="3"/>
        <v>0.16250000000000001</v>
      </c>
      <c r="M13" s="109">
        <f t="shared" si="3"/>
        <v>0.3125</v>
      </c>
      <c r="N13" s="109">
        <f t="shared" si="3"/>
        <v>0.27500000000000002</v>
      </c>
      <c r="O13" s="109">
        <f t="shared" si="3"/>
        <v>1.45</v>
      </c>
      <c r="P13" s="109">
        <f t="shared" si="3"/>
        <v>6.5</v>
      </c>
      <c r="Q13" s="109">
        <f t="shared" si="3"/>
        <v>7.95</v>
      </c>
      <c r="R13" s="109">
        <f t="shared" si="3"/>
        <v>2.5625</v>
      </c>
      <c r="S13" s="109">
        <f t="shared" si="3"/>
        <v>1.1624999999999999</v>
      </c>
      <c r="T13" s="109">
        <f t="shared" si="3"/>
        <v>3.7250000000000001</v>
      </c>
      <c r="U13" s="109">
        <f t="shared" si="3"/>
        <v>0</v>
      </c>
      <c r="V13" s="109">
        <f t="shared" si="3"/>
        <v>7.0749999999999993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4">
      <c r="A14" s="11" t="s">
        <v>58</v>
      </c>
      <c r="B14" s="18">
        <f>SUM(B5:B9)/5</f>
        <v>2</v>
      </c>
      <c r="C14" s="18">
        <f t="shared" ref="C14:V14" si="4">SUM(C5:C9)/5</f>
        <v>1.72</v>
      </c>
      <c r="D14" s="18">
        <f t="shared" si="4"/>
        <v>1.4</v>
      </c>
      <c r="E14" s="18">
        <f t="shared" si="4"/>
        <v>2.6399999999999997</v>
      </c>
      <c r="F14" s="18">
        <f t="shared" si="4"/>
        <v>2.52</v>
      </c>
      <c r="G14" s="18">
        <f t="shared" si="4"/>
        <v>1.3199999999999998</v>
      </c>
      <c r="H14" s="18">
        <f t="shared" si="4"/>
        <v>1.1399999999999999</v>
      </c>
      <c r="I14" s="18">
        <f t="shared" si="4"/>
        <v>2.46</v>
      </c>
      <c r="J14" s="18">
        <f t="shared" si="4"/>
        <v>0</v>
      </c>
      <c r="K14" s="18">
        <f t="shared" si="4"/>
        <v>0</v>
      </c>
      <c r="L14" s="18">
        <f t="shared" si="4"/>
        <v>0.06</v>
      </c>
      <c r="M14" s="18">
        <f t="shared" si="4"/>
        <v>0.27999999999999997</v>
      </c>
      <c r="N14" s="18">
        <f t="shared" si="4"/>
        <v>0.1</v>
      </c>
      <c r="O14" s="18">
        <f t="shared" si="4"/>
        <v>1.5</v>
      </c>
      <c r="P14" s="18">
        <f t="shared" si="4"/>
        <v>6.5</v>
      </c>
      <c r="Q14" s="18">
        <f t="shared" si="4"/>
        <v>8</v>
      </c>
      <c r="R14" s="18">
        <f t="shared" si="4"/>
        <v>1.9600000000000002</v>
      </c>
      <c r="S14" s="18">
        <f t="shared" si="4"/>
        <v>1.44</v>
      </c>
      <c r="T14" s="18">
        <f t="shared" si="4"/>
        <v>3.4</v>
      </c>
      <c r="U14" s="18">
        <f t="shared" si="4"/>
        <v>0</v>
      </c>
      <c r="V14" s="18">
        <f t="shared" si="4"/>
        <v>0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pans="1:34">
      <c r="A15" s="11" t="s">
        <v>59</v>
      </c>
      <c r="B15" s="18">
        <f>SUM(B10:B12)/3</f>
        <v>2</v>
      </c>
      <c r="C15" s="18">
        <f t="shared" ref="C15:V15" si="5">SUM(C10:C12)/3</f>
        <v>1.6000000000000003</v>
      </c>
      <c r="D15" s="18">
        <f t="shared" si="5"/>
        <v>1.3999999999999997</v>
      </c>
      <c r="E15" s="18">
        <f t="shared" si="5"/>
        <v>2.7999999999999994</v>
      </c>
      <c r="F15" s="18">
        <f t="shared" si="5"/>
        <v>2.7999999999999994</v>
      </c>
      <c r="G15" s="18">
        <f t="shared" si="5"/>
        <v>1.4000000000000001</v>
      </c>
      <c r="H15" s="18">
        <f t="shared" si="5"/>
        <v>3.1</v>
      </c>
      <c r="I15" s="18">
        <f t="shared" si="5"/>
        <v>4.5</v>
      </c>
      <c r="J15" s="18">
        <f t="shared" si="5"/>
        <v>0</v>
      </c>
      <c r="K15" s="18">
        <f t="shared" si="5"/>
        <v>0</v>
      </c>
      <c r="L15" s="18">
        <f t="shared" si="5"/>
        <v>0.33333333333333331</v>
      </c>
      <c r="M15" s="18">
        <f t="shared" si="5"/>
        <v>0.3666666666666667</v>
      </c>
      <c r="N15" s="18">
        <f t="shared" si="5"/>
        <v>0.56666666666666676</v>
      </c>
      <c r="O15" s="18">
        <f t="shared" si="5"/>
        <v>1.3666666666666665</v>
      </c>
      <c r="P15" s="18">
        <f t="shared" si="5"/>
        <v>6.5</v>
      </c>
      <c r="Q15" s="18">
        <f t="shared" si="5"/>
        <v>7.8666666666666671</v>
      </c>
      <c r="R15" s="18">
        <f t="shared" si="5"/>
        <v>3.5666666666666664</v>
      </c>
      <c r="S15" s="18">
        <f t="shared" si="5"/>
        <v>0.69999999999999984</v>
      </c>
      <c r="T15" s="18">
        <f t="shared" si="5"/>
        <v>4.2666666666666666</v>
      </c>
      <c r="U15" s="18">
        <f t="shared" si="5"/>
        <v>0</v>
      </c>
      <c r="V15" s="18">
        <f t="shared" si="5"/>
        <v>18.866666666666664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pans="1:34" ht="15.75" thickBot="1">
      <c r="A16" s="110" t="s">
        <v>60</v>
      </c>
      <c r="B16" s="111">
        <f>+B13</f>
        <v>2</v>
      </c>
      <c r="C16" s="111">
        <f>+C13</f>
        <v>1.6749999999999998</v>
      </c>
      <c r="D16" s="111">
        <f>+D13</f>
        <v>1.4000000000000001</v>
      </c>
      <c r="E16" s="111">
        <f>+E13</f>
        <v>2.7</v>
      </c>
      <c r="F16" s="111">
        <f>+F13</f>
        <v>2.625</v>
      </c>
      <c r="G16" s="112" t="s">
        <v>43</v>
      </c>
      <c r="H16" s="112" t="s">
        <v>43</v>
      </c>
      <c r="I16" s="111">
        <f>+I13</f>
        <v>3.2250000000000001</v>
      </c>
      <c r="J16" s="111">
        <f>+J13</f>
        <v>0</v>
      </c>
      <c r="K16" s="111">
        <f>+K13</f>
        <v>0</v>
      </c>
      <c r="L16" s="112" t="s">
        <v>43</v>
      </c>
      <c r="M16" s="112" t="s">
        <v>43</v>
      </c>
      <c r="N16" s="111">
        <f>+N13</f>
        <v>0.27500000000000002</v>
      </c>
      <c r="O16" s="111"/>
      <c r="P16" s="111"/>
      <c r="Q16" s="111">
        <f>+Q13</f>
        <v>7.95</v>
      </c>
      <c r="R16" s="111"/>
      <c r="S16" s="112" t="s">
        <v>43</v>
      </c>
      <c r="T16" s="111">
        <f>+T13</f>
        <v>3.7250000000000001</v>
      </c>
      <c r="U16" s="111">
        <f>+U13</f>
        <v>0</v>
      </c>
      <c r="V16" s="111">
        <f>+V13</f>
        <v>7.0749999999999993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>
      <c r="A17" s="11"/>
      <c r="B17" s="18"/>
      <c r="C17" s="18"/>
      <c r="D17" s="18"/>
      <c r="E17" s="18"/>
      <c r="F17" s="18"/>
      <c r="G17" s="20"/>
      <c r="H17" s="20"/>
      <c r="I17" s="18"/>
      <c r="J17" s="20"/>
      <c r="K17" s="20"/>
      <c r="L17" s="18"/>
      <c r="M17" s="18"/>
      <c r="N17" s="18"/>
      <c r="O17" s="18"/>
      <c r="P17" s="18"/>
      <c r="Q17" s="20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>
      <c r="A18" s="11"/>
      <c r="B18" s="18"/>
      <c r="C18" s="18"/>
      <c r="D18" s="18"/>
      <c r="E18" s="18"/>
      <c r="F18" s="18"/>
      <c r="G18" s="20"/>
      <c r="H18" s="20"/>
      <c r="I18" s="18"/>
      <c r="J18" s="20"/>
      <c r="K18" s="20"/>
      <c r="L18" s="18"/>
      <c r="M18" s="18"/>
      <c r="N18" s="18"/>
      <c r="O18" s="18"/>
      <c r="P18" s="18"/>
      <c r="Q18" s="20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pans="1:34">
      <c r="A19" s="11"/>
      <c r="B19" s="18"/>
      <c r="C19" s="18"/>
      <c r="D19" s="18"/>
      <c r="E19" s="18"/>
      <c r="F19" s="18"/>
      <c r="G19" s="20"/>
      <c r="H19" s="20"/>
      <c r="I19" s="18"/>
      <c r="J19" s="20"/>
      <c r="K19" s="20"/>
      <c r="L19" s="18"/>
      <c r="M19" s="18"/>
      <c r="N19" s="18"/>
      <c r="O19" s="18"/>
      <c r="P19" s="18"/>
      <c r="Q19" s="20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4" ht="15.75" thickBot="1">
      <c r="A20" s="11"/>
      <c r="B20" s="18"/>
      <c r="C20" s="18"/>
      <c r="D20" s="18"/>
      <c r="E20" s="18"/>
      <c r="F20" s="18"/>
      <c r="G20" s="20"/>
      <c r="H20" s="20"/>
      <c r="I20" s="18"/>
      <c r="J20" s="20"/>
      <c r="K20" s="20"/>
      <c r="L20" s="18"/>
      <c r="M20" s="18"/>
      <c r="N20" s="18"/>
      <c r="O20" s="18"/>
      <c r="P20" s="18"/>
      <c r="Q20" s="20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4" ht="15.75" thickTop="1">
      <c r="A21" s="89" t="s">
        <v>61</v>
      </c>
      <c r="B21" s="90" t="s">
        <v>74</v>
      </c>
      <c r="C21" s="90" t="s">
        <v>76</v>
      </c>
      <c r="D21" s="91" t="s">
        <v>77</v>
      </c>
      <c r="E21" s="90" t="s">
        <v>79</v>
      </c>
      <c r="F21" s="90" t="s">
        <v>78</v>
      </c>
      <c r="G21" s="90" t="s">
        <v>83</v>
      </c>
      <c r="H21" s="90" t="s">
        <v>84</v>
      </c>
      <c r="I21" s="90" t="s">
        <v>86</v>
      </c>
      <c r="J21" s="90" t="s">
        <v>88</v>
      </c>
      <c r="K21" s="90" t="s">
        <v>89</v>
      </c>
      <c r="L21" s="90" t="s">
        <v>91</v>
      </c>
      <c r="M21" s="92" t="s">
        <v>93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pans="1:34">
      <c r="A22" s="93" t="s">
        <v>58</v>
      </c>
      <c r="B22" s="18">
        <f t="shared" ref="B22:F23" si="6">SUM(B14)</f>
        <v>2</v>
      </c>
      <c r="C22" s="18">
        <f t="shared" si="6"/>
        <v>1.72</v>
      </c>
      <c r="D22" s="18">
        <f t="shared" si="6"/>
        <v>1.4</v>
      </c>
      <c r="E22" s="18">
        <f t="shared" si="6"/>
        <v>2.6399999999999997</v>
      </c>
      <c r="F22" s="18">
        <f t="shared" si="6"/>
        <v>2.52</v>
      </c>
      <c r="G22" s="18">
        <f>SUM(I14)</f>
        <v>2.46</v>
      </c>
      <c r="H22" s="18">
        <f>+J14</f>
        <v>0</v>
      </c>
      <c r="I22" s="18">
        <f>+K14</f>
        <v>0</v>
      </c>
      <c r="J22" s="18">
        <f>SUM(N14)</f>
        <v>0.1</v>
      </c>
      <c r="K22" s="18">
        <f>SUM(Q14)</f>
        <v>8</v>
      </c>
      <c r="L22" s="18">
        <f>SUM(T14)</f>
        <v>3.4</v>
      </c>
      <c r="M22" s="94">
        <f>+U14</f>
        <v>0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pans="1:34">
      <c r="A23" s="95" t="s">
        <v>59</v>
      </c>
      <c r="B23" s="88">
        <f t="shared" si="6"/>
        <v>2</v>
      </c>
      <c r="C23" s="88">
        <f t="shared" si="6"/>
        <v>1.6000000000000003</v>
      </c>
      <c r="D23" s="88">
        <f t="shared" si="6"/>
        <v>1.3999999999999997</v>
      </c>
      <c r="E23" s="88">
        <f t="shared" si="6"/>
        <v>2.7999999999999994</v>
      </c>
      <c r="F23" s="88">
        <f t="shared" si="6"/>
        <v>2.7999999999999994</v>
      </c>
      <c r="G23" s="88">
        <f>SUM(I15)</f>
        <v>4.5</v>
      </c>
      <c r="H23" s="88">
        <f>+J15</f>
        <v>0</v>
      </c>
      <c r="I23" s="88">
        <f>+K15</f>
        <v>0</v>
      </c>
      <c r="J23" s="88">
        <f>SUM(N15)</f>
        <v>0.56666666666666676</v>
      </c>
      <c r="K23" s="88">
        <f>SUM(Q15)</f>
        <v>7.8666666666666671</v>
      </c>
      <c r="L23" s="88">
        <f>SUM(T15)</f>
        <v>4.2666666666666666</v>
      </c>
      <c r="M23" s="96">
        <f>+U15</f>
        <v>0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4">
      <c r="A24" s="93" t="s">
        <v>60</v>
      </c>
      <c r="B24" s="18">
        <f>SUM(B13)</f>
        <v>2</v>
      </c>
      <c r="C24" s="18">
        <f>SUM(C13)</f>
        <v>1.6749999999999998</v>
      </c>
      <c r="D24" s="18">
        <f>SUM(D13)</f>
        <v>1.4000000000000001</v>
      </c>
      <c r="E24" s="18">
        <f>SUM(E13)</f>
        <v>2.7</v>
      </c>
      <c r="F24" s="18">
        <f>SUM(F13)</f>
        <v>2.625</v>
      </c>
      <c r="G24" s="18">
        <f>SUM(I13)</f>
        <v>3.2250000000000001</v>
      </c>
      <c r="H24" s="18">
        <f>+J13</f>
        <v>0</v>
      </c>
      <c r="I24" s="18">
        <f>+K13</f>
        <v>0</v>
      </c>
      <c r="J24" s="18">
        <f>SUM(N13)</f>
        <v>0.27500000000000002</v>
      </c>
      <c r="K24" s="18">
        <f>SUM(Q13)</f>
        <v>7.95</v>
      </c>
      <c r="L24" s="18">
        <f>SUM(T13)</f>
        <v>3.7250000000000001</v>
      </c>
      <c r="M24" s="94">
        <f>+U13</f>
        <v>0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4">
      <c r="A25" s="97" t="s">
        <v>62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9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4">
      <c r="A26" s="99" t="s">
        <v>63</v>
      </c>
      <c r="B26" s="38" t="s">
        <v>74</v>
      </c>
      <c r="C26" s="38" t="s">
        <v>76</v>
      </c>
      <c r="D26" s="38" t="s">
        <v>77</v>
      </c>
      <c r="E26" s="38" t="s">
        <v>79</v>
      </c>
      <c r="F26" s="38" t="s">
        <v>78</v>
      </c>
      <c r="G26" s="38" t="s">
        <v>83</v>
      </c>
      <c r="H26" s="38" t="s">
        <v>84</v>
      </c>
      <c r="I26" s="38" t="s">
        <v>86</v>
      </c>
      <c r="J26" s="38" t="s">
        <v>88</v>
      </c>
      <c r="K26" s="38" t="s">
        <v>89</v>
      </c>
      <c r="L26" s="38" t="s">
        <v>91</v>
      </c>
      <c r="M26" s="100" t="s">
        <v>93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>
      <c r="A27" s="93" t="s">
        <v>64</v>
      </c>
      <c r="B27">
        <v>0.83</v>
      </c>
      <c r="C27">
        <v>0.96</v>
      </c>
      <c r="D27">
        <v>0.64</v>
      </c>
      <c r="E27">
        <v>1.54</v>
      </c>
      <c r="F27">
        <v>3.27</v>
      </c>
      <c r="G27">
        <v>2.42</v>
      </c>
      <c r="H27">
        <v>1.36</v>
      </c>
      <c r="I27">
        <v>2.19</v>
      </c>
      <c r="J27">
        <v>2.66</v>
      </c>
      <c r="K27">
        <v>2.33</v>
      </c>
      <c r="L27">
        <v>0.77</v>
      </c>
      <c r="M27" s="94">
        <v>0.8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>
      <c r="A28" s="93" t="s">
        <v>65</v>
      </c>
      <c r="B28" s="10">
        <f>SUM(B27)</f>
        <v>0.83</v>
      </c>
      <c r="C28" s="10">
        <f t="shared" ref="C28:M28" si="7">SUM(B28+C27)</f>
        <v>1.79</v>
      </c>
      <c r="D28" s="10">
        <f t="shared" si="7"/>
        <v>2.4300000000000002</v>
      </c>
      <c r="E28" s="10">
        <f t="shared" si="7"/>
        <v>3.97</v>
      </c>
      <c r="F28" s="10">
        <f t="shared" si="7"/>
        <v>7.24</v>
      </c>
      <c r="G28" s="10">
        <f t="shared" si="7"/>
        <v>9.66</v>
      </c>
      <c r="H28" s="10">
        <f t="shared" si="7"/>
        <v>11.02</v>
      </c>
      <c r="I28" s="10">
        <f t="shared" si="7"/>
        <v>13.209999999999999</v>
      </c>
      <c r="J28" s="10">
        <f t="shared" si="7"/>
        <v>15.87</v>
      </c>
      <c r="K28" s="10">
        <f t="shared" si="7"/>
        <v>18.2</v>
      </c>
      <c r="L28" s="10">
        <f t="shared" si="7"/>
        <v>18.97</v>
      </c>
      <c r="M28" s="101">
        <f t="shared" si="7"/>
        <v>19.77</v>
      </c>
    </row>
    <row r="29" spans="1:34">
      <c r="A29" s="93" t="s">
        <v>66</v>
      </c>
      <c r="B29" s="10">
        <v>5.34</v>
      </c>
      <c r="C29" s="10">
        <v>3.67</v>
      </c>
      <c r="D29" s="10">
        <v>5.58</v>
      </c>
      <c r="E29" s="10">
        <v>5.26</v>
      </c>
      <c r="F29" s="10">
        <v>8.82</v>
      </c>
      <c r="G29" s="10">
        <v>13.52</v>
      </c>
      <c r="H29" s="10">
        <v>6.38</v>
      </c>
      <c r="I29" s="10">
        <v>12.46</v>
      </c>
      <c r="J29" s="10">
        <v>9.85</v>
      </c>
      <c r="K29" s="10">
        <v>9.3699999999999992</v>
      </c>
      <c r="L29" s="10">
        <v>3.62</v>
      </c>
      <c r="M29" s="101">
        <v>4.6900000000000004</v>
      </c>
    </row>
    <row r="30" spans="1:34">
      <c r="A30" s="93" t="s">
        <v>67</v>
      </c>
      <c r="M30" s="101"/>
    </row>
    <row r="31" spans="1:34">
      <c r="A31" s="93" t="s">
        <v>68</v>
      </c>
      <c r="B31" s="10">
        <f t="shared" ref="B31:M31" si="8">SUM(B22-B27)</f>
        <v>1.17</v>
      </c>
      <c r="C31" s="10">
        <f t="shared" si="8"/>
        <v>0.76</v>
      </c>
      <c r="D31" s="10">
        <f t="shared" si="8"/>
        <v>0.7599999999999999</v>
      </c>
      <c r="E31" s="84">
        <f t="shared" si="8"/>
        <v>1.0999999999999996</v>
      </c>
      <c r="F31" s="10">
        <f t="shared" si="8"/>
        <v>-0.75</v>
      </c>
      <c r="G31" s="10">
        <f t="shared" si="8"/>
        <v>4.0000000000000036E-2</v>
      </c>
      <c r="H31" s="10">
        <f t="shared" si="8"/>
        <v>-1.36</v>
      </c>
      <c r="I31" s="10">
        <f t="shared" si="8"/>
        <v>-2.19</v>
      </c>
      <c r="J31" s="10">
        <f t="shared" si="8"/>
        <v>-2.56</v>
      </c>
      <c r="K31" s="84">
        <f t="shared" si="8"/>
        <v>5.67</v>
      </c>
      <c r="L31" s="84">
        <f t="shared" si="8"/>
        <v>2.63</v>
      </c>
      <c r="M31" s="101">
        <f t="shared" si="8"/>
        <v>-0.8</v>
      </c>
    </row>
    <row r="32" spans="1:34">
      <c r="A32" s="93" t="s">
        <v>69</v>
      </c>
      <c r="B32" s="10">
        <f t="shared" ref="B32:M32" si="9">SUM(B23-B27)</f>
        <v>1.17</v>
      </c>
      <c r="C32" s="10">
        <f t="shared" si="9"/>
        <v>0.64000000000000035</v>
      </c>
      <c r="D32" s="10">
        <f t="shared" si="9"/>
        <v>0.75999999999999968</v>
      </c>
      <c r="E32" s="10">
        <f t="shared" si="9"/>
        <v>1.2599999999999993</v>
      </c>
      <c r="F32" s="10">
        <f t="shared" si="9"/>
        <v>-0.47000000000000064</v>
      </c>
      <c r="G32" s="10">
        <f t="shared" si="9"/>
        <v>2.08</v>
      </c>
      <c r="H32" s="10">
        <f t="shared" si="9"/>
        <v>-1.36</v>
      </c>
      <c r="I32" s="10">
        <f t="shared" si="9"/>
        <v>-2.19</v>
      </c>
      <c r="J32" s="10">
        <f t="shared" si="9"/>
        <v>-2.0933333333333333</v>
      </c>
      <c r="K32" s="84">
        <f t="shared" si="9"/>
        <v>5.5366666666666671</v>
      </c>
      <c r="L32" s="84">
        <f t="shared" si="9"/>
        <v>3.4966666666666666</v>
      </c>
      <c r="M32" s="101">
        <f t="shared" si="9"/>
        <v>-0.8</v>
      </c>
    </row>
    <row r="33" spans="1:14">
      <c r="A33" s="114" t="s">
        <v>70</v>
      </c>
      <c r="B33" s="86">
        <f t="shared" ref="B33:M33" si="10">SUM(B24-B27)</f>
        <v>1.17</v>
      </c>
      <c r="C33" s="86">
        <f t="shared" si="10"/>
        <v>0.71499999999999986</v>
      </c>
      <c r="D33" s="86">
        <f t="shared" si="10"/>
        <v>0.76000000000000012</v>
      </c>
      <c r="E33" s="86">
        <f t="shared" si="10"/>
        <v>1.1600000000000001</v>
      </c>
      <c r="F33" s="86">
        <f t="shared" si="10"/>
        <v>-0.64500000000000002</v>
      </c>
      <c r="G33" s="86">
        <f t="shared" si="10"/>
        <v>0.80500000000000016</v>
      </c>
      <c r="H33" s="86">
        <f t="shared" si="10"/>
        <v>-1.36</v>
      </c>
      <c r="I33" s="86">
        <f t="shared" si="10"/>
        <v>-2.19</v>
      </c>
      <c r="J33" s="86">
        <f t="shared" si="10"/>
        <v>-2.3850000000000002</v>
      </c>
      <c r="K33" s="86">
        <f t="shared" si="10"/>
        <v>5.62</v>
      </c>
      <c r="L33" s="86">
        <f t="shared" si="10"/>
        <v>2.9550000000000001</v>
      </c>
      <c r="M33" s="115">
        <f t="shared" si="10"/>
        <v>-0.8</v>
      </c>
    </row>
    <row r="34" spans="1:14">
      <c r="A34" s="93" t="s">
        <v>71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20"/>
      <c r="M34" s="94"/>
    </row>
    <row r="35" spans="1:14">
      <c r="A35" s="93" t="s">
        <v>68</v>
      </c>
      <c r="B35" s="18">
        <f t="shared" ref="B35:M35" si="11">SUM(B39-B28)</f>
        <v>1.17</v>
      </c>
      <c r="C35" s="18">
        <f t="shared" si="11"/>
        <v>1.9299999999999997</v>
      </c>
      <c r="D35" s="18">
        <f t="shared" si="11"/>
        <v>2.6899999999999991</v>
      </c>
      <c r="E35" s="18">
        <f t="shared" si="11"/>
        <v>3.7899999999999987</v>
      </c>
      <c r="F35" s="18">
        <f t="shared" si="11"/>
        <v>3.0399999999999991</v>
      </c>
      <c r="G35" s="18">
        <f t="shared" si="11"/>
        <v>3.0799999999999983</v>
      </c>
      <c r="H35" s="18">
        <f t="shared" si="11"/>
        <v>1.7199999999999989</v>
      </c>
      <c r="I35" s="18">
        <f t="shared" si="11"/>
        <v>-0.47000000000000064</v>
      </c>
      <c r="J35" s="18">
        <f t="shared" si="11"/>
        <v>-3.0300000000000011</v>
      </c>
      <c r="K35" s="18">
        <f t="shared" si="11"/>
        <v>2.639999999999997</v>
      </c>
      <c r="L35" s="20">
        <f t="shared" si="11"/>
        <v>5.269999999999996</v>
      </c>
      <c r="M35" s="94">
        <f t="shared" si="11"/>
        <v>4.4699999999999953</v>
      </c>
    </row>
    <row r="36" spans="1:14">
      <c r="A36" s="104" t="s">
        <v>69</v>
      </c>
      <c r="B36" s="28">
        <f t="shared" ref="B36:M36" si="12">SUM(B40-B28)</f>
        <v>1.17</v>
      </c>
      <c r="C36" s="28">
        <f t="shared" si="12"/>
        <v>1.8100000000000005</v>
      </c>
      <c r="D36" s="28">
        <f t="shared" si="12"/>
        <v>2.57</v>
      </c>
      <c r="E36" s="28">
        <f t="shared" si="12"/>
        <v>3.8299999999999987</v>
      </c>
      <c r="F36" s="28">
        <f t="shared" si="12"/>
        <v>3.3599999999999977</v>
      </c>
      <c r="G36" s="28">
        <f t="shared" si="12"/>
        <v>5.4399999999999977</v>
      </c>
      <c r="H36" s="28">
        <f t="shared" si="12"/>
        <v>4.0799999999999983</v>
      </c>
      <c r="I36" s="28">
        <f t="shared" si="12"/>
        <v>1.8899999999999988</v>
      </c>
      <c r="J36" s="28">
        <f t="shared" si="12"/>
        <v>-0.20333333333333492</v>
      </c>
      <c r="K36" s="28">
        <f t="shared" si="12"/>
        <v>5.3333333333333321</v>
      </c>
      <c r="L36" s="20">
        <f t="shared" si="12"/>
        <v>8.8299999999999983</v>
      </c>
      <c r="M36" s="94">
        <f t="shared" si="12"/>
        <v>8.0299999999999976</v>
      </c>
    </row>
    <row r="37" spans="1:14">
      <c r="A37" s="171" t="s">
        <v>70</v>
      </c>
      <c r="B37" s="172">
        <f t="shared" ref="B37:M37" si="13">SUM(B41-B28)</f>
        <v>1.17</v>
      </c>
      <c r="C37" s="172">
        <f t="shared" si="13"/>
        <v>1.8849999999999998</v>
      </c>
      <c r="D37" s="172">
        <f t="shared" si="13"/>
        <v>2.645</v>
      </c>
      <c r="E37" s="172">
        <f t="shared" si="13"/>
        <v>3.8050000000000002</v>
      </c>
      <c r="F37" s="172">
        <f t="shared" si="13"/>
        <v>3.16</v>
      </c>
      <c r="G37" s="172">
        <f t="shared" si="13"/>
        <v>3.9649999999999999</v>
      </c>
      <c r="H37" s="172">
        <f t="shared" si="13"/>
        <v>2.6050000000000004</v>
      </c>
      <c r="I37" s="172">
        <f t="shared" si="13"/>
        <v>0.41500000000000092</v>
      </c>
      <c r="J37" s="172">
        <f t="shared" si="13"/>
        <v>-1.9699999999999989</v>
      </c>
      <c r="K37" s="172">
        <f t="shared" si="13"/>
        <v>3.6500000000000021</v>
      </c>
      <c r="L37" s="172">
        <f t="shared" si="13"/>
        <v>6.605000000000004</v>
      </c>
      <c r="M37" s="175">
        <f t="shared" si="13"/>
        <v>5.8050000000000033</v>
      </c>
    </row>
    <row r="38" spans="1:14">
      <c r="A38" s="102" t="s">
        <v>72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103"/>
    </row>
    <row r="39" spans="1:14">
      <c r="A39" s="93" t="s">
        <v>68</v>
      </c>
      <c r="B39" s="18">
        <f>SUM(B22)</f>
        <v>2</v>
      </c>
      <c r="C39" s="18">
        <f t="shared" ref="C39:M39" si="14">SUM(B39+C22)</f>
        <v>3.7199999999999998</v>
      </c>
      <c r="D39" s="18">
        <f t="shared" si="14"/>
        <v>5.1199999999999992</v>
      </c>
      <c r="E39" s="18">
        <f t="shared" si="14"/>
        <v>7.7599999999999989</v>
      </c>
      <c r="F39" s="18">
        <f t="shared" si="14"/>
        <v>10.28</v>
      </c>
      <c r="G39" s="18">
        <f t="shared" si="14"/>
        <v>12.739999999999998</v>
      </c>
      <c r="H39" s="18">
        <f t="shared" si="14"/>
        <v>12.739999999999998</v>
      </c>
      <c r="I39" s="18">
        <f t="shared" si="14"/>
        <v>12.739999999999998</v>
      </c>
      <c r="J39" s="18">
        <f t="shared" si="14"/>
        <v>12.839999999999998</v>
      </c>
      <c r="K39" s="18">
        <f t="shared" si="14"/>
        <v>20.839999999999996</v>
      </c>
      <c r="L39" s="20">
        <f t="shared" si="14"/>
        <v>24.239999999999995</v>
      </c>
      <c r="M39" s="94">
        <f t="shared" si="14"/>
        <v>24.239999999999995</v>
      </c>
    </row>
    <row r="40" spans="1:14">
      <c r="A40" s="93" t="s">
        <v>69</v>
      </c>
      <c r="B40" s="18">
        <f>SUM(B23)</f>
        <v>2</v>
      </c>
      <c r="C40" s="18">
        <f t="shared" ref="C40:M40" si="15">SUM(B40+C23)</f>
        <v>3.6000000000000005</v>
      </c>
      <c r="D40" s="18">
        <f t="shared" si="15"/>
        <v>5</v>
      </c>
      <c r="E40" s="18">
        <f t="shared" si="15"/>
        <v>7.7999999999999989</v>
      </c>
      <c r="F40" s="18">
        <f t="shared" si="15"/>
        <v>10.599999999999998</v>
      </c>
      <c r="G40" s="18">
        <f t="shared" si="15"/>
        <v>15.099999999999998</v>
      </c>
      <c r="H40" s="18">
        <f t="shared" si="15"/>
        <v>15.099999999999998</v>
      </c>
      <c r="I40" s="18">
        <f t="shared" si="15"/>
        <v>15.099999999999998</v>
      </c>
      <c r="J40" s="18">
        <f t="shared" si="15"/>
        <v>15.666666666666664</v>
      </c>
      <c r="K40" s="18">
        <f t="shared" si="15"/>
        <v>23.533333333333331</v>
      </c>
      <c r="L40" s="20">
        <f t="shared" si="15"/>
        <v>27.799999999999997</v>
      </c>
      <c r="M40" s="94">
        <f t="shared" si="15"/>
        <v>27.799999999999997</v>
      </c>
    </row>
    <row r="41" spans="1:14" ht="15.75" thickBot="1">
      <c r="A41" s="105" t="s">
        <v>70</v>
      </c>
      <c r="B41" s="106">
        <f>SUM(B24)</f>
        <v>2</v>
      </c>
      <c r="C41" s="106">
        <f t="shared" ref="C41:M41" si="16">SUM(B41+C24)</f>
        <v>3.6749999999999998</v>
      </c>
      <c r="D41" s="106">
        <f t="shared" si="16"/>
        <v>5.0750000000000002</v>
      </c>
      <c r="E41" s="106">
        <f t="shared" si="16"/>
        <v>7.7750000000000004</v>
      </c>
      <c r="F41" s="106">
        <f t="shared" si="16"/>
        <v>10.4</v>
      </c>
      <c r="G41" s="106">
        <f t="shared" si="16"/>
        <v>13.625</v>
      </c>
      <c r="H41" s="106">
        <f t="shared" si="16"/>
        <v>13.625</v>
      </c>
      <c r="I41" s="106">
        <f t="shared" si="16"/>
        <v>13.625</v>
      </c>
      <c r="J41" s="106">
        <f t="shared" si="16"/>
        <v>13.9</v>
      </c>
      <c r="K41" s="106">
        <f t="shared" si="16"/>
        <v>21.85</v>
      </c>
      <c r="L41" s="106">
        <f t="shared" si="16"/>
        <v>25.575000000000003</v>
      </c>
      <c r="M41" s="107">
        <f t="shared" si="16"/>
        <v>25.575000000000003</v>
      </c>
    </row>
    <row r="42" spans="1:14" ht="15.75" thickTop="1">
      <c r="A42" s="11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20"/>
      <c r="N42"/>
    </row>
    <row r="43" spans="1:14">
      <c r="A43" s="11" t="s">
        <v>73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8"/>
      <c r="N43"/>
    </row>
    <row r="44" spans="1:14">
      <c r="A44" s="11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8"/>
      <c r="N44"/>
    </row>
    <row r="45" spans="1:14" ht="16.5" customHeight="1">
      <c r="A45" s="11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8"/>
      <c r="N45"/>
    </row>
    <row r="46" spans="1:14" ht="16.5" customHeight="1">
      <c r="A46" s="11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8"/>
      <c r="N46"/>
    </row>
    <row r="47" spans="1:14" ht="16.5" customHeight="1">
      <c r="A47" s="11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28"/>
      <c r="N47"/>
    </row>
    <row r="48" spans="1:14" ht="16.5" customHeight="1">
      <c r="A48" s="1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28"/>
      <c r="N48"/>
    </row>
    <row r="49" spans="1:14" ht="16.5" customHeight="1">
      <c r="A49" s="11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28"/>
      <c r="N49"/>
    </row>
    <row r="50" spans="1:14">
      <c r="A50" s="11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28"/>
      <c r="N50"/>
    </row>
    <row r="51" spans="1:14">
      <c r="A51" s="11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8"/>
      <c r="N51"/>
    </row>
    <row r="52" spans="1:14">
      <c r="A52" s="1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8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4">
      <c r="A54" s="34"/>
    </row>
  </sheetData>
  <phoneticPr fontId="0" type="noConversion"/>
  <pageMargins left="0.5" right="0.5" top="0.5" bottom="0.5" header="0" footer="0"/>
  <pageSetup paperSize="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K55"/>
  <sheetViews>
    <sheetView showOutlineSymbols="0" zoomScale="50" zoomScaleNormal="87" workbookViewId="0"/>
  </sheetViews>
  <sheetFormatPr defaultColWidth="9.6640625" defaultRowHeight="15"/>
  <cols>
    <col min="1" max="1" width="35.77734375" style="10" customWidth="1"/>
    <col min="2" max="36" width="9.6640625" style="10" customWidth="1"/>
    <col min="37" max="37" width="10.77734375" style="10" customWidth="1"/>
    <col min="38" max="16384" width="9.6640625" style="10"/>
  </cols>
  <sheetData>
    <row r="1" spans="1:37">
      <c r="A1" s="11" t="s">
        <v>46</v>
      </c>
    </row>
    <row r="2" spans="1:37" ht="15.75" thickBot="1">
      <c r="A2" s="11" t="s">
        <v>96</v>
      </c>
    </row>
    <row r="3" spans="1:37" ht="15.75">
      <c r="A3" s="12" t="s">
        <v>43</v>
      </c>
      <c r="B3" s="12"/>
      <c r="C3" s="12" t="s">
        <v>74</v>
      </c>
      <c r="D3" s="12"/>
      <c r="E3" s="12" t="s">
        <v>76</v>
      </c>
      <c r="F3" s="12" t="s">
        <v>77</v>
      </c>
      <c r="G3" s="12"/>
      <c r="H3" s="12"/>
      <c r="I3" s="12"/>
      <c r="J3" s="12" t="s">
        <v>79</v>
      </c>
      <c r="K3" s="12"/>
      <c r="L3" s="12"/>
      <c r="M3" s="12"/>
      <c r="N3" s="12"/>
      <c r="O3" s="12" t="s">
        <v>78</v>
      </c>
      <c r="P3" s="12"/>
      <c r="Q3" s="12"/>
      <c r="R3" s="12"/>
      <c r="S3" s="12"/>
      <c r="T3" s="12" t="s">
        <v>576</v>
      </c>
      <c r="U3" s="12" t="s">
        <v>577</v>
      </c>
      <c r="V3" s="12" t="s">
        <v>86</v>
      </c>
      <c r="W3" s="12"/>
      <c r="X3" s="12"/>
      <c r="Y3" s="12" t="s">
        <v>575</v>
      </c>
      <c r="Z3" s="12"/>
      <c r="AA3" s="12"/>
      <c r="AB3" s="12"/>
      <c r="AC3" s="12"/>
      <c r="AD3" s="12"/>
      <c r="AE3" s="12" t="s">
        <v>89</v>
      </c>
      <c r="AF3" s="12"/>
      <c r="AG3" s="12" t="s">
        <v>91</v>
      </c>
      <c r="AH3" s="12"/>
      <c r="AI3" s="12"/>
      <c r="AJ3" s="12" t="s">
        <v>93</v>
      </c>
      <c r="AK3" s="12" t="s">
        <v>48</v>
      </c>
    </row>
    <row r="4" spans="1:37" ht="16.5" thickBot="1">
      <c r="A4" s="13" t="s">
        <v>48</v>
      </c>
      <c r="B4" s="14" t="s">
        <v>97</v>
      </c>
      <c r="C4" s="14" t="s">
        <v>75</v>
      </c>
      <c r="D4" s="14" t="s">
        <v>98</v>
      </c>
      <c r="E4" s="14" t="s">
        <v>75</v>
      </c>
      <c r="F4" s="14" t="s">
        <v>75</v>
      </c>
      <c r="G4" s="14" t="s">
        <v>99</v>
      </c>
      <c r="H4" s="14" t="s">
        <v>100</v>
      </c>
      <c r="I4" s="14" t="s">
        <v>101</v>
      </c>
      <c r="J4" s="14" t="s">
        <v>75</v>
      </c>
      <c r="K4" s="14" t="s">
        <v>102</v>
      </c>
      <c r="L4" s="14" t="s">
        <v>103</v>
      </c>
      <c r="M4" s="14" t="s">
        <v>104</v>
      </c>
      <c r="N4" s="14" t="s">
        <v>105</v>
      </c>
      <c r="O4" s="14" t="s">
        <v>75</v>
      </c>
      <c r="P4" s="14" t="s">
        <v>106</v>
      </c>
      <c r="Q4" s="14" t="s">
        <v>107</v>
      </c>
      <c r="R4" s="14" t="s">
        <v>108</v>
      </c>
      <c r="S4" s="14" t="s">
        <v>109</v>
      </c>
      <c r="T4" s="14" t="s">
        <v>75</v>
      </c>
      <c r="U4" s="14"/>
      <c r="V4" s="14"/>
      <c r="W4" s="14" t="s">
        <v>110</v>
      </c>
      <c r="X4" s="14" t="s">
        <v>111</v>
      </c>
      <c r="Y4" s="14" t="s">
        <v>75</v>
      </c>
      <c r="Z4" s="14" t="s">
        <v>112</v>
      </c>
      <c r="AA4" s="14" t="s">
        <v>113</v>
      </c>
      <c r="AB4" s="14" t="s">
        <v>114</v>
      </c>
      <c r="AC4" s="14" t="s">
        <v>115</v>
      </c>
      <c r="AD4" s="14" t="s">
        <v>116</v>
      </c>
      <c r="AE4" s="14" t="s">
        <v>75</v>
      </c>
      <c r="AF4" s="14" t="s">
        <v>117</v>
      </c>
      <c r="AG4" s="14" t="s">
        <v>75</v>
      </c>
      <c r="AH4" s="14" t="s">
        <v>118</v>
      </c>
      <c r="AI4" s="14" t="s">
        <v>119</v>
      </c>
      <c r="AJ4" s="14" t="s">
        <v>75</v>
      </c>
      <c r="AK4" s="118" t="s">
        <v>75</v>
      </c>
    </row>
    <row r="5" spans="1:37">
      <c r="A5" s="15" t="s">
        <v>49</v>
      </c>
      <c r="B5" s="16">
        <v>1.2</v>
      </c>
      <c r="C5" s="16">
        <f t="shared" ref="C5:C12" si="0">B5</f>
        <v>1.2</v>
      </c>
      <c r="D5" s="16">
        <v>0.5</v>
      </c>
      <c r="E5" s="16">
        <f t="shared" ref="E5:E12" si="1">D5</f>
        <v>0.5</v>
      </c>
      <c r="F5" s="16">
        <v>0</v>
      </c>
      <c r="G5" s="16">
        <v>0.5</v>
      </c>
      <c r="H5" s="16">
        <v>0.6</v>
      </c>
      <c r="I5" s="16">
        <v>0.8</v>
      </c>
      <c r="J5" s="16">
        <f>SUM(G5:I5)</f>
        <v>1.9000000000000001</v>
      </c>
      <c r="K5" s="16">
        <v>0.5</v>
      </c>
      <c r="L5" s="16">
        <v>1.1000000000000001</v>
      </c>
      <c r="M5" s="16">
        <v>1.8</v>
      </c>
      <c r="N5" s="16">
        <v>2.15</v>
      </c>
      <c r="O5" s="16">
        <f t="shared" ref="O5:O12" si="2">SUM(K5:N5)</f>
        <v>5.5500000000000007</v>
      </c>
      <c r="P5" s="16">
        <v>1.6</v>
      </c>
      <c r="Q5" s="16">
        <v>2.8</v>
      </c>
      <c r="R5" s="17" t="s">
        <v>82</v>
      </c>
      <c r="S5" s="17" t="s">
        <v>82</v>
      </c>
      <c r="T5" s="17" t="s">
        <v>82</v>
      </c>
      <c r="U5" s="17">
        <v>0</v>
      </c>
      <c r="V5" s="17">
        <v>0</v>
      </c>
      <c r="W5" s="16">
        <v>1.9</v>
      </c>
      <c r="X5" s="16">
        <v>0.3</v>
      </c>
      <c r="Y5" s="16">
        <f>SUM(W5:X5)</f>
        <v>2.1999999999999997</v>
      </c>
      <c r="Z5" s="17" t="s">
        <v>82</v>
      </c>
      <c r="AA5" s="17" t="s">
        <v>82</v>
      </c>
      <c r="AB5" s="17" t="s">
        <v>82</v>
      </c>
      <c r="AC5" s="17" t="s">
        <v>82</v>
      </c>
      <c r="AD5" s="17" t="s">
        <v>82</v>
      </c>
      <c r="AE5" s="17" t="s">
        <v>82</v>
      </c>
      <c r="AF5" s="16">
        <v>0.5</v>
      </c>
      <c r="AG5" s="16">
        <f t="shared" ref="AG5:AG12" si="3">SUM(AF5)</f>
        <v>0.5</v>
      </c>
      <c r="AH5" s="16">
        <v>1</v>
      </c>
      <c r="AI5" s="16">
        <v>4.2</v>
      </c>
      <c r="AJ5" s="16">
        <f>SUM(AH5:AI5)</f>
        <v>5.2</v>
      </c>
      <c r="AK5" s="84">
        <f>C5+E5+J5+O5+Y5+AG5+AJ5</f>
        <v>17.05</v>
      </c>
    </row>
    <row r="6" spans="1:37">
      <c r="A6" s="11" t="s">
        <v>50</v>
      </c>
      <c r="B6" s="18">
        <v>1.2</v>
      </c>
      <c r="C6" s="18">
        <f t="shared" si="0"/>
        <v>1.2</v>
      </c>
      <c r="D6" s="18">
        <v>0.5</v>
      </c>
      <c r="E6" s="18">
        <f t="shared" si="1"/>
        <v>0.5</v>
      </c>
      <c r="F6" s="18">
        <v>0</v>
      </c>
      <c r="G6" s="18">
        <v>0.5</v>
      </c>
      <c r="H6" s="18">
        <v>0.6</v>
      </c>
      <c r="I6" s="18">
        <v>0.6</v>
      </c>
      <c r="J6" s="18">
        <f t="shared" ref="J6:J12" si="4">SUM(G6:I6)</f>
        <v>1.7000000000000002</v>
      </c>
      <c r="K6" s="18">
        <v>0.5</v>
      </c>
      <c r="L6" s="18">
        <v>0.9</v>
      </c>
      <c r="M6" s="18">
        <v>1.8</v>
      </c>
      <c r="N6" s="18">
        <v>2.15</v>
      </c>
      <c r="O6" s="18">
        <f t="shared" si="2"/>
        <v>5.35</v>
      </c>
      <c r="P6" s="18">
        <v>1.6</v>
      </c>
      <c r="Q6" s="18">
        <v>2.8</v>
      </c>
      <c r="R6" s="19" t="s">
        <v>82</v>
      </c>
      <c r="S6" s="19" t="s">
        <v>82</v>
      </c>
      <c r="T6" s="19" t="s">
        <v>82</v>
      </c>
      <c r="U6" s="19">
        <v>0</v>
      </c>
      <c r="V6" s="19">
        <v>0</v>
      </c>
      <c r="W6" s="18">
        <v>1.9</v>
      </c>
      <c r="X6" s="18">
        <v>0.3</v>
      </c>
      <c r="Y6" s="18">
        <f>SUM(W6:X6)</f>
        <v>2.1999999999999997</v>
      </c>
      <c r="Z6" s="19" t="s">
        <v>82</v>
      </c>
      <c r="AA6" s="19" t="s">
        <v>82</v>
      </c>
      <c r="AB6" s="19" t="s">
        <v>82</v>
      </c>
      <c r="AC6" s="19" t="s">
        <v>82</v>
      </c>
      <c r="AD6" s="19" t="s">
        <v>82</v>
      </c>
      <c r="AE6" s="19" t="s">
        <v>82</v>
      </c>
      <c r="AF6" s="18">
        <v>0.5</v>
      </c>
      <c r="AG6" s="18">
        <f t="shared" si="3"/>
        <v>0.5</v>
      </c>
      <c r="AH6" s="18">
        <v>1</v>
      </c>
      <c r="AI6" s="18">
        <v>4.2</v>
      </c>
      <c r="AJ6" s="18">
        <f>SUM(AH6:AI6)</f>
        <v>5.2</v>
      </c>
      <c r="AK6" s="10">
        <f>C6+E6+J6+O6+Y6+AG6+AJ6</f>
        <v>16.649999999999999</v>
      </c>
    </row>
    <row r="7" spans="1:37">
      <c r="A7" s="11" t="s">
        <v>51</v>
      </c>
      <c r="B7" s="18">
        <v>1.2</v>
      </c>
      <c r="C7" s="18">
        <f t="shared" si="0"/>
        <v>1.2</v>
      </c>
      <c r="D7" s="18">
        <v>0.5</v>
      </c>
      <c r="E7" s="18">
        <f t="shared" si="1"/>
        <v>0.5</v>
      </c>
      <c r="F7" s="18">
        <v>0</v>
      </c>
      <c r="G7" s="18">
        <v>0.6</v>
      </c>
      <c r="H7" s="18">
        <v>0.6</v>
      </c>
      <c r="I7" s="18">
        <v>0.6</v>
      </c>
      <c r="J7" s="18">
        <f t="shared" si="4"/>
        <v>1.7999999999999998</v>
      </c>
      <c r="K7" s="18">
        <v>0.5</v>
      </c>
      <c r="L7" s="18">
        <v>0.6</v>
      </c>
      <c r="M7" s="18">
        <v>1.2</v>
      </c>
      <c r="N7" s="18">
        <v>1.8</v>
      </c>
      <c r="O7" s="18">
        <f t="shared" si="2"/>
        <v>4.0999999999999996</v>
      </c>
      <c r="P7" s="18">
        <v>1.5</v>
      </c>
      <c r="Q7" s="18">
        <v>2.8</v>
      </c>
      <c r="R7" s="18">
        <v>1</v>
      </c>
      <c r="S7" s="18">
        <v>1.5</v>
      </c>
      <c r="T7" s="18">
        <f>SUM(P7:S7)</f>
        <v>6.8</v>
      </c>
      <c r="U7" s="18">
        <v>0</v>
      </c>
      <c r="V7" s="18">
        <v>0</v>
      </c>
      <c r="W7" s="18">
        <v>2.4</v>
      </c>
      <c r="X7" s="18">
        <v>0.8</v>
      </c>
      <c r="Y7" s="18">
        <f>SUM(W7:X7)</f>
        <v>3.2</v>
      </c>
      <c r="Z7" s="18">
        <v>1.4</v>
      </c>
      <c r="AA7" s="18">
        <v>1.2</v>
      </c>
      <c r="AB7" s="19" t="s">
        <v>82</v>
      </c>
      <c r="AC7" s="18">
        <v>0.6</v>
      </c>
      <c r="AD7" s="18">
        <v>1.2</v>
      </c>
      <c r="AE7" s="19" t="s">
        <v>82</v>
      </c>
      <c r="AF7" s="18">
        <v>0.4</v>
      </c>
      <c r="AG7" s="18">
        <f t="shared" si="3"/>
        <v>0.4</v>
      </c>
      <c r="AH7" s="18">
        <v>1</v>
      </c>
      <c r="AI7" s="18">
        <v>4.5</v>
      </c>
      <c r="AJ7" s="18">
        <f t="shared" ref="AJ7:AJ12" si="5">SUM(AH7:AI7)</f>
        <v>5.5</v>
      </c>
      <c r="AK7" s="10">
        <f>C7+E7+J7+O7+Y7+AG7+AJ7</f>
        <v>16.700000000000003</v>
      </c>
    </row>
    <row r="8" spans="1:37">
      <c r="A8" s="11" t="s">
        <v>52</v>
      </c>
      <c r="B8" s="18">
        <v>1.2</v>
      </c>
      <c r="C8" s="18">
        <f t="shared" si="0"/>
        <v>1.2</v>
      </c>
      <c r="D8" s="18">
        <v>0.5</v>
      </c>
      <c r="E8" s="18">
        <f t="shared" si="1"/>
        <v>0.5</v>
      </c>
      <c r="F8" s="18">
        <v>0</v>
      </c>
      <c r="G8" s="18">
        <v>0.6</v>
      </c>
      <c r="H8" s="18">
        <v>0.6</v>
      </c>
      <c r="I8" s="18">
        <v>1</v>
      </c>
      <c r="J8" s="18">
        <f t="shared" si="4"/>
        <v>2.2000000000000002</v>
      </c>
      <c r="K8" s="18">
        <v>0.5</v>
      </c>
      <c r="L8" s="18">
        <v>1.1000000000000001</v>
      </c>
      <c r="M8" s="18">
        <v>2</v>
      </c>
      <c r="N8" s="18">
        <v>2.5</v>
      </c>
      <c r="O8" s="18">
        <f t="shared" si="2"/>
        <v>6.1</v>
      </c>
      <c r="P8" s="18">
        <v>1.7</v>
      </c>
      <c r="Q8" s="18">
        <v>2.8</v>
      </c>
      <c r="R8" s="19" t="s">
        <v>82</v>
      </c>
      <c r="S8" s="18">
        <v>0.5</v>
      </c>
      <c r="T8" s="19" t="s">
        <v>82</v>
      </c>
      <c r="U8" s="19">
        <v>0</v>
      </c>
      <c r="V8" s="19">
        <v>0</v>
      </c>
      <c r="W8" s="18">
        <v>3.2</v>
      </c>
      <c r="X8" s="18">
        <v>0.3</v>
      </c>
      <c r="Y8" s="18">
        <f>SUM(W8:X8)</f>
        <v>3.5</v>
      </c>
      <c r="Z8" s="19" t="s">
        <v>82</v>
      </c>
      <c r="AA8" s="19" t="s">
        <v>82</v>
      </c>
      <c r="AB8" s="18">
        <v>5.7</v>
      </c>
      <c r="AC8" s="19" t="s">
        <v>82</v>
      </c>
      <c r="AD8" s="18">
        <v>1.7</v>
      </c>
      <c r="AE8" s="19" t="s">
        <v>82</v>
      </c>
      <c r="AF8" s="18">
        <v>0.5</v>
      </c>
      <c r="AG8" s="18">
        <f t="shared" si="3"/>
        <v>0.5</v>
      </c>
      <c r="AH8" s="18">
        <v>1</v>
      </c>
      <c r="AI8" s="18">
        <v>4.2</v>
      </c>
      <c r="AJ8" s="18">
        <f t="shared" si="5"/>
        <v>5.2</v>
      </c>
      <c r="AK8" s="10">
        <f>C8+E8+J8+O8+Y8+AG8+AJ8</f>
        <v>19.2</v>
      </c>
    </row>
    <row r="9" spans="1:37">
      <c r="A9" s="177" t="s">
        <v>53</v>
      </c>
      <c r="B9" s="174">
        <v>1.2</v>
      </c>
      <c r="C9" s="174">
        <f t="shared" si="0"/>
        <v>1.2</v>
      </c>
      <c r="D9" s="174">
        <v>0.5</v>
      </c>
      <c r="E9" s="174">
        <f t="shared" si="1"/>
        <v>0.5</v>
      </c>
      <c r="F9" s="174">
        <v>0</v>
      </c>
      <c r="G9" s="174">
        <v>0.5</v>
      </c>
      <c r="H9" s="174">
        <v>0.6</v>
      </c>
      <c r="I9" s="174">
        <v>0.5</v>
      </c>
      <c r="J9" s="174">
        <f t="shared" si="4"/>
        <v>1.6</v>
      </c>
      <c r="K9" s="174">
        <v>0.4</v>
      </c>
      <c r="L9" s="174">
        <v>1.2</v>
      </c>
      <c r="M9" s="174">
        <v>1.2</v>
      </c>
      <c r="N9" s="174">
        <v>2.15</v>
      </c>
      <c r="O9" s="174">
        <f t="shared" si="2"/>
        <v>4.9499999999999993</v>
      </c>
      <c r="P9" s="174">
        <v>1.6</v>
      </c>
      <c r="Q9" s="174">
        <v>2.8</v>
      </c>
      <c r="R9" s="219" t="s">
        <v>82</v>
      </c>
      <c r="S9" s="219" t="s">
        <v>82</v>
      </c>
      <c r="T9" s="219" t="s">
        <v>82</v>
      </c>
      <c r="U9" s="219" t="s">
        <v>82</v>
      </c>
      <c r="V9" s="219" t="s">
        <v>82</v>
      </c>
      <c r="W9" s="174">
        <v>1.8</v>
      </c>
      <c r="X9" s="219" t="s">
        <v>82</v>
      </c>
      <c r="Y9" s="219" t="s">
        <v>82</v>
      </c>
      <c r="Z9" s="219" t="s">
        <v>82</v>
      </c>
      <c r="AA9" s="219" t="s">
        <v>82</v>
      </c>
      <c r="AB9" s="219" t="s">
        <v>82</v>
      </c>
      <c r="AC9" s="219" t="s">
        <v>82</v>
      </c>
      <c r="AD9" s="219" t="s">
        <v>82</v>
      </c>
      <c r="AE9" s="219" t="s">
        <v>82</v>
      </c>
      <c r="AF9" s="174">
        <v>0.4</v>
      </c>
      <c r="AG9" s="174">
        <f t="shared" si="3"/>
        <v>0.4</v>
      </c>
      <c r="AH9" s="174">
        <v>1</v>
      </c>
      <c r="AI9" s="174">
        <v>3.6</v>
      </c>
      <c r="AJ9" s="174">
        <f t="shared" si="5"/>
        <v>4.5999999999999996</v>
      </c>
      <c r="AK9" s="181">
        <f>C9+E9+J9+O9+AG9+AJ9</f>
        <v>13.25</v>
      </c>
    </row>
    <row r="10" spans="1:37">
      <c r="A10" s="11" t="s">
        <v>54</v>
      </c>
      <c r="B10" s="18">
        <v>1.2</v>
      </c>
      <c r="C10" s="18">
        <f t="shared" si="0"/>
        <v>1.2</v>
      </c>
      <c r="D10" s="18">
        <v>0.5</v>
      </c>
      <c r="E10" s="18">
        <f t="shared" si="1"/>
        <v>0.5</v>
      </c>
      <c r="F10" s="18">
        <v>0</v>
      </c>
      <c r="G10" s="18">
        <v>0</v>
      </c>
      <c r="H10" s="18">
        <v>1.2</v>
      </c>
      <c r="I10" s="18">
        <v>0.6</v>
      </c>
      <c r="J10" s="18">
        <f t="shared" si="4"/>
        <v>1.7999999999999998</v>
      </c>
      <c r="K10" s="18">
        <v>0.3</v>
      </c>
      <c r="L10" s="18">
        <v>0.7</v>
      </c>
      <c r="M10" s="18">
        <v>1.1000000000000001</v>
      </c>
      <c r="N10" s="18">
        <v>2.15</v>
      </c>
      <c r="O10" s="18">
        <f t="shared" si="2"/>
        <v>4.25</v>
      </c>
      <c r="P10" s="18">
        <v>4.2</v>
      </c>
      <c r="Q10" s="18">
        <v>3.1</v>
      </c>
      <c r="R10" s="19" t="s">
        <v>82</v>
      </c>
      <c r="S10" s="19" t="s">
        <v>82</v>
      </c>
      <c r="T10" s="19" t="s">
        <v>82</v>
      </c>
      <c r="U10" s="19">
        <v>0</v>
      </c>
      <c r="V10" s="19">
        <v>0</v>
      </c>
      <c r="W10" s="18">
        <v>3.2</v>
      </c>
      <c r="X10" s="18">
        <v>0.6</v>
      </c>
      <c r="Y10" s="18">
        <f>SUM(W10:X10)</f>
        <v>3.8000000000000003</v>
      </c>
      <c r="Z10" s="18">
        <v>0.6</v>
      </c>
      <c r="AA10" s="19" t="s">
        <v>82</v>
      </c>
      <c r="AB10" s="19" t="s">
        <v>82</v>
      </c>
      <c r="AC10" s="19" t="s">
        <v>82</v>
      </c>
      <c r="AD10" s="18">
        <v>1</v>
      </c>
      <c r="AE10" s="19" t="s">
        <v>82</v>
      </c>
      <c r="AF10" s="18">
        <v>0.4</v>
      </c>
      <c r="AG10" s="18">
        <f t="shared" si="3"/>
        <v>0.4</v>
      </c>
      <c r="AH10" s="18">
        <v>1.3</v>
      </c>
      <c r="AI10" s="18">
        <v>4.5</v>
      </c>
      <c r="AJ10" s="18">
        <f t="shared" si="5"/>
        <v>5.8</v>
      </c>
      <c r="AK10" s="10">
        <f>C10+E10+J10+O10+Y10+AG10+AJ10</f>
        <v>17.75</v>
      </c>
    </row>
    <row r="11" spans="1:37">
      <c r="A11" s="11" t="s">
        <v>55</v>
      </c>
      <c r="B11" s="18">
        <v>1.2</v>
      </c>
      <c r="C11" s="18">
        <f t="shared" si="0"/>
        <v>1.2</v>
      </c>
      <c r="D11" s="18">
        <v>0.5</v>
      </c>
      <c r="E11" s="18">
        <f t="shared" si="1"/>
        <v>0.5</v>
      </c>
      <c r="F11" s="18">
        <v>0</v>
      </c>
      <c r="G11" s="18">
        <v>0</v>
      </c>
      <c r="H11" s="18">
        <v>1.4</v>
      </c>
      <c r="I11" s="18">
        <v>1.1000000000000001</v>
      </c>
      <c r="J11" s="18">
        <f t="shared" si="4"/>
        <v>2.5</v>
      </c>
      <c r="K11" s="18">
        <v>0</v>
      </c>
      <c r="L11" s="18">
        <v>0.6</v>
      </c>
      <c r="M11" s="18">
        <v>1.9</v>
      </c>
      <c r="N11" s="18">
        <v>2.15</v>
      </c>
      <c r="O11" s="18">
        <f t="shared" si="2"/>
        <v>4.6500000000000004</v>
      </c>
      <c r="P11" s="18">
        <v>4.2</v>
      </c>
      <c r="Q11" s="18">
        <v>3.1</v>
      </c>
      <c r="R11" s="19" t="s">
        <v>82</v>
      </c>
      <c r="S11" s="18">
        <v>0.5</v>
      </c>
      <c r="T11" s="19" t="s">
        <v>82</v>
      </c>
      <c r="U11" s="19">
        <v>0</v>
      </c>
      <c r="V11" s="19">
        <v>0</v>
      </c>
      <c r="W11" s="18">
        <v>3.3</v>
      </c>
      <c r="X11" s="18">
        <v>0.5</v>
      </c>
      <c r="Y11" s="18">
        <f>SUM(W11:X11)</f>
        <v>3.8</v>
      </c>
      <c r="Z11" s="18">
        <v>2</v>
      </c>
      <c r="AA11" s="18">
        <v>2</v>
      </c>
      <c r="AB11" s="18">
        <v>0.4</v>
      </c>
      <c r="AC11" s="18">
        <v>0.2</v>
      </c>
      <c r="AD11" s="18">
        <v>1</v>
      </c>
      <c r="AE11" s="19" t="s">
        <v>82</v>
      </c>
      <c r="AF11" s="18">
        <v>0.9</v>
      </c>
      <c r="AG11" s="18">
        <f t="shared" si="3"/>
        <v>0.9</v>
      </c>
      <c r="AH11" s="18">
        <v>1.3</v>
      </c>
      <c r="AI11" s="18">
        <v>4.4000000000000004</v>
      </c>
      <c r="AJ11" s="18">
        <f t="shared" si="5"/>
        <v>5.7</v>
      </c>
      <c r="AK11" s="10">
        <f>C11+E11+J11+O11+Y11+AG11+AJ11</f>
        <v>19.250000000000004</v>
      </c>
    </row>
    <row r="12" spans="1:37" ht="15.75" thickBot="1">
      <c r="A12" s="11" t="s">
        <v>56</v>
      </c>
      <c r="B12" s="18">
        <v>1.2</v>
      </c>
      <c r="C12" s="18">
        <f t="shared" si="0"/>
        <v>1.2</v>
      </c>
      <c r="D12" s="18">
        <v>0.5</v>
      </c>
      <c r="E12" s="18">
        <f t="shared" si="1"/>
        <v>0.5</v>
      </c>
      <c r="F12" s="18">
        <v>0</v>
      </c>
      <c r="G12" s="18">
        <v>0</v>
      </c>
      <c r="H12" s="18">
        <v>1.4</v>
      </c>
      <c r="I12" s="18">
        <v>0.7</v>
      </c>
      <c r="J12" s="18">
        <f t="shared" si="4"/>
        <v>2.0999999999999996</v>
      </c>
      <c r="K12" s="18">
        <v>0</v>
      </c>
      <c r="L12" s="18">
        <v>0.9</v>
      </c>
      <c r="M12" s="18">
        <v>1.9</v>
      </c>
      <c r="N12" s="18">
        <v>2.15</v>
      </c>
      <c r="O12" s="18">
        <f t="shared" si="2"/>
        <v>4.9499999999999993</v>
      </c>
      <c r="P12" s="18">
        <v>4.2</v>
      </c>
      <c r="Q12" s="18">
        <v>3.1</v>
      </c>
      <c r="R12" s="19" t="s">
        <v>82</v>
      </c>
      <c r="S12" s="19" t="s">
        <v>82</v>
      </c>
      <c r="T12" s="19" t="s">
        <v>82</v>
      </c>
      <c r="U12" s="19">
        <v>0</v>
      </c>
      <c r="V12" s="19">
        <v>0</v>
      </c>
      <c r="W12" s="18">
        <v>3.3</v>
      </c>
      <c r="X12" s="18">
        <v>0.5</v>
      </c>
      <c r="Y12" s="18">
        <f>SUM(W12:X12)</f>
        <v>3.8</v>
      </c>
      <c r="Z12" s="19" t="s">
        <v>82</v>
      </c>
      <c r="AA12" s="19" t="s">
        <v>82</v>
      </c>
      <c r="AB12" s="19" t="s">
        <v>82</v>
      </c>
      <c r="AC12" s="19" t="s">
        <v>82</v>
      </c>
      <c r="AD12" s="19" t="s">
        <v>82</v>
      </c>
      <c r="AE12" s="19" t="s">
        <v>82</v>
      </c>
      <c r="AF12" s="18">
        <v>0.9</v>
      </c>
      <c r="AG12" s="18">
        <f t="shared" si="3"/>
        <v>0.9</v>
      </c>
      <c r="AH12" s="18">
        <v>1.3</v>
      </c>
      <c r="AI12" s="18">
        <v>4.4000000000000004</v>
      </c>
      <c r="AJ12" s="18">
        <f t="shared" si="5"/>
        <v>5.7</v>
      </c>
      <c r="AK12" s="10">
        <f>C12+E12+J12+O12+Y12+AG12+AJ12</f>
        <v>19.150000000000002</v>
      </c>
    </row>
    <row r="13" spans="1:37">
      <c r="A13" s="108" t="s">
        <v>57</v>
      </c>
      <c r="B13" s="109">
        <f t="shared" ref="B13:AK13" si="6">SUM(B5:B12)/8</f>
        <v>1.2</v>
      </c>
      <c r="C13" s="109">
        <f t="shared" si="6"/>
        <v>1.2</v>
      </c>
      <c r="D13" s="109">
        <f t="shared" si="6"/>
        <v>0.5</v>
      </c>
      <c r="E13" s="109">
        <f t="shared" si="6"/>
        <v>0.5</v>
      </c>
      <c r="F13" s="109">
        <f t="shared" si="6"/>
        <v>0</v>
      </c>
      <c r="G13" s="109">
        <f t="shared" si="6"/>
        <v>0.33750000000000002</v>
      </c>
      <c r="H13" s="109">
        <f t="shared" si="6"/>
        <v>0.875</v>
      </c>
      <c r="I13" s="109">
        <f t="shared" si="6"/>
        <v>0.73749999999999993</v>
      </c>
      <c r="J13" s="109">
        <f t="shared" si="6"/>
        <v>1.95</v>
      </c>
      <c r="K13" s="109">
        <f t="shared" si="6"/>
        <v>0.33749999999999997</v>
      </c>
      <c r="L13" s="109">
        <f t="shared" si="6"/>
        <v>0.88750000000000007</v>
      </c>
      <c r="M13" s="109">
        <f t="shared" si="6"/>
        <v>1.6125</v>
      </c>
      <c r="N13" s="109">
        <f t="shared" si="6"/>
        <v>2.15</v>
      </c>
      <c r="O13" s="109">
        <f t="shared" si="6"/>
        <v>4.9875000000000007</v>
      </c>
      <c r="P13" s="109">
        <f t="shared" si="6"/>
        <v>2.5749999999999997</v>
      </c>
      <c r="Q13" s="109">
        <f t="shared" si="6"/>
        <v>2.9125000000000005</v>
      </c>
      <c r="R13" s="109">
        <f t="shared" si="6"/>
        <v>0.125</v>
      </c>
      <c r="S13" s="109">
        <f t="shared" si="6"/>
        <v>0.3125</v>
      </c>
      <c r="T13" s="109">
        <f t="shared" si="6"/>
        <v>0.85</v>
      </c>
      <c r="U13" s="109">
        <f t="shared" si="6"/>
        <v>0</v>
      </c>
      <c r="V13" s="109">
        <f t="shared" si="6"/>
        <v>0</v>
      </c>
      <c r="W13" s="109">
        <f t="shared" si="6"/>
        <v>2.625</v>
      </c>
      <c r="X13" s="109">
        <f t="shared" si="6"/>
        <v>0.41249999999999998</v>
      </c>
      <c r="Y13" s="109">
        <f t="shared" si="6"/>
        <v>2.8125</v>
      </c>
      <c r="Z13" s="109">
        <f t="shared" si="6"/>
        <v>0.5</v>
      </c>
      <c r="AA13" s="109">
        <f t="shared" si="6"/>
        <v>0.4</v>
      </c>
      <c r="AB13" s="109">
        <f t="shared" si="6"/>
        <v>0.76250000000000007</v>
      </c>
      <c r="AC13" s="109">
        <f t="shared" si="6"/>
        <v>0.1</v>
      </c>
      <c r="AD13" s="109">
        <f t="shared" si="6"/>
        <v>0.61250000000000004</v>
      </c>
      <c r="AE13" s="109">
        <f t="shared" si="6"/>
        <v>0</v>
      </c>
      <c r="AF13" s="109">
        <f t="shared" si="6"/>
        <v>0.5625</v>
      </c>
      <c r="AG13" s="109">
        <f t="shared" si="6"/>
        <v>0.5625</v>
      </c>
      <c r="AH13" s="109">
        <f t="shared" si="6"/>
        <v>1.1125</v>
      </c>
      <c r="AI13" s="109">
        <f t="shared" si="6"/>
        <v>4.25</v>
      </c>
      <c r="AJ13" s="109">
        <f t="shared" si="6"/>
        <v>5.3625000000000007</v>
      </c>
      <c r="AK13" s="109">
        <f t="shared" si="6"/>
        <v>17.375</v>
      </c>
    </row>
    <row r="14" spans="1:37">
      <c r="A14" s="11" t="s">
        <v>58</v>
      </c>
      <c r="B14" s="18">
        <f>SUM(B5:B9)/5</f>
        <v>1.2</v>
      </c>
      <c r="C14" s="18">
        <f t="shared" ref="C14:AK14" si="7">SUM(C5:C9)/5</f>
        <v>1.2</v>
      </c>
      <c r="D14" s="18">
        <f t="shared" si="7"/>
        <v>0.5</v>
      </c>
      <c r="E14" s="18">
        <f t="shared" si="7"/>
        <v>0.5</v>
      </c>
      <c r="F14" s="18">
        <f t="shared" si="7"/>
        <v>0</v>
      </c>
      <c r="G14" s="18">
        <f t="shared" si="7"/>
        <v>0.54</v>
      </c>
      <c r="H14" s="18">
        <f t="shared" si="7"/>
        <v>0.6</v>
      </c>
      <c r="I14" s="18">
        <f t="shared" si="7"/>
        <v>0.7</v>
      </c>
      <c r="J14" s="18">
        <f t="shared" si="7"/>
        <v>1.8400000000000003</v>
      </c>
      <c r="K14" s="18">
        <f t="shared" si="7"/>
        <v>0.48</v>
      </c>
      <c r="L14" s="18">
        <f t="shared" si="7"/>
        <v>0.98000000000000009</v>
      </c>
      <c r="M14" s="18">
        <f t="shared" si="7"/>
        <v>1.6</v>
      </c>
      <c r="N14" s="18">
        <f t="shared" si="7"/>
        <v>2.15</v>
      </c>
      <c r="O14" s="18">
        <f t="shared" si="7"/>
        <v>5.21</v>
      </c>
      <c r="P14" s="18">
        <f t="shared" si="7"/>
        <v>1.6</v>
      </c>
      <c r="Q14" s="18">
        <f t="shared" si="7"/>
        <v>2.8</v>
      </c>
      <c r="R14" s="18">
        <f t="shared" si="7"/>
        <v>0.2</v>
      </c>
      <c r="S14" s="18">
        <f t="shared" si="7"/>
        <v>0.4</v>
      </c>
      <c r="T14" s="18">
        <f t="shared" si="7"/>
        <v>1.3599999999999999</v>
      </c>
      <c r="U14" s="18">
        <f>SUM(U5:U9)/5</f>
        <v>0</v>
      </c>
      <c r="V14" s="18">
        <f>SUM(V5:V9)/5</f>
        <v>0</v>
      </c>
      <c r="W14" s="18">
        <f t="shared" si="7"/>
        <v>2.2399999999999998</v>
      </c>
      <c r="X14" s="18">
        <f t="shared" si="7"/>
        <v>0.33999999999999997</v>
      </c>
      <c r="Y14" s="18">
        <f t="shared" si="7"/>
        <v>2.2199999999999998</v>
      </c>
      <c r="Z14" s="18">
        <f t="shared" si="7"/>
        <v>0.27999999999999997</v>
      </c>
      <c r="AA14" s="18">
        <f t="shared" si="7"/>
        <v>0.24</v>
      </c>
      <c r="AB14" s="18">
        <f t="shared" si="7"/>
        <v>1.1400000000000001</v>
      </c>
      <c r="AC14" s="18">
        <f t="shared" si="7"/>
        <v>0.12</v>
      </c>
      <c r="AD14" s="18">
        <f t="shared" si="7"/>
        <v>0.57999999999999996</v>
      </c>
      <c r="AE14" s="18">
        <f t="shared" si="7"/>
        <v>0</v>
      </c>
      <c r="AF14" s="18">
        <f t="shared" si="7"/>
        <v>0.45999999999999996</v>
      </c>
      <c r="AG14" s="18">
        <f t="shared" si="7"/>
        <v>0.45999999999999996</v>
      </c>
      <c r="AH14" s="18">
        <f t="shared" si="7"/>
        <v>1</v>
      </c>
      <c r="AI14" s="18">
        <f t="shared" si="7"/>
        <v>4.1400000000000006</v>
      </c>
      <c r="AJ14" s="18">
        <f t="shared" si="7"/>
        <v>5.1400000000000006</v>
      </c>
      <c r="AK14" s="18">
        <f t="shared" si="7"/>
        <v>16.57</v>
      </c>
    </row>
    <row r="15" spans="1:37">
      <c r="A15" s="11" t="s">
        <v>59</v>
      </c>
      <c r="B15" s="18">
        <f>SUM(B10:B12)/3</f>
        <v>1.2</v>
      </c>
      <c r="C15" s="18">
        <f t="shared" ref="C15:AK15" si="8">SUM(C10:C12)/3</f>
        <v>1.2</v>
      </c>
      <c r="D15" s="18">
        <f t="shared" si="8"/>
        <v>0.5</v>
      </c>
      <c r="E15" s="18">
        <f t="shared" si="8"/>
        <v>0.5</v>
      </c>
      <c r="F15" s="18">
        <f t="shared" si="8"/>
        <v>0</v>
      </c>
      <c r="G15" s="18">
        <f t="shared" si="8"/>
        <v>0</v>
      </c>
      <c r="H15" s="18">
        <f t="shared" si="8"/>
        <v>1.3333333333333333</v>
      </c>
      <c r="I15" s="18">
        <f t="shared" si="8"/>
        <v>0.80000000000000016</v>
      </c>
      <c r="J15" s="18">
        <f t="shared" si="8"/>
        <v>2.1333333333333333</v>
      </c>
      <c r="K15" s="18">
        <f t="shared" si="8"/>
        <v>9.9999999999999992E-2</v>
      </c>
      <c r="L15" s="18">
        <f t="shared" si="8"/>
        <v>0.73333333333333328</v>
      </c>
      <c r="M15" s="18">
        <f t="shared" si="8"/>
        <v>1.6333333333333335</v>
      </c>
      <c r="N15" s="18">
        <f t="shared" si="8"/>
        <v>2.15</v>
      </c>
      <c r="O15" s="18">
        <f t="shared" si="8"/>
        <v>4.6166666666666663</v>
      </c>
      <c r="P15" s="18">
        <f t="shared" si="8"/>
        <v>4.2</v>
      </c>
      <c r="Q15" s="18">
        <f t="shared" si="8"/>
        <v>3.1</v>
      </c>
      <c r="R15" s="18">
        <f t="shared" si="8"/>
        <v>0</v>
      </c>
      <c r="S15" s="18">
        <f t="shared" si="8"/>
        <v>0.16666666666666666</v>
      </c>
      <c r="T15" s="18">
        <f t="shared" si="8"/>
        <v>0</v>
      </c>
      <c r="U15" s="18">
        <f>SUM(U10:U12)/3</f>
        <v>0</v>
      </c>
      <c r="V15" s="18">
        <f>SUM(V10:V12)/3</f>
        <v>0</v>
      </c>
      <c r="W15" s="18">
        <f t="shared" si="8"/>
        <v>3.2666666666666671</v>
      </c>
      <c r="X15" s="18">
        <f t="shared" si="8"/>
        <v>0.53333333333333333</v>
      </c>
      <c r="Y15" s="18">
        <f t="shared" si="8"/>
        <v>3.7999999999999994</v>
      </c>
      <c r="Z15" s="18">
        <f t="shared" si="8"/>
        <v>0.8666666666666667</v>
      </c>
      <c r="AA15" s="18">
        <f t="shared" si="8"/>
        <v>0.66666666666666663</v>
      </c>
      <c r="AB15" s="18">
        <f t="shared" si="8"/>
        <v>0.13333333333333333</v>
      </c>
      <c r="AC15" s="18">
        <f t="shared" si="8"/>
        <v>6.6666666666666666E-2</v>
      </c>
      <c r="AD15" s="18">
        <f t="shared" si="8"/>
        <v>0.66666666666666663</v>
      </c>
      <c r="AE15" s="18">
        <f t="shared" si="8"/>
        <v>0</v>
      </c>
      <c r="AF15" s="18">
        <f t="shared" si="8"/>
        <v>0.73333333333333339</v>
      </c>
      <c r="AG15" s="18">
        <f t="shared" si="8"/>
        <v>0.73333333333333339</v>
      </c>
      <c r="AH15" s="18">
        <f t="shared" si="8"/>
        <v>1.3</v>
      </c>
      <c r="AI15" s="18">
        <f t="shared" si="8"/>
        <v>4.4333333333333336</v>
      </c>
      <c r="AJ15" s="18">
        <f t="shared" si="8"/>
        <v>5.7333333333333334</v>
      </c>
      <c r="AK15" s="18">
        <f t="shared" si="8"/>
        <v>18.716666666666669</v>
      </c>
    </row>
    <row r="16" spans="1:37" ht="15.75" thickBot="1">
      <c r="A16" s="110" t="s">
        <v>60</v>
      </c>
      <c r="B16" s="112" t="s">
        <v>43</v>
      </c>
      <c r="C16" s="111">
        <f>+C13</f>
        <v>1.2</v>
      </c>
      <c r="D16" s="112" t="s">
        <v>43</v>
      </c>
      <c r="E16" s="111">
        <f>+E13</f>
        <v>0.5</v>
      </c>
      <c r="F16" s="111">
        <f>+F13</f>
        <v>0</v>
      </c>
      <c r="G16" s="112" t="s">
        <v>43</v>
      </c>
      <c r="H16" s="112" t="s">
        <v>43</v>
      </c>
      <c r="I16" s="112" t="s">
        <v>43</v>
      </c>
      <c r="J16" s="111">
        <f>+J13</f>
        <v>1.95</v>
      </c>
      <c r="K16" s="112" t="s">
        <v>43</v>
      </c>
      <c r="L16" s="112" t="s">
        <v>43</v>
      </c>
      <c r="M16" s="112" t="s">
        <v>43</v>
      </c>
      <c r="N16" s="111"/>
      <c r="O16" s="111">
        <f>+O13</f>
        <v>4.9875000000000007</v>
      </c>
      <c r="P16" s="112" t="s">
        <v>43</v>
      </c>
      <c r="Q16" s="111"/>
      <c r="R16" s="112" t="s">
        <v>43</v>
      </c>
      <c r="S16" s="112" t="s">
        <v>43</v>
      </c>
      <c r="T16" s="111">
        <f>+T13</f>
        <v>0.85</v>
      </c>
      <c r="U16" s="111">
        <f>+U13</f>
        <v>0</v>
      </c>
      <c r="V16" s="111">
        <f>+V13</f>
        <v>0</v>
      </c>
      <c r="W16" s="111"/>
      <c r="X16" s="111"/>
      <c r="Y16" s="111">
        <f>+Y13</f>
        <v>2.8125</v>
      </c>
      <c r="Z16" s="111"/>
      <c r="AA16" s="111"/>
      <c r="AB16" s="111"/>
      <c r="AC16" s="111"/>
      <c r="AD16" s="111"/>
      <c r="AE16" s="111">
        <f>+AE13</f>
        <v>0</v>
      </c>
      <c r="AF16" s="111"/>
      <c r="AG16" s="111">
        <f>+AG13</f>
        <v>0.5625</v>
      </c>
      <c r="AH16" s="111"/>
      <c r="AI16" s="111"/>
      <c r="AJ16" s="111">
        <f>+AJ13</f>
        <v>5.3625000000000007</v>
      </c>
      <c r="AK16" s="111">
        <f>+AK13</f>
        <v>17.375</v>
      </c>
    </row>
    <row r="17" spans="1:35">
      <c r="A17" s="11"/>
      <c r="B17" s="20"/>
      <c r="C17" s="18"/>
      <c r="D17" s="20"/>
      <c r="E17" s="18"/>
      <c r="F17" s="20"/>
      <c r="G17" s="20"/>
      <c r="H17" s="20"/>
      <c r="I17" s="18"/>
      <c r="J17" s="20"/>
      <c r="K17" s="20"/>
      <c r="L17" s="20"/>
      <c r="M17" s="18"/>
      <c r="N17" s="18"/>
      <c r="O17" s="20"/>
      <c r="P17" s="18"/>
      <c r="Q17" s="20"/>
      <c r="R17" s="20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20"/>
      <c r="AE17" s="18"/>
      <c r="AF17" s="18"/>
      <c r="AG17" s="18"/>
      <c r="AH17" s="18"/>
      <c r="AI17" s="18"/>
    </row>
    <row r="18" spans="1:35">
      <c r="A18" s="11"/>
      <c r="B18" s="20"/>
      <c r="C18" s="18"/>
      <c r="D18" s="20"/>
      <c r="E18" s="18"/>
      <c r="F18" s="20"/>
      <c r="G18" s="20"/>
      <c r="H18" s="20"/>
      <c r="I18" s="18"/>
      <c r="J18" s="20"/>
      <c r="K18" s="20"/>
      <c r="L18" s="20"/>
      <c r="M18" s="18"/>
      <c r="N18" s="18"/>
      <c r="O18" s="20"/>
      <c r="P18" s="18"/>
      <c r="Q18" s="20"/>
      <c r="R18" s="20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20"/>
      <c r="AE18" s="18"/>
      <c r="AF18" s="18"/>
      <c r="AG18" s="18"/>
      <c r="AH18" s="18"/>
      <c r="AI18" s="18"/>
    </row>
    <row r="19" spans="1:35">
      <c r="A19" s="11"/>
      <c r="B19" s="20"/>
      <c r="C19" s="18"/>
      <c r="D19" s="20"/>
      <c r="E19" s="18"/>
      <c r="F19" s="20"/>
      <c r="G19" s="20"/>
      <c r="H19" s="20"/>
      <c r="I19" s="18"/>
      <c r="J19" s="20"/>
      <c r="K19" s="20"/>
      <c r="L19" s="20"/>
      <c r="M19" s="18"/>
      <c r="N19" s="18"/>
      <c r="O19" s="20"/>
      <c r="P19" s="18"/>
      <c r="Q19" s="20"/>
      <c r="R19" s="20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20"/>
      <c r="AE19" s="18"/>
      <c r="AF19" s="18"/>
      <c r="AG19" s="18"/>
      <c r="AH19" s="18"/>
      <c r="AI19" s="18"/>
    </row>
    <row r="20" spans="1:35" ht="15.75" thickBot="1">
      <c r="A20" s="11"/>
      <c r="B20" s="20"/>
      <c r="C20" s="18"/>
      <c r="D20" s="20"/>
      <c r="E20" s="18"/>
      <c r="F20" s="20"/>
      <c r="G20" s="20"/>
      <c r="H20" s="20"/>
      <c r="I20" s="18"/>
      <c r="J20" s="20"/>
      <c r="K20" s="20"/>
      <c r="L20" s="20"/>
      <c r="M20" s="18"/>
      <c r="N20" s="18"/>
      <c r="O20" s="20"/>
      <c r="P20" s="18"/>
      <c r="Q20" s="20"/>
      <c r="R20" s="20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20"/>
      <c r="AE20" s="18"/>
      <c r="AF20" s="18"/>
      <c r="AG20" s="18"/>
      <c r="AH20" s="18"/>
      <c r="AI20" s="18"/>
    </row>
    <row r="21" spans="1:35" ht="15.75" thickTop="1">
      <c r="A21" s="89" t="s">
        <v>61</v>
      </c>
      <c r="B21" s="90" t="s">
        <v>74</v>
      </c>
      <c r="C21" s="90" t="s">
        <v>76</v>
      </c>
      <c r="D21" s="91" t="s">
        <v>77</v>
      </c>
      <c r="E21" s="90" t="s">
        <v>79</v>
      </c>
      <c r="F21" s="90" t="s">
        <v>78</v>
      </c>
      <c r="G21" s="90" t="s">
        <v>83</v>
      </c>
      <c r="H21" s="90" t="s">
        <v>84</v>
      </c>
      <c r="I21" s="90" t="s">
        <v>86</v>
      </c>
      <c r="J21" s="90" t="s">
        <v>88</v>
      </c>
      <c r="K21" s="90" t="s">
        <v>89</v>
      </c>
      <c r="L21" s="90" t="s">
        <v>91</v>
      </c>
      <c r="M21" s="92" t="s">
        <v>93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spans="1:35">
      <c r="A22" s="93" t="s">
        <v>58</v>
      </c>
      <c r="B22" s="18">
        <f>SUM(C14)</f>
        <v>1.2</v>
      </c>
      <c r="C22" s="18">
        <f>SUM(E14)</f>
        <v>0.5</v>
      </c>
      <c r="D22" s="18">
        <f>SUM(F14)</f>
        <v>0</v>
      </c>
      <c r="E22" s="18">
        <f>SUM(J14)</f>
        <v>1.8400000000000003</v>
      </c>
      <c r="F22" s="18">
        <f>SUM(O14)</f>
        <v>5.21</v>
      </c>
      <c r="G22" s="18">
        <f t="shared" ref="G22:I23" si="9">SUM(T14)</f>
        <v>1.3599999999999999</v>
      </c>
      <c r="H22" s="18">
        <f t="shared" si="9"/>
        <v>0</v>
      </c>
      <c r="I22" s="18">
        <f t="shared" si="9"/>
        <v>0</v>
      </c>
      <c r="J22" s="18">
        <f>SUM(Y14)</f>
        <v>2.2199999999999998</v>
      </c>
      <c r="K22" s="18">
        <f>SUM(AE14)</f>
        <v>0</v>
      </c>
      <c r="L22" s="18">
        <f>SUM(AG14)</f>
        <v>0.45999999999999996</v>
      </c>
      <c r="M22" s="94">
        <f>SUM(AJ14)</f>
        <v>5.1400000000000006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spans="1:35">
      <c r="A23" s="95" t="s">
        <v>59</v>
      </c>
      <c r="B23" s="88">
        <f>SUM(C15)</f>
        <v>1.2</v>
      </c>
      <c r="C23" s="88">
        <f>SUM(E15)</f>
        <v>0.5</v>
      </c>
      <c r="D23" s="88">
        <f>SUM(F15)</f>
        <v>0</v>
      </c>
      <c r="E23" s="88">
        <f>SUM(J15)</f>
        <v>2.1333333333333333</v>
      </c>
      <c r="F23" s="88">
        <f>SUM(O15)</f>
        <v>4.6166666666666663</v>
      </c>
      <c r="G23" s="88">
        <f t="shared" si="9"/>
        <v>0</v>
      </c>
      <c r="H23" s="88">
        <f t="shared" si="9"/>
        <v>0</v>
      </c>
      <c r="I23" s="88">
        <f t="shared" si="9"/>
        <v>0</v>
      </c>
      <c r="J23" s="88">
        <f>SUM(Y15)</f>
        <v>3.7999999999999994</v>
      </c>
      <c r="K23" s="88">
        <f>SUM(AE15)</f>
        <v>0</v>
      </c>
      <c r="L23" s="88">
        <f>SUM(AG15)</f>
        <v>0.73333333333333339</v>
      </c>
      <c r="M23" s="96">
        <f>SUM(AJ15)</f>
        <v>5.7333333333333334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>
      <c r="A24" s="205" t="s">
        <v>60</v>
      </c>
      <c r="B24" s="206">
        <f>SUM(C13)</f>
        <v>1.2</v>
      </c>
      <c r="C24" s="206">
        <f>SUM(E13)</f>
        <v>0.5</v>
      </c>
      <c r="D24" s="206">
        <f>SUM(F13)</f>
        <v>0</v>
      </c>
      <c r="E24" s="206">
        <f>SUM(J13)</f>
        <v>1.95</v>
      </c>
      <c r="F24" s="206">
        <f>SUM(O13)</f>
        <v>4.9875000000000007</v>
      </c>
      <c r="G24" s="206">
        <f>SUM(T13)</f>
        <v>0.85</v>
      </c>
      <c r="H24" s="206">
        <f>SUM(U13)</f>
        <v>0</v>
      </c>
      <c r="I24" s="206">
        <f>SUM(V13)</f>
        <v>0</v>
      </c>
      <c r="J24" s="206">
        <f>SUM(Y13)</f>
        <v>2.8125</v>
      </c>
      <c r="K24" s="206">
        <f>SUM(AE13)</f>
        <v>0</v>
      </c>
      <c r="L24" s="206">
        <f>SUM(AG13)</f>
        <v>0.5625</v>
      </c>
      <c r="M24" s="207">
        <f>SUM(AJ13)</f>
        <v>5.3625000000000007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spans="1:35">
      <c r="A25" s="93" t="s">
        <v>62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94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spans="1:35">
      <c r="A26" s="99" t="s">
        <v>63</v>
      </c>
      <c r="B26" s="38" t="s">
        <v>74</v>
      </c>
      <c r="C26" s="38" t="s">
        <v>76</v>
      </c>
      <c r="D26" s="38" t="s">
        <v>77</v>
      </c>
      <c r="E26" s="38" t="s">
        <v>79</v>
      </c>
      <c r="F26" s="38" t="s">
        <v>78</v>
      </c>
      <c r="G26" s="38" t="s">
        <v>83</v>
      </c>
      <c r="H26" s="38" t="s">
        <v>84</v>
      </c>
      <c r="I26" s="38" t="s">
        <v>86</v>
      </c>
      <c r="J26" s="38" t="s">
        <v>88</v>
      </c>
      <c r="K26" s="38" t="s">
        <v>89</v>
      </c>
      <c r="L26" s="38" t="s">
        <v>91</v>
      </c>
      <c r="M26" s="100" t="s">
        <v>93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>
      <c r="A27" s="102" t="s">
        <v>64</v>
      </c>
      <c r="B27" s="113">
        <v>0.83</v>
      </c>
      <c r="C27" s="113">
        <v>0.96</v>
      </c>
      <c r="D27" s="113">
        <v>0.64</v>
      </c>
      <c r="E27" s="113">
        <v>1.54</v>
      </c>
      <c r="F27" s="113">
        <v>3.27</v>
      </c>
      <c r="G27" s="113">
        <v>2.42</v>
      </c>
      <c r="H27" s="113">
        <v>1.36</v>
      </c>
      <c r="I27" s="113">
        <v>2.19</v>
      </c>
      <c r="J27" s="113">
        <v>2.66</v>
      </c>
      <c r="K27" s="113">
        <v>2.33</v>
      </c>
      <c r="L27" s="113">
        <v>0.77</v>
      </c>
      <c r="M27" s="103">
        <v>0.8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35">
      <c r="A28" s="93" t="s">
        <v>65</v>
      </c>
      <c r="B28" s="10">
        <f>SUM(B27)</f>
        <v>0.83</v>
      </c>
      <c r="C28" s="10">
        <f t="shared" ref="C28:M28" si="10">SUM(B28+C27)</f>
        <v>1.79</v>
      </c>
      <c r="D28" s="10">
        <f t="shared" si="10"/>
        <v>2.4300000000000002</v>
      </c>
      <c r="E28" s="10">
        <f t="shared" si="10"/>
        <v>3.97</v>
      </c>
      <c r="F28" s="10">
        <f t="shared" si="10"/>
        <v>7.24</v>
      </c>
      <c r="G28" s="10">
        <f t="shared" si="10"/>
        <v>9.66</v>
      </c>
      <c r="H28" s="10">
        <f t="shared" si="10"/>
        <v>11.02</v>
      </c>
      <c r="I28" s="10">
        <f t="shared" si="10"/>
        <v>13.209999999999999</v>
      </c>
      <c r="J28" s="10">
        <f t="shared" si="10"/>
        <v>15.87</v>
      </c>
      <c r="K28" s="10">
        <f t="shared" si="10"/>
        <v>18.2</v>
      </c>
      <c r="L28" s="10">
        <f t="shared" si="10"/>
        <v>18.97</v>
      </c>
      <c r="M28" s="101">
        <f t="shared" si="10"/>
        <v>19.77</v>
      </c>
    </row>
    <row r="29" spans="1:35">
      <c r="A29" s="93" t="s">
        <v>66</v>
      </c>
      <c r="B29" s="10">
        <v>5.34</v>
      </c>
      <c r="C29" s="10">
        <v>3.67</v>
      </c>
      <c r="D29" s="10">
        <v>5.58</v>
      </c>
      <c r="E29" s="10">
        <v>5.26</v>
      </c>
      <c r="F29" s="10">
        <v>8.82</v>
      </c>
      <c r="G29" s="10">
        <v>13.52</v>
      </c>
      <c r="H29" s="10">
        <v>6.38</v>
      </c>
      <c r="I29" s="10">
        <v>12.46</v>
      </c>
      <c r="J29" s="10">
        <v>9.85</v>
      </c>
      <c r="K29" s="10">
        <v>9.3699999999999992</v>
      </c>
      <c r="L29" s="10">
        <v>3.62</v>
      </c>
      <c r="M29" s="101">
        <v>4.6900000000000004</v>
      </c>
    </row>
    <row r="30" spans="1:35">
      <c r="A30" s="93" t="s">
        <v>67</v>
      </c>
      <c r="M30" s="101"/>
    </row>
    <row r="31" spans="1:35">
      <c r="A31" s="93" t="s">
        <v>68</v>
      </c>
      <c r="B31" s="10">
        <f t="shared" ref="B31:M31" si="11">SUM(B22-B27)</f>
        <v>0.37</v>
      </c>
      <c r="C31" s="10">
        <f t="shared" si="11"/>
        <v>-0.45999999999999996</v>
      </c>
      <c r="D31" s="10">
        <f t="shared" si="11"/>
        <v>-0.64</v>
      </c>
      <c r="E31" s="84">
        <f t="shared" si="11"/>
        <v>0.30000000000000027</v>
      </c>
      <c r="F31" s="84">
        <f t="shared" si="11"/>
        <v>1.94</v>
      </c>
      <c r="G31" s="84">
        <f t="shared" si="11"/>
        <v>-1.06</v>
      </c>
      <c r="H31" s="10">
        <f t="shared" si="11"/>
        <v>-1.36</v>
      </c>
      <c r="I31" s="10">
        <f t="shared" si="11"/>
        <v>-2.19</v>
      </c>
      <c r="J31" s="10">
        <f t="shared" si="11"/>
        <v>-0.44000000000000039</v>
      </c>
      <c r="K31" s="10">
        <f t="shared" si="11"/>
        <v>-2.33</v>
      </c>
      <c r="L31" s="10">
        <f t="shared" si="11"/>
        <v>-0.31000000000000005</v>
      </c>
      <c r="M31" s="101">
        <f t="shared" si="11"/>
        <v>4.3400000000000007</v>
      </c>
    </row>
    <row r="32" spans="1:35">
      <c r="A32" s="93" t="s">
        <v>69</v>
      </c>
      <c r="B32" s="10">
        <f t="shared" ref="B32:M32" si="12">SUM(B23-B27)</f>
        <v>0.37</v>
      </c>
      <c r="C32" s="10">
        <f t="shared" si="12"/>
        <v>-0.45999999999999996</v>
      </c>
      <c r="D32" s="10">
        <f t="shared" si="12"/>
        <v>-0.64</v>
      </c>
      <c r="E32" s="84">
        <f t="shared" si="12"/>
        <v>0.59333333333333327</v>
      </c>
      <c r="F32" s="84">
        <f t="shared" si="12"/>
        <v>1.3466666666666662</v>
      </c>
      <c r="G32" s="84">
        <f t="shared" si="12"/>
        <v>-2.42</v>
      </c>
      <c r="H32" s="10">
        <f t="shared" si="12"/>
        <v>-1.36</v>
      </c>
      <c r="I32" s="10">
        <f t="shared" si="12"/>
        <v>-2.19</v>
      </c>
      <c r="J32" s="10">
        <f t="shared" si="12"/>
        <v>1.1399999999999992</v>
      </c>
      <c r="K32" s="10">
        <f t="shared" si="12"/>
        <v>-2.33</v>
      </c>
      <c r="L32" s="84">
        <f t="shared" si="12"/>
        <v>-3.6666666666666625E-2</v>
      </c>
      <c r="M32" s="101">
        <f t="shared" si="12"/>
        <v>4.9333333333333336</v>
      </c>
    </row>
    <row r="33" spans="1:14">
      <c r="A33" s="93" t="s">
        <v>70</v>
      </c>
      <c r="B33" s="20">
        <f t="shared" ref="B33:M33" si="13">SUM(B24-B27)</f>
        <v>0.37</v>
      </c>
      <c r="C33" s="20">
        <f t="shared" si="13"/>
        <v>-0.45999999999999996</v>
      </c>
      <c r="D33" s="20">
        <f t="shared" si="13"/>
        <v>-0.64</v>
      </c>
      <c r="E33" s="20">
        <f t="shared" si="13"/>
        <v>0.40999999999999992</v>
      </c>
      <c r="F33" s="20">
        <f t="shared" si="13"/>
        <v>1.7175000000000007</v>
      </c>
      <c r="G33" s="20">
        <f t="shared" si="13"/>
        <v>-1.5699999999999998</v>
      </c>
      <c r="H33" s="20">
        <f t="shared" si="13"/>
        <v>-1.36</v>
      </c>
      <c r="I33" s="20">
        <f t="shared" si="13"/>
        <v>-2.19</v>
      </c>
      <c r="J33" s="20">
        <f t="shared" si="13"/>
        <v>0.15249999999999986</v>
      </c>
      <c r="K33" s="20">
        <f t="shared" si="13"/>
        <v>-2.33</v>
      </c>
      <c r="L33" s="20">
        <f t="shared" si="13"/>
        <v>-0.20750000000000002</v>
      </c>
      <c r="M33" s="94">
        <f t="shared" si="13"/>
        <v>4.5625000000000009</v>
      </c>
    </row>
    <row r="34" spans="1:14">
      <c r="A34" s="93" t="s">
        <v>71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20"/>
      <c r="M34" s="94"/>
    </row>
    <row r="35" spans="1:14">
      <c r="A35" s="93" t="s">
        <v>68</v>
      </c>
      <c r="B35" s="18">
        <f t="shared" ref="B35:M35" si="14">SUM(B40-B28)</f>
        <v>0.37</v>
      </c>
      <c r="C35" s="18">
        <f t="shared" si="14"/>
        <v>-9.000000000000008E-2</v>
      </c>
      <c r="D35" s="18">
        <f t="shared" si="14"/>
        <v>-0.7300000000000002</v>
      </c>
      <c r="E35" s="18">
        <f t="shared" si="14"/>
        <v>-0.13666666666666716</v>
      </c>
      <c r="F35" s="18">
        <f t="shared" si="14"/>
        <v>1.2099999999999991</v>
      </c>
      <c r="G35" s="18">
        <f t="shared" si="14"/>
        <v>-1.2100000000000009</v>
      </c>
      <c r="H35" s="18">
        <f t="shared" si="14"/>
        <v>-2.5700000000000003</v>
      </c>
      <c r="I35" s="18">
        <f t="shared" si="14"/>
        <v>-4.76</v>
      </c>
      <c r="J35" s="18">
        <f t="shared" si="14"/>
        <v>-3.620000000000001</v>
      </c>
      <c r="K35" s="18">
        <f t="shared" si="14"/>
        <v>-5.9500000000000011</v>
      </c>
      <c r="L35" s="20">
        <f t="shared" si="14"/>
        <v>-5.9866666666666681</v>
      </c>
      <c r="M35" s="94">
        <f t="shared" si="14"/>
        <v>-1.0533333333333346</v>
      </c>
    </row>
    <row r="36" spans="1:14">
      <c r="A36" s="104" t="s">
        <v>69</v>
      </c>
      <c r="B36" s="28">
        <f t="shared" ref="B36:M36" si="15">SUM(B41-B28)</f>
        <v>0.37</v>
      </c>
      <c r="C36" s="28">
        <f t="shared" si="15"/>
        <v>-9.000000000000008E-2</v>
      </c>
      <c r="D36" s="28">
        <f t="shared" si="15"/>
        <v>-0.7300000000000002</v>
      </c>
      <c r="E36" s="28">
        <f t="shared" si="15"/>
        <v>-0.32000000000000028</v>
      </c>
      <c r="F36" s="28">
        <f t="shared" si="15"/>
        <v>1.3975000000000009</v>
      </c>
      <c r="G36" s="28">
        <f t="shared" si="15"/>
        <v>-0.17249999999999943</v>
      </c>
      <c r="H36" s="28">
        <f t="shared" si="15"/>
        <v>-1.5324999999999989</v>
      </c>
      <c r="I36" s="28">
        <f t="shared" si="15"/>
        <v>-3.7224999999999984</v>
      </c>
      <c r="J36" s="28">
        <f t="shared" si="15"/>
        <v>-3.5699999999999985</v>
      </c>
      <c r="K36" s="28">
        <f t="shared" si="15"/>
        <v>-5.8999999999999986</v>
      </c>
      <c r="L36" s="20">
        <f t="shared" si="15"/>
        <v>-6.1074999999999982</v>
      </c>
      <c r="M36" s="94">
        <f t="shared" si="15"/>
        <v>-1.5449999999999982</v>
      </c>
    </row>
    <row r="37" spans="1:14">
      <c r="A37" s="171" t="s">
        <v>70</v>
      </c>
      <c r="B37" s="172">
        <f t="shared" ref="B37:M37" si="16">SUM(C42-B28)</f>
        <v>-0.83</v>
      </c>
      <c r="C37" s="172">
        <f t="shared" si="16"/>
        <v>-1.79</v>
      </c>
      <c r="D37" s="172">
        <f t="shared" si="16"/>
        <v>-2.4300000000000002</v>
      </c>
      <c r="E37" s="172">
        <f t="shared" si="16"/>
        <v>-3.97</v>
      </c>
      <c r="F37" s="172">
        <f t="shared" si="16"/>
        <v>-7.24</v>
      </c>
      <c r="G37" s="172">
        <f t="shared" si="16"/>
        <v>-9.66</v>
      </c>
      <c r="H37" s="172">
        <f t="shared" si="16"/>
        <v>-11.02</v>
      </c>
      <c r="I37" s="172">
        <f t="shared" si="16"/>
        <v>-13.209999999999999</v>
      </c>
      <c r="J37" s="172">
        <f t="shared" si="16"/>
        <v>-15.87</v>
      </c>
      <c r="K37" s="172">
        <f t="shared" si="16"/>
        <v>-18.2</v>
      </c>
      <c r="L37" s="172">
        <f t="shared" si="16"/>
        <v>-18.97</v>
      </c>
      <c r="M37" s="175">
        <f t="shared" si="16"/>
        <v>-19.77</v>
      </c>
    </row>
    <row r="38" spans="1:14">
      <c r="A38" s="102" t="s">
        <v>72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103"/>
    </row>
    <row r="39" spans="1:14">
      <c r="A39" s="93" t="s">
        <v>68</v>
      </c>
      <c r="B39" s="18">
        <f>SUM(B22)</f>
        <v>1.2</v>
      </c>
      <c r="C39" s="18">
        <f t="shared" ref="C39:M39" si="17">SUM(B39+C22)</f>
        <v>1.7</v>
      </c>
      <c r="D39" s="18">
        <f t="shared" si="17"/>
        <v>1.7</v>
      </c>
      <c r="E39" s="18">
        <f t="shared" si="17"/>
        <v>3.54</v>
      </c>
      <c r="F39" s="18">
        <f t="shared" si="17"/>
        <v>8.75</v>
      </c>
      <c r="G39" s="18">
        <f t="shared" si="17"/>
        <v>10.11</v>
      </c>
      <c r="H39" s="18">
        <f t="shared" si="17"/>
        <v>10.11</v>
      </c>
      <c r="I39" s="18">
        <f t="shared" si="17"/>
        <v>10.11</v>
      </c>
      <c r="J39" s="18">
        <f t="shared" si="17"/>
        <v>12.329999999999998</v>
      </c>
      <c r="K39" s="18">
        <f t="shared" si="17"/>
        <v>12.329999999999998</v>
      </c>
      <c r="L39" s="20">
        <f t="shared" si="17"/>
        <v>12.79</v>
      </c>
      <c r="M39" s="94">
        <f t="shared" si="17"/>
        <v>17.93</v>
      </c>
    </row>
    <row r="40" spans="1:14">
      <c r="A40" s="93" t="s">
        <v>69</v>
      </c>
      <c r="B40" s="18">
        <f>SUM(B23)</f>
        <v>1.2</v>
      </c>
      <c r="C40" s="18">
        <f t="shared" ref="C40:M40" si="18">SUM(B40+C23)</f>
        <v>1.7</v>
      </c>
      <c r="D40" s="18">
        <f t="shared" si="18"/>
        <v>1.7</v>
      </c>
      <c r="E40" s="18">
        <f t="shared" si="18"/>
        <v>3.833333333333333</v>
      </c>
      <c r="F40" s="18">
        <f t="shared" si="18"/>
        <v>8.4499999999999993</v>
      </c>
      <c r="G40" s="18">
        <f t="shared" si="18"/>
        <v>8.4499999999999993</v>
      </c>
      <c r="H40" s="18">
        <f t="shared" si="18"/>
        <v>8.4499999999999993</v>
      </c>
      <c r="I40" s="18">
        <f t="shared" si="18"/>
        <v>8.4499999999999993</v>
      </c>
      <c r="J40" s="18">
        <f t="shared" si="18"/>
        <v>12.249999999999998</v>
      </c>
      <c r="K40" s="18">
        <f t="shared" si="18"/>
        <v>12.249999999999998</v>
      </c>
      <c r="L40" s="20">
        <f t="shared" si="18"/>
        <v>12.983333333333331</v>
      </c>
      <c r="M40" s="94">
        <f t="shared" si="18"/>
        <v>18.716666666666665</v>
      </c>
    </row>
    <row r="41" spans="1:14" ht="15.75" thickBot="1">
      <c r="A41" s="105" t="s">
        <v>70</v>
      </c>
      <c r="B41" s="106">
        <f>SUM(B24)</f>
        <v>1.2</v>
      </c>
      <c r="C41" s="106">
        <f t="shared" ref="C41:M41" si="19">SUM(B41+C24)</f>
        <v>1.7</v>
      </c>
      <c r="D41" s="106">
        <f t="shared" si="19"/>
        <v>1.7</v>
      </c>
      <c r="E41" s="106">
        <f t="shared" si="19"/>
        <v>3.65</v>
      </c>
      <c r="F41" s="106">
        <f t="shared" si="19"/>
        <v>8.6375000000000011</v>
      </c>
      <c r="G41" s="106">
        <f t="shared" si="19"/>
        <v>9.4875000000000007</v>
      </c>
      <c r="H41" s="106">
        <f t="shared" si="19"/>
        <v>9.4875000000000007</v>
      </c>
      <c r="I41" s="106">
        <f t="shared" si="19"/>
        <v>9.4875000000000007</v>
      </c>
      <c r="J41" s="106">
        <f t="shared" si="19"/>
        <v>12.3</v>
      </c>
      <c r="K41" s="106">
        <f t="shared" si="19"/>
        <v>12.3</v>
      </c>
      <c r="L41" s="106">
        <f t="shared" si="19"/>
        <v>12.862500000000001</v>
      </c>
      <c r="M41" s="107">
        <f t="shared" si="19"/>
        <v>18.225000000000001</v>
      </c>
    </row>
    <row r="42" spans="1:14" ht="15.75" thickTop="1">
      <c r="A42" s="11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20"/>
      <c r="N42"/>
    </row>
    <row r="43" spans="1:14">
      <c r="A43" s="11" t="s">
        <v>73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8"/>
      <c r="N43"/>
    </row>
    <row r="44" spans="1:14">
      <c r="A44" s="11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8"/>
      <c r="N44"/>
    </row>
    <row r="45" spans="1:14">
      <c r="A45" s="11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8"/>
      <c r="N45"/>
    </row>
    <row r="46" spans="1:14">
      <c r="A46" s="11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0"/>
      <c r="N46"/>
    </row>
    <row r="47" spans="1:14">
      <c r="A47" s="11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28"/>
      <c r="N47"/>
    </row>
    <row r="48" spans="1:14">
      <c r="A48" s="1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28"/>
      <c r="N48"/>
    </row>
    <row r="49" spans="1:14">
      <c r="A49" s="21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/>
    </row>
    <row r="50" spans="1:14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/>
    </row>
    <row r="51" spans="1:14">
      <c r="A51" s="11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8"/>
      <c r="N51"/>
    </row>
    <row r="52" spans="1:14">
      <c r="A52" s="11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28"/>
      <c r="N52"/>
    </row>
    <row r="53" spans="1:14">
      <c r="A53" s="1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8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4">
      <c r="A55" s="34"/>
    </row>
  </sheetData>
  <phoneticPr fontId="0" type="noConversion"/>
  <pageMargins left="0.5" right="0.5" top="0.5" bottom="0.5" header="0" footer="0"/>
  <pageSetup paperSize="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N55"/>
  <sheetViews>
    <sheetView showOutlineSymbols="0" zoomScale="50" zoomScaleNormal="87" workbookViewId="0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ColWidth="9.6640625" defaultRowHeight="15"/>
  <cols>
    <col min="1" max="1" width="35.77734375" style="10" customWidth="1"/>
    <col min="2" max="39" width="9.6640625" style="10" customWidth="1"/>
    <col min="40" max="40" width="10.77734375" style="10" customWidth="1"/>
    <col min="41" max="16384" width="9.6640625" style="10"/>
  </cols>
  <sheetData>
    <row r="1" spans="1:40">
      <c r="A1" s="11" t="s">
        <v>46</v>
      </c>
    </row>
    <row r="2" spans="1:40" ht="15.75" thickBot="1">
      <c r="A2" s="11" t="s">
        <v>120</v>
      </c>
    </row>
    <row r="3" spans="1:40" ht="15.75">
      <c r="A3" s="12" t="s">
        <v>43</v>
      </c>
      <c r="B3" s="12"/>
      <c r="C3" s="12" t="s">
        <v>74</v>
      </c>
      <c r="D3" s="12"/>
      <c r="E3" s="12"/>
      <c r="F3" s="12" t="s">
        <v>76</v>
      </c>
      <c r="G3" s="12"/>
      <c r="H3" s="12" t="s">
        <v>77</v>
      </c>
      <c r="I3" s="12"/>
      <c r="J3" s="12"/>
      <c r="K3" s="12" t="s">
        <v>79</v>
      </c>
      <c r="L3" s="12"/>
      <c r="M3" s="12"/>
      <c r="N3" s="12"/>
      <c r="O3" s="12"/>
      <c r="P3" s="12"/>
      <c r="Q3" s="12"/>
      <c r="R3" s="12" t="s">
        <v>78</v>
      </c>
      <c r="S3" s="12"/>
      <c r="T3" s="12"/>
      <c r="U3" s="12"/>
      <c r="V3" s="12"/>
      <c r="W3" s="12"/>
      <c r="X3" s="12" t="s">
        <v>576</v>
      </c>
      <c r="Y3" s="12"/>
      <c r="Z3" s="12"/>
      <c r="AA3" s="12"/>
      <c r="AB3" s="12"/>
      <c r="AC3" s="12"/>
      <c r="AD3" s="12" t="s">
        <v>577</v>
      </c>
      <c r="AE3" s="12"/>
      <c r="AF3" s="12"/>
      <c r="AG3" s="12" t="s">
        <v>86</v>
      </c>
      <c r="AH3" s="12"/>
      <c r="AI3" s="12" t="s">
        <v>575</v>
      </c>
      <c r="AJ3" s="12" t="s">
        <v>89</v>
      </c>
      <c r="AK3" s="12"/>
      <c r="AL3" s="12" t="s">
        <v>91</v>
      </c>
      <c r="AM3" s="12" t="s">
        <v>93</v>
      </c>
      <c r="AN3" s="12" t="s">
        <v>48</v>
      </c>
    </row>
    <row r="4" spans="1:40" ht="16.5" thickBot="1">
      <c r="A4" s="119" t="s">
        <v>48</v>
      </c>
      <c r="B4" s="118" t="s">
        <v>121</v>
      </c>
      <c r="C4" s="118" t="s">
        <v>75</v>
      </c>
      <c r="D4" s="118" t="s">
        <v>98</v>
      </c>
      <c r="E4" s="118" t="s">
        <v>122</v>
      </c>
      <c r="F4" s="118" t="s">
        <v>75</v>
      </c>
      <c r="G4" s="118" t="s">
        <v>123</v>
      </c>
      <c r="H4" s="118" t="s">
        <v>75</v>
      </c>
      <c r="I4" s="118" t="s">
        <v>124</v>
      </c>
      <c r="J4" s="118" t="s">
        <v>125</v>
      </c>
      <c r="K4" s="118" t="s">
        <v>75</v>
      </c>
      <c r="L4" s="118" t="s">
        <v>126</v>
      </c>
      <c r="M4" s="118" t="s">
        <v>127</v>
      </c>
      <c r="N4" s="118" t="s">
        <v>128</v>
      </c>
      <c r="O4" s="118" t="s">
        <v>129</v>
      </c>
      <c r="P4" s="118" t="s">
        <v>130</v>
      </c>
      <c r="Q4" s="118" t="s">
        <v>131</v>
      </c>
      <c r="R4" s="118" t="s">
        <v>75</v>
      </c>
      <c r="S4" s="118" t="s">
        <v>132</v>
      </c>
      <c r="T4" s="118" t="s">
        <v>133</v>
      </c>
      <c r="U4" s="118" t="s">
        <v>108</v>
      </c>
      <c r="V4" s="118" t="s">
        <v>134</v>
      </c>
      <c r="W4" s="118" t="s">
        <v>135</v>
      </c>
      <c r="X4" s="118" t="s">
        <v>75</v>
      </c>
      <c r="Y4" s="118" t="s">
        <v>136</v>
      </c>
      <c r="Z4" s="118" t="s">
        <v>137</v>
      </c>
      <c r="AA4" s="118" t="s">
        <v>138</v>
      </c>
      <c r="AB4" s="118" t="s">
        <v>139</v>
      </c>
      <c r="AC4" s="118" t="s">
        <v>140</v>
      </c>
      <c r="AD4" s="118" t="s">
        <v>75</v>
      </c>
      <c r="AE4" s="118" t="s">
        <v>141</v>
      </c>
      <c r="AF4" s="118" t="s">
        <v>142</v>
      </c>
      <c r="AG4" s="118" t="s">
        <v>75</v>
      </c>
      <c r="AH4" s="118" t="s">
        <v>143</v>
      </c>
      <c r="AI4" s="118" t="s">
        <v>75</v>
      </c>
      <c r="AJ4" s="118" t="s">
        <v>75</v>
      </c>
      <c r="AK4" s="118" t="s">
        <v>144</v>
      </c>
      <c r="AL4" s="118" t="s">
        <v>75</v>
      </c>
      <c r="AM4" s="118" t="s">
        <v>75</v>
      </c>
      <c r="AN4" s="118" t="s">
        <v>75</v>
      </c>
    </row>
    <row r="5" spans="1:40">
      <c r="A5" s="11" t="s">
        <v>49</v>
      </c>
      <c r="B5" s="18">
        <v>0.8</v>
      </c>
      <c r="C5" s="18">
        <f t="shared" ref="C5:C12" si="0">B5</f>
        <v>0.8</v>
      </c>
      <c r="D5" s="18">
        <v>2.4</v>
      </c>
      <c r="E5" s="18">
        <v>0.4</v>
      </c>
      <c r="F5" s="18">
        <f t="shared" ref="F5:F12" si="1">SUM(D5:E5)</f>
        <v>2.8</v>
      </c>
      <c r="G5" s="18">
        <v>0.8</v>
      </c>
      <c r="H5" s="18">
        <f>SUM(G5)</f>
        <v>0.8</v>
      </c>
      <c r="I5" s="18">
        <v>0.9</v>
      </c>
      <c r="J5" s="18">
        <v>2.2999999999999998</v>
      </c>
      <c r="K5" s="18">
        <f>SUM(I5:J5)</f>
        <v>3.1999999999999997</v>
      </c>
      <c r="L5" s="18">
        <v>1.1000000000000001</v>
      </c>
      <c r="M5" s="18">
        <v>0.5</v>
      </c>
      <c r="N5" s="18">
        <v>1.5</v>
      </c>
      <c r="O5" s="18">
        <v>0.5</v>
      </c>
      <c r="P5" s="18">
        <v>0.5</v>
      </c>
      <c r="Q5" s="18">
        <v>2.5</v>
      </c>
      <c r="R5" s="18">
        <f>SUM(L5:Q5)</f>
        <v>6.6</v>
      </c>
      <c r="S5" s="18">
        <v>3.4</v>
      </c>
      <c r="T5" s="18">
        <v>1.2</v>
      </c>
      <c r="U5" s="18">
        <v>0.8</v>
      </c>
      <c r="V5" s="18">
        <v>1.5</v>
      </c>
      <c r="W5" s="18">
        <v>1.3</v>
      </c>
      <c r="X5" s="18">
        <f>SUM(S5:W5)</f>
        <v>8.1999999999999993</v>
      </c>
      <c r="Y5" s="18">
        <v>1.6</v>
      </c>
      <c r="Z5" s="18">
        <v>0.4</v>
      </c>
      <c r="AA5" s="18">
        <v>0.2</v>
      </c>
      <c r="AB5" s="18">
        <v>1.6</v>
      </c>
      <c r="AC5" s="18">
        <v>0</v>
      </c>
      <c r="AD5" s="18">
        <f>SUM(Y5:AC5)</f>
        <v>3.8000000000000003</v>
      </c>
      <c r="AE5" s="19" t="s">
        <v>82</v>
      </c>
      <c r="AF5" s="19" t="s">
        <v>82</v>
      </c>
      <c r="AG5" s="19" t="s">
        <v>82</v>
      </c>
      <c r="AH5" s="19" t="s">
        <v>82</v>
      </c>
      <c r="AI5" s="19" t="s">
        <v>82</v>
      </c>
      <c r="AJ5" s="84">
        <v>0</v>
      </c>
      <c r="AK5" s="84">
        <v>1.8</v>
      </c>
      <c r="AL5" s="84">
        <f t="shared" ref="AL5:AL12" si="2">AK5</f>
        <v>1.8</v>
      </c>
      <c r="AM5" s="84">
        <v>0</v>
      </c>
      <c r="AN5" s="84">
        <f>C5+F5+H5+K5+R5+X5+AD5+AL5</f>
        <v>28</v>
      </c>
    </row>
    <row r="6" spans="1:40">
      <c r="A6" s="11" t="s">
        <v>50</v>
      </c>
      <c r="B6" s="18">
        <v>0.8</v>
      </c>
      <c r="C6" s="18">
        <f t="shared" si="0"/>
        <v>0.8</v>
      </c>
      <c r="D6" s="18">
        <v>2.4</v>
      </c>
      <c r="E6" s="18">
        <v>0.4</v>
      </c>
      <c r="F6" s="18">
        <f t="shared" si="1"/>
        <v>2.8</v>
      </c>
      <c r="G6" s="18">
        <v>0.8</v>
      </c>
      <c r="H6" s="18">
        <f t="shared" ref="H6:H12" si="3">SUM(G6)</f>
        <v>0.8</v>
      </c>
      <c r="I6" s="18">
        <v>0.9</v>
      </c>
      <c r="J6" s="18">
        <v>2.4</v>
      </c>
      <c r="K6" s="18">
        <f t="shared" ref="K6:K12" si="4">SUM(I6:J6)</f>
        <v>3.3</v>
      </c>
      <c r="L6" s="18">
        <v>1.1000000000000001</v>
      </c>
      <c r="M6" s="18">
        <v>0.5</v>
      </c>
      <c r="N6" s="18">
        <v>1.5</v>
      </c>
      <c r="O6" s="18">
        <v>0.5</v>
      </c>
      <c r="P6" s="18">
        <v>0.5</v>
      </c>
      <c r="Q6" s="18">
        <v>2.5</v>
      </c>
      <c r="R6" s="18">
        <f t="shared" ref="R6:R12" si="5">SUM(L6:Q6)</f>
        <v>6.6</v>
      </c>
      <c r="S6" s="18">
        <v>3.4</v>
      </c>
      <c r="T6" s="18">
        <v>1.2</v>
      </c>
      <c r="U6" s="18">
        <v>0.8</v>
      </c>
      <c r="V6" s="18">
        <v>1.5</v>
      </c>
      <c r="W6" s="18">
        <v>1.3</v>
      </c>
      <c r="X6" s="18">
        <f t="shared" ref="X6:X12" si="6">SUM(S6:W6)</f>
        <v>8.1999999999999993</v>
      </c>
      <c r="Y6" s="18">
        <v>1.5</v>
      </c>
      <c r="Z6" s="18">
        <v>0.4</v>
      </c>
      <c r="AA6" s="18">
        <v>0.2</v>
      </c>
      <c r="AB6" s="18">
        <v>1.6</v>
      </c>
      <c r="AC6" s="18">
        <v>0</v>
      </c>
      <c r="AD6" s="18">
        <f t="shared" ref="AD6:AD12" si="7">SUM(Y6:AC6)</f>
        <v>3.7</v>
      </c>
      <c r="AE6" s="19" t="s">
        <v>82</v>
      </c>
      <c r="AF6" s="19" t="s">
        <v>82</v>
      </c>
      <c r="AG6" s="19" t="s">
        <v>82</v>
      </c>
      <c r="AH6" s="19" t="s">
        <v>82</v>
      </c>
      <c r="AI6" s="19" t="s">
        <v>82</v>
      </c>
      <c r="AJ6" s="84">
        <v>0</v>
      </c>
      <c r="AK6" s="84">
        <v>1.8</v>
      </c>
      <c r="AL6" s="84">
        <f t="shared" si="2"/>
        <v>1.8</v>
      </c>
      <c r="AM6" s="84">
        <v>0</v>
      </c>
      <c r="AN6" s="84">
        <f>C6+F6+H6+K6+R6+X6+AD6+AL6</f>
        <v>28</v>
      </c>
    </row>
    <row r="7" spans="1:40">
      <c r="A7" s="11" t="s">
        <v>51</v>
      </c>
      <c r="B7" s="18">
        <v>0.9</v>
      </c>
      <c r="C7" s="18">
        <f t="shared" si="0"/>
        <v>0.9</v>
      </c>
      <c r="D7" s="18">
        <v>2.4</v>
      </c>
      <c r="E7" s="18">
        <v>0.9</v>
      </c>
      <c r="F7" s="18">
        <f t="shared" si="1"/>
        <v>3.3</v>
      </c>
      <c r="G7" s="18">
        <v>0.8</v>
      </c>
      <c r="H7" s="18">
        <f t="shared" si="3"/>
        <v>0.8</v>
      </c>
      <c r="I7" s="18">
        <v>0.6</v>
      </c>
      <c r="J7" s="18">
        <v>2.2999999999999998</v>
      </c>
      <c r="K7" s="18">
        <f t="shared" si="4"/>
        <v>2.9</v>
      </c>
      <c r="L7" s="18">
        <v>1.2</v>
      </c>
      <c r="M7" s="18">
        <v>0.7</v>
      </c>
      <c r="N7" s="18">
        <v>1.5</v>
      </c>
      <c r="O7" s="18">
        <v>0</v>
      </c>
      <c r="P7" s="18">
        <v>0</v>
      </c>
      <c r="Q7" s="18">
        <v>2.5</v>
      </c>
      <c r="R7" s="18">
        <f t="shared" si="5"/>
        <v>5.9</v>
      </c>
      <c r="S7" s="18">
        <v>1.7</v>
      </c>
      <c r="T7" s="18">
        <v>0.6</v>
      </c>
      <c r="U7" s="18">
        <v>0.7</v>
      </c>
      <c r="V7" s="18">
        <v>1.7</v>
      </c>
      <c r="W7" s="18">
        <v>0.5</v>
      </c>
      <c r="X7" s="18">
        <f t="shared" si="6"/>
        <v>5.2</v>
      </c>
      <c r="Y7" s="18">
        <v>1</v>
      </c>
      <c r="Z7" s="18">
        <v>0.3</v>
      </c>
      <c r="AA7" s="18">
        <v>0.3</v>
      </c>
      <c r="AB7" s="18">
        <v>1.4</v>
      </c>
      <c r="AC7" s="18">
        <v>0</v>
      </c>
      <c r="AD7" s="18">
        <f t="shared" si="7"/>
        <v>3</v>
      </c>
      <c r="AE7" s="18">
        <v>0.6</v>
      </c>
      <c r="AF7" s="18">
        <v>2</v>
      </c>
      <c r="AG7" s="18">
        <f>AE7+AF7</f>
        <v>2.6</v>
      </c>
      <c r="AH7" s="84">
        <v>1.5</v>
      </c>
      <c r="AI7" s="84">
        <f>AH7</f>
        <v>1.5</v>
      </c>
      <c r="AJ7" s="84">
        <v>0</v>
      </c>
      <c r="AK7" s="84">
        <v>2</v>
      </c>
      <c r="AL7" s="84">
        <f t="shared" si="2"/>
        <v>2</v>
      </c>
      <c r="AM7" s="84">
        <v>0</v>
      </c>
      <c r="AN7" s="84">
        <f>C7+F7+H7+K7+R7+X7+AD7+AG7+AI7+AL7</f>
        <v>28.1</v>
      </c>
    </row>
    <row r="8" spans="1:40">
      <c r="A8" s="11" t="s">
        <v>52</v>
      </c>
      <c r="B8" s="18">
        <v>0.9</v>
      </c>
      <c r="C8" s="18">
        <f t="shared" si="0"/>
        <v>0.9</v>
      </c>
      <c r="D8" s="18">
        <v>2.4</v>
      </c>
      <c r="E8" s="18">
        <v>0.9</v>
      </c>
      <c r="F8" s="18">
        <f t="shared" si="1"/>
        <v>3.3</v>
      </c>
      <c r="G8" s="18">
        <v>1.5</v>
      </c>
      <c r="H8" s="18">
        <f t="shared" si="3"/>
        <v>1.5</v>
      </c>
      <c r="I8" s="18">
        <v>0.9</v>
      </c>
      <c r="J8" s="18">
        <v>2.7</v>
      </c>
      <c r="K8" s="18">
        <f t="shared" si="4"/>
        <v>3.6</v>
      </c>
      <c r="L8" s="18">
        <v>1.7</v>
      </c>
      <c r="M8" s="18">
        <v>0.5</v>
      </c>
      <c r="N8" s="18">
        <v>1.5</v>
      </c>
      <c r="O8" s="18">
        <v>0</v>
      </c>
      <c r="P8" s="18">
        <v>0.3</v>
      </c>
      <c r="Q8" s="18">
        <v>2.6</v>
      </c>
      <c r="R8" s="18">
        <f t="shared" si="5"/>
        <v>6.6</v>
      </c>
      <c r="S8" s="18">
        <v>3.7</v>
      </c>
      <c r="T8" s="18">
        <v>1.2</v>
      </c>
      <c r="U8" s="18">
        <v>0.8</v>
      </c>
      <c r="V8" s="18">
        <v>1.7</v>
      </c>
      <c r="W8" s="18">
        <v>2</v>
      </c>
      <c r="X8" s="18">
        <f t="shared" si="6"/>
        <v>9.4</v>
      </c>
      <c r="Y8" s="18">
        <v>2</v>
      </c>
      <c r="Z8" s="18">
        <v>0.4</v>
      </c>
      <c r="AA8" s="18">
        <v>0.3</v>
      </c>
      <c r="AB8" s="18">
        <v>1.6</v>
      </c>
      <c r="AC8" s="18">
        <v>0</v>
      </c>
      <c r="AD8" s="18">
        <f t="shared" si="7"/>
        <v>4.3</v>
      </c>
      <c r="AE8" s="18">
        <v>0.5</v>
      </c>
      <c r="AF8" s="18">
        <v>4</v>
      </c>
      <c r="AG8" s="18">
        <f>AE8+AF8</f>
        <v>4.5</v>
      </c>
      <c r="AH8" s="84">
        <v>1.5</v>
      </c>
      <c r="AI8" s="84">
        <f>AH8</f>
        <v>1.5</v>
      </c>
      <c r="AJ8" s="84">
        <v>0</v>
      </c>
      <c r="AK8" s="84">
        <v>2</v>
      </c>
      <c r="AL8" s="84">
        <f t="shared" si="2"/>
        <v>2</v>
      </c>
      <c r="AM8" s="84">
        <v>0</v>
      </c>
      <c r="AN8" s="84">
        <f>C8+F8+H8+K8+R8+X8+AD8+AG8+AI8+AL8</f>
        <v>37.6</v>
      </c>
    </row>
    <row r="9" spans="1:40">
      <c r="A9" s="177" t="s">
        <v>53</v>
      </c>
      <c r="B9" s="174">
        <v>0.9</v>
      </c>
      <c r="C9" s="174">
        <f t="shared" si="0"/>
        <v>0.9</v>
      </c>
      <c r="D9" s="174">
        <v>2.4</v>
      </c>
      <c r="E9" s="174">
        <v>0.7</v>
      </c>
      <c r="F9" s="174">
        <f t="shared" si="1"/>
        <v>3.0999999999999996</v>
      </c>
      <c r="G9" s="174">
        <v>0.8</v>
      </c>
      <c r="H9" s="174">
        <f t="shared" si="3"/>
        <v>0.8</v>
      </c>
      <c r="I9" s="174">
        <v>1</v>
      </c>
      <c r="J9" s="174">
        <v>2.2999999999999998</v>
      </c>
      <c r="K9" s="174">
        <f t="shared" si="4"/>
        <v>3.3</v>
      </c>
      <c r="L9" s="174">
        <v>1.2</v>
      </c>
      <c r="M9" s="174">
        <v>0.5</v>
      </c>
      <c r="N9" s="174">
        <v>1</v>
      </c>
      <c r="O9" s="174">
        <v>0</v>
      </c>
      <c r="P9" s="174">
        <v>0</v>
      </c>
      <c r="Q9" s="174">
        <v>2</v>
      </c>
      <c r="R9" s="174">
        <f t="shared" si="5"/>
        <v>4.7</v>
      </c>
      <c r="S9" s="174">
        <v>2</v>
      </c>
      <c r="T9" s="174">
        <v>1.2</v>
      </c>
      <c r="U9" s="174">
        <v>0.8</v>
      </c>
      <c r="V9" s="174">
        <v>1.6</v>
      </c>
      <c r="W9" s="174">
        <v>1.4</v>
      </c>
      <c r="X9" s="174">
        <f t="shared" si="6"/>
        <v>7</v>
      </c>
      <c r="Y9" s="174">
        <v>1.3</v>
      </c>
      <c r="Z9" s="174">
        <v>0.4</v>
      </c>
      <c r="AA9" s="174">
        <v>0.2</v>
      </c>
      <c r="AB9" s="174">
        <v>1.3</v>
      </c>
      <c r="AC9" s="174">
        <v>0</v>
      </c>
      <c r="AD9" s="174">
        <f t="shared" si="7"/>
        <v>3.2</v>
      </c>
      <c r="AE9" s="174">
        <v>1.6</v>
      </c>
      <c r="AF9" s="174">
        <v>2</v>
      </c>
      <c r="AG9" s="174">
        <f>AE9+AF9</f>
        <v>3.6</v>
      </c>
      <c r="AH9" s="181">
        <v>2</v>
      </c>
      <c r="AI9" s="181">
        <f>AH9</f>
        <v>2</v>
      </c>
      <c r="AJ9" s="181">
        <v>0</v>
      </c>
      <c r="AK9" s="181">
        <v>1.8</v>
      </c>
      <c r="AL9" s="181">
        <f t="shared" si="2"/>
        <v>1.8</v>
      </c>
      <c r="AM9" s="181">
        <v>0</v>
      </c>
      <c r="AN9" s="181">
        <f>C9+F9+H9+K9+R9+X9+AD9+AG9+AI9+AL9</f>
        <v>30.400000000000002</v>
      </c>
    </row>
    <row r="10" spans="1:40">
      <c r="A10" s="11" t="s">
        <v>54</v>
      </c>
      <c r="B10" s="18">
        <v>0.8</v>
      </c>
      <c r="C10" s="18">
        <f t="shared" si="0"/>
        <v>0.8</v>
      </c>
      <c r="D10" s="18">
        <v>2.5</v>
      </c>
      <c r="E10" s="18">
        <v>1.4</v>
      </c>
      <c r="F10" s="18">
        <f t="shared" si="1"/>
        <v>3.9</v>
      </c>
      <c r="G10" s="18">
        <v>0.8</v>
      </c>
      <c r="H10" s="18">
        <f t="shared" si="3"/>
        <v>0.8</v>
      </c>
      <c r="I10" s="18">
        <v>0.5</v>
      </c>
      <c r="J10" s="18">
        <v>2.6</v>
      </c>
      <c r="K10" s="18">
        <f t="shared" si="4"/>
        <v>3.1</v>
      </c>
      <c r="L10" s="18">
        <v>1</v>
      </c>
      <c r="M10" s="18">
        <v>0.5</v>
      </c>
      <c r="N10" s="18">
        <v>1.4</v>
      </c>
      <c r="O10" s="18">
        <v>0.5</v>
      </c>
      <c r="P10" s="18">
        <v>0.4</v>
      </c>
      <c r="Q10" s="18">
        <v>2.5</v>
      </c>
      <c r="R10" s="18">
        <f t="shared" si="5"/>
        <v>6.3</v>
      </c>
      <c r="S10" s="18">
        <v>1.7</v>
      </c>
      <c r="T10" s="18">
        <v>0.6</v>
      </c>
      <c r="U10" s="18">
        <v>0.7</v>
      </c>
      <c r="V10" s="18">
        <v>1.7</v>
      </c>
      <c r="W10" s="18">
        <v>0.5</v>
      </c>
      <c r="X10" s="18">
        <f t="shared" si="6"/>
        <v>5.2</v>
      </c>
      <c r="Y10" s="18">
        <v>1</v>
      </c>
      <c r="Z10" s="18">
        <v>0.4</v>
      </c>
      <c r="AA10" s="18">
        <v>0.3</v>
      </c>
      <c r="AB10" s="18">
        <v>1.4</v>
      </c>
      <c r="AC10" s="18">
        <v>0.5</v>
      </c>
      <c r="AD10" s="18">
        <f t="shared" si="7"/>
        <v>3.5999999999999996</v>
      </c>
      <c r="AE10" s="18">
        <v>0.5</v>
      </c>
      <c r="AF10" s="18">
        <v>2.5</v>
      </c>
      <c r="AG10" s="18">
        <f>AE10+AF10</f>
        <v>3</v>
      </c>
      <c r="AH10" s="19" t="s">
        <v>82</v>
      </c>
      <c r="AI10" s="19" t="s">
        <v>82</v>
      </c>
      <c r="AJ10" s="84">
        <v>0</v>
      </c>
      <c r="AK10" s="84">
        <v>1.5</v>
      </c>
      <c r="AL10" s="84">
        <f t="shared" si="2"/>
        <v>1.5</v>
      </c>
      <c r="AM10" s="84">
        <v>0</v>
      </c>
      <c r="AN10" s="84">
        <f>C10+F10+H10+K10+R10+X10+AD10+AL10</f>
        <v>25.199999999999996</v>
      </c>
    </row>
    <row r="11" spans="1:40">
      <c r="A11" s="11" t="s">
        <v>55</v>
      </c>
      <c r="B11" s="18">
        <v>0.8</v>
      </c>
      <c r="C11" s="18">
        <f t="shared" si="0"/>
        <v>0.8</v>
      </c>
      <c r="D11" s="18">
        <v>2.5</v>
      </c>
      <c r="E11" s="18">
        <v>0.5</v>
      </c>
      <c r="F11" s="18">
        <f t="shared" si="1"/>
        <v>3</v>
      </c>
      <c r="G11" s="18">
        <v>1</v>
      </c>
      <c r="H11" s="18">
        <f t="shared" si="3"/>
        <v>1</v>
      </c>
      <c r="I11" s="18">
        <v>0.9</v>
      </c>
      <c r="J11" s="18">
        <v>2</v>
      </c>
      <c r="K11" s="18">
        <f t="shared" si="4"/>
        <v>2.9</v>
      </c>
      <c r="L11" s="18">
        <v>1</v>
      </c>
      <c r="M11" s="18">
        <v>1.2</v>
      </c>
      <c r="N11" s="18">
        <v>1.4</v>
      </c>
      <c r="O11" s="18">
        <v>0</v>
      </c>
      <c r="P11" s="18">
        <v>0</v>
      </c>
      <c r="Q11" s="18">
        <v>2.5</v>
      </c>
      <c r="R11" s="18">
        <f t="shared" si="5"/>
        <v>6.1</v>
      </c>
      <c r="S11" s="18">
        <v>1.2</v>
      </c>
      <c r="T11" s="18">
        <v>0.5</v>
      </c>
      <c r="U11" s="18">
        <v>0.5</v>
      </c>
      <c r="V11" s="18">
        <v>1.4</v>
      </c>
      <c r="W11" s="18">
        <v>0.5</v>
      </c>
      <c r="X11" s="18">
        <f t="shared" si="6"/>
        <v>4.0999999999999996</v>
      </c>
      <c r="Y11" s="18">
        <v>1</v>
      </c>
      <c r="Z11" s="18">
        <v>0.4</v>
      </c>
      <c r="AA11" s="18">
        <v>0.2</v>
      </c>
      <c r="AB11" s="18">
        <v>1.4</v>
      </c>
      <c r="AC11" s="18">
        <v>0.5</v>
      </c>
      <c r="AD11" s="18">
        <f t="shared" si="7"/>
        <v>3.5</v>
      </c>
      <c r="AE11" s="18">
        <v>0.4</v>
      </c>
      <c r="AF11" s="18">
        <v>2.5</v>
      </c>
      <c r="AG11" s="18">
        <f>AE11+AF11</f>
        <v>2.9</v>
      </c>
      <c r="AH11" s="19" t="s">
        <v>82</v>
      </c>
      <c r="AI11" s="19" t="s">
        <v>82</v>
      </c>
      <c r="AJ11" s="84">
        <v>0</v>
      </c>
      <c r="AK11" s="84">
        <v>1.5</v>
      </c>
      <c r="AL11" s="84">
        <f t="shared" si="2"/>
        <v>1.5</v>
      </c>
      <c r="AM11" s="84">
        <v>0</v>
      </c>
      <c r="AN11" s="84">
        <f>C11+F11+H11+K11+R11+X11+AD11+AL11</f>
        <v>22.9</v>
      </c>
    </row>
    <row r="12" spans="1:40" ht="15.75" thickBot="1">
      <c r="A12" s="110" t="s">
        <v>56</v>
      </c>
      <c r="B12" s="111">
        <v>0.8</v>
      </c>
      <c r="C12" s="111">
        <f t="shared" si="0"/>
        <v>0.8</v>
      </c>
      <c r="D12" s="111">
        <v>2.5</v>
      </c>
      <c r="E12" s="111">
        <v>0.2</v>
      </c>
      <c r="F12" s="111">
        <f t="shared" si="1"/>
        <v>2.7</v>
      </c>
      <c r="G12" s="111">
        <v>2.2000000000000002</v>
      </c>
      <c r="H12" s="111">
        <f t="shared" si="3"/>
        <v>2.2000000000000002</v>
      </c>
      <c r="I12" s="111">
        <v>0.7</v>
      </c>
      <c r="J12" s="111">
        <v>2</v>
      </c>
      <c r="K12" s="111">
        <f t="shared" si="4"/>
        <v>2.7</v>
      </c>
      <c r="L12" s="111">
        <v>1</v>
      </c>
      <c r="M12" s="111">
        <v>1.3</v>
      </c>
      <c r="N12" s="111">
        <v>1.4</v>
      </c>
      <c r="O12" s="111">
        <v>0</v>
      </c>
      <c r="P12" s="111">
        <v>0.9</v>
      </c>
      <c r="Q12" s="111">
        <v>2.5</v>
      </c>
      <c r="R12" s="111">
        <f t="shared" si="5"/>
        <v>7.1</v>
      </c>
      <c r="S12" s="111">
        <v>1.2</v>
      </c>
      <c r="T12" s="111">
        <v>0.5</v>
      </c>
      <c r="U12" s="111">
        <v>0.5</v>
      </c>
      <c r="V12" s="111">
        <v>1.3</v>
      </c>
      <c r="W12" s="111">
        <v>0.5</v>
      </c>
      <c r="X12" s="111">
        <f t="shared" si="6"/>
        <v>4</v>
      </c>
      <c r="Y12" s="111">
        <v>1.2</v>
      </c>
      <c r="Z12" s="111">
        <v>0.4</v>
      </c>
      <c r="AA12" s="111">
        <v>0.2</v>
      </c>
      <c r="AB12" s="111">
        <v>1.3</v>
      </c>
      <c r="AC12" s="111">
        <v>0.19</v>
      </c>
      <c r="AD12" s="111">
        <f t="shared" si="7"/>
        <v>3.29</v>
      </c>
      <c r="AE12" s="111">
        <v>0.4</v>
      </c>
      <c r="AF12" s="120" t="s">
        <v>82</v>
      </c>
      <c r="AG12" s="122" t="s">
        <v>82</v>
      </c>
      <c r="AH12" s="120" t="s">
        <v>82</v>
      </c>
      <c r="AI12" s="120" t="s">
        <v>82</v>
      </c>
      <c r="AJ12" s="117">
        <v>0</v>
      </c>
      <c r="AK12" s="117">
        <v>1.5</v>
      </c>
      <c r="AL12" s="117">
        <f t="shared" si="2"/>
        <v>1.5</v>
      </c>
      <c r="AM12" s="117">
        <v>0</v>
      </c>
      <c r="AN12" s="117">
        <f>C12+F12+H12+K12+R12+X12+AD12+AL12</f>
        <v>24.29</v>
      </c>
    </row>
    <row r="13" spans="1:40">
      <c r="A13" s="11" t="s">
        <v>57</v>
      </c>
      <c r="B13" s="18">
        <f t="shared" ref="B13:AN13" si="8">SUM(B5:B12)/8</f>
        <v>0.83749999999999991</v>
      </c>
      <c r="C13" s="18">
        <f t="shared" si="8"/>
        <v>0.83749999999999991</v>
      </c>
      <c r="D13" s="18">
        <f t="shared" si="8"/>
        <v>2.4375</v>
      </c>
      <c r="E13" s="18">
        <f t="shared" si="8"/>
        <v>0.67499999999999993</v>
      </c>
      <c r="F13" s="18">
        <f t="shared" si="8"/>
        <v>3.1124999999999998</v>
      </c>
      <c r="G13" s="18">
        <f t="shared" si="8"/>
        <v>1.0874999999999999</v>
      </c>
      <c r="H13" s="18">
        <f t="shared" si="8"/>
        <v>1.0874999999999999</v>
      </c>
      <c r="I13" s="18">
        <f t="shared" si="8"/>
        <v>0.8</v>
      </c>
      <c r="J13" s="18">
        <f t="shared" si="8"/>
        <v>2.3250000000000002</v>
      </c>
      <c r="K13" s="18">
        <f t="shared" si="8"/>
        <v>3.125</v>
      </c>
      <c r="L13" s="18">
        <f t="shared" si="8"/>
        <v>1.1625000000000001</v>
      </c>
      <c r="M13" s="18">
        <f t="shared" si="8"/>
        <v>0.71250000000000002</v>
      </c>
      <c r="N13" s="18">
        <f t="shared" si="8"/>
        <v>1.4000000000000001</v>
      </c>
      <c r="O13" s="18">
        <f t="shared" si="8"/>
        <v>0.1875</v>
      </c>
      <c r="P13" s="18">
        <f t="shared" si="8"/>
        <v>0.32500000000000001</v>
      </c>
      <c r="Q13" s="18">
        <f t="shared" si="8"/>
        <v>2.4500000000000002</v>
      </c>
      <c r="R13" s="18">
        <f t="shared" si="8"/>
        <v>6.2375000000000007</v>
      </c>
      <c r="S13" s="18">
        <f t="shared" si="8"/>
        <v>2.2874999999999996</v>
      </c>
      <c r="T13" s="18">
        <f t="shared" si="8"/>
        <v>0.875</v>
      </c>
      <c r="U13" s="18">
        <f t="shared" si="8"/>
        <v>0.7</v>
      </c>
      <c r="V13" s="18">
        <f t="shared" si="8"/>
        <v>1.55</v>
      </c>
      <c r="W13" s="18">
        <f t="shared" si="8"/>
        <v>1</v>
      </c>
      <c r="X13" s="18">
        <f t="shared" si="8"/>
        <v>6.4125000000000005</v>
      </c>
      <c r="Y13" s="18">
        <f t="shared" si="8"/>
        <v>1.3249999999999997</v>
      </c>
      <c r="Z13" s="18">
        <f t="shared" si="8"/>
        <v>0.38749999999999996</v>
      </c>
      <c r="AA13" s="18">
        <f t="shared" si="8"/>
        <v>0.23749999999999999</v>
      </c>
      <c r="AB13" s="18">
        <f t="shared" si="8"/>
        <v>1.45</v>
      </c>
      <c r="AC13" s="18">
        <f t="shared" si="8"/>
        <v>0.14874999999999999</v>
      </c>
      <c r="AD13" s="18">
        <f t="shared" si="8"/>
        <v>3.5487500000000001</v>
      </c>
      <c r="AE13" s="18">
        <f t="shared" si="8"/>
        <v>0.5</v>
      </c>
      <c r="AF13" s="18">
        <f t="shared" si="8"/>
        <v>1.625</v>
      </c>
      <c r="AG13" s="18">
        <f t="shared" si="8"/>
        <v>2.0749999999999997</v>
      </c>
      <c r="AH13" s="18">
        <f t="shared" si="8"/>
        <v>0.625</v>
      </c>
      <c r="AI13" s="18">
        <f t="shared" si="8"/>
        <v>0.625</v>
      </c>
      <c r="AJ13" s="18">
        <f t="shared" si="8"/>
        <v>0</v>
      </c>
      <c r="AK13" s="18">
        <f t="shared" si="8"/>
        <v>1.7375</v>
      </c>
      <c r="AL13" s="18">
        <f t="shared" si="8"/>
        <v>1.7375</v>
      </c>
      <c r="AM13" s="18">
        <f t="shared" si="8"/>
        <v>0</v>
      </c>
      <c r="AN13" s="18">
        <f t="shared" si="8"/>
        <v>28.061249999999998</v>
      </c>
    </row>
    <row r="14" spans="1:40">
      <c r="A14" s="11" t="s">
        <v>58</v>
      </c>
      <c r="B14" s="18">
        <f>SUM(B5:B9)/5</f>
        <v>0.86</v>
      </c>
      <c r="C14" s="18">
        <f t="shared" ref="C14:AN14" si="9">SUM(C5:C9)/5</f>
        <v>0.86</v>
      </c>
      <c r="D14" s="18">
        <f t="shared" si="9"/>
        <v>2.4</v>
      </c>
      <c r="E14" s="18">
        <f t="shared" si="9"/>
        <v>0.65999999999999992</v>
      </c>
      <c r="F14" s="18">
        <f t="shared" si="9"/>
        <v>3.0599999999999996</v>
      </c>
      <c r="G14" s="18">
        <f t="shared" si="9"/>
        <v>0.94000000000000006</v>
      </c>
      <c r="H14" s="18">
        <f t="shared" si="9"/>
        <v>0.94000000000000006</v>
      </c>
      <c r="I14" s="18">
        <f t="shared" si="9"/>
        <v>0.86</v>
      </c>
      <c r="J14" s="18">
        <f t="shared" si="9"/>
        <v>2.4</v>
      </c>
      <c r="K14" s="18">
        <f t="shared" si="9"/>
        <v>3.2600000000000002</v>
      </c>
      <c r="L14" s="18">
        <f t="shared" si="9"/>
        <v>1.2600000000000002</v>
      </c>
      <c r="M14" s="18">
        <f t="shared" si="9"/>
        <v>0.54</v>
      </c>
      <c r="N14" s="18">
        <f t="shared" si="9"/>
        <v>1.4</v>
      </c>
      <c r="O14" s="18">
        <f t="shared" si="9"/>
        <v>0.2</v>
      </c>
      <c r="P14" s="18">
        <f t="shared" si="9"/>
        <v>0.26</v>
      </c>
      <c r="Q14" s="18">
        <f t="shared" si="9"/>
        <v>2.42</v>
      </c>
      <c r="R14" s="18">
        <f t="shared" si="9"/>
        <v>6.08</v>
      </c>
      <c r="S14" s="18">
        <f t="shared" si="9"/>
        <v>2.84</v>
      </c>
      <c r="T14" s="18">
        <f t="shared" si="9"/>
        <v>1.08</v>
      </c>
      <c r="U14" s="18">
        <f t="shared" si="9"/>
        <v>0.77999999999999992</v>
      </c>
      <c r="V14" s="18">
        <f t="shared" si="9"/>
        <v>1.6</v>
      </c>
      <c r="W14" s="18">
        <f t="shared" si="9"/>
        <v>1.3</v>
      </c>
      <c r="X14" s="18">
        <f t="shared" si="9"/>
        <v>7.6</v>
      </c>
      <c r="Y14" s="18">
        <f t="shared" si="9"/>
        <v>1.48</v>
      </c>
      <c r="Z14" s="18">
        <f t="shared" si="9"/>
        <v>0.38</v>
      </c>
      <c r="AA14" s="18">
        <f t="shared" si="9"/>
        <v>0.24</v>
      </c>
      <c r="AB14" s="18">
        <f t="shared" si="9"/>
        <v>1.4999999999999998</v>
      </c>
      <c r="AC14" s="18">
        <f t="shared" si="9"/>
        <v>0</v>
      </c>
      <c r="AD14" s="18">
        <f t="shared" si="9"/>
        <v>3.6</v>
      </c>
      <c r="AE14" s="18">
        <f t="shared" si="9"/>
        <v>0.54</v>
      </c>
      <c r="AF14" s="18">
        <f t="shared" si="9"/>
        <v>1.6</v>
      </c>
      <c r="AG14" s="18">
        <f t="shared" si="9"/>
        <v>2.1399999999999997</v>
      </c>
      <c r="AH14" s="18">
        <f t="shared" si="9"/>
        <v>1</v>
      </c>
      <c r="AI14" s="18">
        <f t="shared" si="9"/>
        <v>1</v>
      </c>
      <c r="AJ14" s="18">
        <f t="shared" si="9"/>
        <v>0</v>
      </c>
      <c r="AK14" s="18">
        <f t="shared" si="9"/>
        <v>1.8800000000000001</v>
      </c>
      <c r="AL14" s="18">
        <f t="shared" si="9"/>
        <v>1.8800000000000001</v>
      </c>
      <c r="AM14" s="18">
        <f t="shared" si="9"/>
        <v>0</v>
      </c>
      <c r="AN14" s="18">
        <f t="shared" si="9"/>
        <v>30.419999999999998</v>
      </c>
    </row>
    <row r="15" spans="1:40">
      <c r="A15" s="11" t="s">
        <v>59</v>
      </c>
      <c r="B15" s="18">
        <f>SUM(B10:B12)/3</f>
        <v>0.80000000000000016</v>
      </c>
      <c r="C15" s="18">
        <f t="shared" ref="C15:AN15" si="10">SUM(C10:C12)/3</f>
        <v>0.80000000000000016</v>
      </c>
      <c r="D15" s="18">
        <f t="shared" si="10"/>
        <v>2.5</v>
      </c>
      <c r="E15" s="18">
        <f t="shared" si="10"/>
        <v>0.70000000000000007</v>
      </c>
      <c r="F15" s="18">
        <f t="shared" si="10"/>
        <v>3.2000000000000006</v>
      </c>
      <c r="G15" s="18">
        <f t="shared" si="10"/>
        <v>1.3333333333333333</v>
      </c>
      <c r="H15" s="18">
        <f t="shared" si="10"/>
        <v>1.3333333333333333</v>
      </c>
      <c r="I15" s="18">
        <f t="shared" si="10"/>
        <v>0.69999999999999984</v>
      </c>
      <c r="J15" s="18">
        <f t="shared" si="10"/>
        <v>2.1999999999999997</v>
      </c>
      <c r="K15" s="18">
        <f t="shared" si="10"/>
        <v>2.9</v>
      </c>
      <c r="L15" s="18">
        <f t="shared" si="10"/>
        <v>1</v>
      </c>
      <c r="M15" s="18">
        <f t="shared" si="10"/>
        <v>1</v>
      </c>
      <c r="N15" s="18">
        <f t="shared" si="10"/>
        <v>1.3999999999999997</v>
      </c>
      <c r="O15" s="18">
        <f t="shared" si="10"/>
        <v>0.16666666666666666</v>
      </c>
      <c r="P15" s="18">
        <f t="shared" si="10"/>
        <v>0.43333333333333335</v>
      </c>
      <c r="Q15" s="18">
        <f t="shared" si="10"/>
        <v>2.5</v>
      </c>
      <c r="R15" s="18">
        <f t="shared" si="10"/>
        <v>6.5</v>
      </c>
      <c r="S15" s="18">
        <f t="shared" si="10"/>
        <v>1.3666666666666665</v>
      </c>
      <c r="T15" s="18">
        <f t="shared" si="10"/>
        <v>0.53333333333333333</v>
      </c>
      <c r="U15" s="18">
        <f t="shared" si="10"/>
        <v>0.56666666666666665</v>
      </c>
      <c r="V15" s="18">
        <f t="shared" si="10"/>
        <v>1.4666666666666666</v>
      </c>
      <c r="W15" s="18">
        <f t="shared" si="10"/>
        <v>0.5</v>
      </c>
      <c r="X15" s="18">
        <f t="shared" si="10"/>
        <v>4.4333333333333336</v>
      </c>
      <c r="Y15" s="18">
        <f t="shared" si="10"/>
        <v>1.0666666666666667</v>
      </c>
      <c r="Z15" s="18">
        <f t="shared" si="10"/>
        <v>0.40000000000000008</v>
      </c>
      <c r="AA15" s="18">
        <f t="shared" si="10"/>
        <v>0.23333333333333331</v>
      </c>
      <c r="AB15" s="18">
        <f t="shared" si="10"/>
        <v>1.3666666666666665</v>
      </c>
      <c r="AC15" s="18">
        <f t="shared" si="10"/>
        <v>0.39666666666666667</v>
      </c>
      <c r="AD15" s="18">
        <f t="shared" si="10"/>
        <v>3.4633333333333334</v>
      </c>
      <c r="AE15" s="18">
        <f t="shared" si="10"/>
        <v>0.43333333333333335</v>
      </c>
      <c r="AF15" s="18">
        <f t="shared" si="10"/>
        <v>1.6666666666666667</v>
      </c>
      <c r="AG15" s="18">
        <f t="shared" si="10"/>
        <v>1.9666666666666668</v>
      </c>
      <c r="AH15" s="18">
        <f t="shared" si="10"/>
        <v>0</v>
      </c>
      <c r="AI15" s="18">
        <f t="shared" si="10"/>
        <v>0</v>
      </c>
      <c r="AJ15" s="18">
        <f t="shared" si="10"/>
        <v>0</v>
      </c>
      <c r="AK15" s="18">
        <f t="shared" si="10"/>
        <v>1.5</v>
      </c>
      <c r="AL15" s="18">
        <f t="shared" si="10"/>
        <v>1.5</v>
      </c>
      <c r="AM15" s="18">
        <f t="shared" si="10"/>
        <v>0</v>
      </c>
      <c r="AN15" s="18">
        <f t="shared" si="10"/>
        <v>24.129999999999995</v>
      </c>
    </row>
    <row r="16" spans="1:40" ht="15.75" thickBot="1">
      <c r="A16" s="110" t="s">
        <v>60</v>
      </c>
      <c r="B16" s="112" t="s">
        <v>43</v>
      </c>
      <c r="C16" s="111">
        <f>+C13</f>
        <v>0.83749999999999991</v>
      </c>
      <c r="D16" s="111"/>
      <c r="E16" s="112" t="s">
        <v>43</v>
      </c>
      <c r="F16" s="111">
        <f>+F13</f>
        <v>3.1124999999999998</v>
      </c>
      <c r="G16" s="112" t="s">
        <v>43</v>
      </c>
      <c r="H16" s="111">
        <f>+H13</f>
        <v>1.0874999999999999</v>
      </c>
      <c r="I16" s="112" t="s">
        <v>43</v>
      </c>
      <c r="J16" s="112" t="s">
        <v>43</v>
      </c>
      <c r="K16" s="111">
        <f>+K13</f>
        <v>3.125</v>
      </c>
      <c r="L16" s="111"/>
      <c r="M16" s="112" t="s">
        <v>43</v>
      </c>
      <c r="N16" s="112" t="s">
        <v>43</v>
      </c>
      <c r="O16" s="112" t="s">
        <v>43</v>
      </c>
      <c r="P16" s="112" t="s">
        <v>43</v>
      </c>
      <c r="Q16" s="111"/>
      <c r="R16" s="111">
        <f>+R13</f>
        <v>6.2375000000000007</v>
      </c>
      <c r="S16" s="111"/>
      <c r="T16" s="112" t="s">
        <v>43</v>
      </c>
      <c r="U16" s="112" t="s">
        <v>43</v>
      </c>
      <c r="V16" s="112" t="s">
        <v>43</v>
      </c>
      <c r="W16" s="111"/>
      <c r="X16" s="111">
        <f>+X13</f>
        <v>6.4125000000000005</v>
      </c>
      <c r="Y16" s="111"/>
      <c r="Z16" s="111"/>
      <c r="AA16" s="111"/>
      <c r="AB16" s="111"/>
      <c r="AC16" s="111"/>
      <c r="AD16" s="111">
        <f>+AD13</f>
        <v>3.5487500000000001</v>
      </c>
      <c r="AE16" s="111"/>
      <c r="AF16" s="111"/>
      <c r="AG16" s="111">
        <f>+AG13</f>
        <v>2.0749999999999997</v>
      </c>
      <c r="AH16" s="117"/>
      <c r="AI16" s="111">
        <f>+AI13</f>
        <v>0.625</v>
      </c>
      <c r="AJ16" s="111">
        <f>+AJ13</f>
        <v>0</v>
      </c>
      <c r="AK16" s="117"/>
      <c r="AL16" s="111">
        <f>+AL13</f>
        <v>1.7375</v>
      </c>
      <c r="AM16" s="111">
        <f>+AM13</f>
        <v>0</v>
      </c>
      <c r="AN16" s="111">
        <f>+AN13</f>
        <v>28.061249999999998</v>
      </c>
    </row>
    <row r="17" spans="1:33">
      <c r="A17" s="11"/>
      <c r="B17" s="20"/>
      <c r="C17" s="18"/>
      <c r="D17" s="18"/>
      <c r="E17" s="20"/>
      <c r="F17" s="18"/>
      <c r="G17" s="20"/>
      <c r="H17" s="18"/>
      <c r="I17" s="20"/>
      <c r="J17" s="20"/>
      <c r="K17" s="18"/>
      <c r="L17" s="18"/>
      <c r="M17" s="20"/>
      <c r="N17" s="20"/>
      <c r="O17" s="20"/>
      <c r="P17" s="20"/>
      <c r="Q17" s="18"/>
      <c r="R17" s="18"/>
      <c r="S17" s="18"/>
      <c r="T17" s="20"/>
      <c r="U17" s="20"/>
      <c r="V17" s="20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>
      <c r="A18" s="11"/>
      <c r="B18" s="20"/>
      <c r="C18" s="18"/>
      <c r="D18" s="18"/>
      <c r="E18" s="20"/>
      <c r="F18" s="18"/>
      <c r="G18" s="20"/>
      <c r="H18" s="18"/>
      <c r="I18" s="20"/>
      <c r="J18" s="20"/>
      <c r="K18" s="18"/>
      <c r="L18" s="18"/>
      <c r="M18" s="20"/>
      <c r="N18" s="20"/>
      <c r="O18" s="20"/>
      <c r="P18" s="20"/>
      <c r="Q18" s="18"/>
      <c r="R18" s="18"/>
      <c r="S18" s="18"/>
      <c r="T18" s="20"/>
      <c r="U18" s="20"/>
      <c r="V18" s="20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>
      <c r="A19" s="11"/>
      <c r="B19" s="20"/>
      <c r="C19" s="18"/>
      <c r="D19" s="18"/>
      <c r="E19" s="20"/>
      <c r="F19" s="18"/>
      <c r="G19" s="20"/>
      <c r="H19" s="18"/>
      <c r="I19" s="20"/>
      <c r="J19" s="20"/>
      <c r="K19" s="18"/>
      <c r="L19" s="18"/>
      <c r="M19" s="20"/>
      <c r="N19" s="20"/>
      <c r="O19" s="20"/>
      <c r="P19" s="20"/>
      <c r="Q19" s="18"/>
      <c r="R19" s="18"/>
      <c r="S19" s="18"/>
      <c r="T19" s="20"/>
      <c r="U19" s="20"/>
      <c r="V19" s="20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5.75" thickBot="1">
      <c r="A20" s="11"/>
      <c r="B20" s="20"/>
      <c r="C20" s="18"/>
      <c r="D20" s="18"/>
      <c r="E20" s="20"/>
      <c r="F20" s="18"/>
      <c r="G20" s="20"/>
      <c r="H20" s="18"/>
      <c r="I20" s="20"/>
      <c r="J20" s="20"/>
      <c r="K20" s="18"/>
      <c r="L20" s="18"/>
      <c r="M20" s="20"/>
      <c r="N20" s="20"/>
      <c r="O20" s="20"/>
      <c r="P20" s="20"/>
      <c r="Q20" s="18"/>
      <c r="R20" s="18"/>
      <c r="S20" s="18"/>
      <c r="T20" s="20"/>
      <c r="U20" s="20"/>
      <c r="V20" s="20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5.75" thickTop="1">
      <c r="A21" s="89" t="s">
        <v>61</v>
      </c>
      <c r="B21" s="90" t="s">
        <v>74</v>
      </c>
      <c r="C21" s="90" t="s">
        <v>76</v>
      </c>
      <c r="D21" s="91" t="s">
        <v>77</v>
      </c>
      <c r="E21" s="90" t="s">
        <v>79</v>
      </c>
      <c r="F21" s="90" t="s">
        <v>78</v>
      </c>
      <c r="G21" s="90" t="s">
        <v>83</v>
      </c>
      <c r="H21" s="90" t="s">
        <v>84</v>
      </c>
      <c r="I21" s="90" t="s">
        <v>86</v>
      </c>
      <c r="J21" s="90" t="s">
        <v>88</v>
      </c>
      <c r="K21" s="90" t="s">
        <v>89</v>
      </c>
      <c r="L21" s="90" t="s">
        <v>91</v>
      </c>
      <c r="M21" s="92" t="s">
        <v>93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>
      <c r="A22" s="93" t="s">
        <v>58</v>
      </c>
      <c r="B22" s="18">
        <f>SUM(C14)</f>
        <v>0.86</v>
      </c>
      <c r="C22" s="18">
        <f>SUM(F14)</f>
        <v>3.0599999999999996</v>
      </c>
      <c r="D22" s="18">
        <f>SUM(H14)</f>
        <v>0.94000000000000006</v>
      </c>
      <c r="E22" s="18">
        <f>SUM(K14)</f>
        <v>3.2600000000000002</v>
      </c>
      <c r="F22" s="18">
        <f>SUM(R14)</f>
        <v>6.08</v>
      </c>
      <c r="G22" s="18">
        <f>SUM(X14)</f>
        <v>7.6</v>
      </c>
      <c r="H22" s="18">
        <f>SUM(AD14)</f>
        <v>3.6</v>
      </c>
      <c r="I22" s="18">
        <f>SUM(AG14)</f>
        <v>2.1399999999999997</v>
      </c>
      <c r="J22" s="18">
        <f>SUM(AI14)</f>
        <v>1</v>
      </c>
      <c r="K22" s="18">
        <f>SUM(AJ14)</f>
        <v>0</v>
      </c>
      <c r="L22" s="18">
        <f>SUM(AL14)</f>
        <v>1.8800000000000001</v>
      </c>
      <c r="M22" s="94">
        <f>SUM(AM14)</f>
        <v>0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>
      <c r="A23" s="95" t="s">
        <v>59</v>
      </c>
      <c r="B23" s="88">
        <f>SUM(C15)</f>
        <v>0.80000000000000016</v>
      </c>
      <c r="C23" s="88">
        <f>SUM(F15)</f>
        <v>3.2000000000000006</v>
      </c>
      <c r="D23" s="88">
        <f>SUM(H15)</f>
        <v>1.3333333333333333</v>
      </c>
      <c r="E23" s="88">
        <f>SUM(K15)</f>
        <v>2.9</v>
      </c>
      <c r="F23" s="88">
        <f>SUM(R15)</f>
        <v>6.5</v>
      </c>
      <c r="G23" s="88">
        <f>SUM(X15)</f>
        <v>4.4333333333333336</v>
      </c>
      <c r="H23" s="88">
        <f>SUM(AD15)</f>
        <v>3.4633333333333334</v>
      </c>
      <c r="I23" s="88">
        <f>SUM(AG15)</f>
        <v>1.9666666666666668</v>
      </c>
      <c r="J23" s="88">
        <f>SUM(AI15)</f>
        <v>0</v>
      </c>
      <c r="K23" s="88">
        <f>SUM(AJ15)</f>
        <v>0</v>
      </c>
      <c r="L23" s="88">
        <f>SUM(AL15)</f>
        <v>1.5</v>
      </c>
      <c r="M23" s="96">
        <f>SUM(AM15)</f>
        <v>0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3">
      <c r="A24" s="205" t="s">
        <v>60</v>
      </c>
      <c r="B24" s="206">
        <f>SUM(C13)</f>
        <v>0.83749999999999991</v>
      </c>
      <c r="C24" s="206">
        <f>SUM(F13)</f>
        <v>3.1124999999999998</v>
      </c>
      <c r="D24" s="206">
        <f>SUM(H13)</f>
        <v>1.0874999999999999</v>
      </c>
      <c r="E24" s="206">
        <f>SUM(K13)</f>
        <v>3.125</v>
      </c>
      <c r="F24" s="206">
        <f>SUM(R13)</f>
        <v>6.2375000000000007</v>
      </c>
      <c r="G24" s="206">
        <f>SUM(X13)</f>
        <v>6.4125000000000005</v>
      </c>
      <c r="H24" s="206">
        <f>SUM(AD13)</f>
        <v>3.5487500000000001</v>
      </c>
      <c r="I24" s="206">
        <f>SUM(AG13)</f>
        <v>2.0749999999999997</v>
      </c>
      <c r="J24" s="206">
        <f>SUM(AI13)</f>
        <v>0.625</v>
      </c>
      <c r="K24" s="206">
        <f>SUM(AJ13)</f>
        <v>0</v>
      </c>
      <c r="L24" s="206">
        <f>SUM(AL13)</f>
        <v>1.7375</v>
      </c>
      <c r="M24" s="207">
        <f>SUM(AM13)</f>
        <v>0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>
      <c r="A25" s="102" t="s">
        <v>62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103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>
      <c r="A26" s="99" t="s">
        <v>63</v>
      </c>
      <c r="B26" s="38" t="s">
        <v>74</v>
      </c>
      <c r="C26" s="38" t="s">
        <v>76</v>
      </c>
      <c r="D26" s="38" t="s">
        <v>77</v>
      </c>
      <c r="E26" s="38" t="s">
        <v>79</v>
      </c>
      <c r="F26" s="38" t="s">
        <v>78</v>
      </c>
      <c r="G26" s="38" t="s">
        <v>83</v>
      </c>
      <c r="H26" s="38" t="s">
        <v>84</v>
      </c>
      <c r="I26" s="38" t="s">
        <v>86</v>
      </c>
      <c r="J26" s="38" t="s">
        <v>88</v>
      </c>
      <c r="K26" s="38" t="s">
        <v>89</v>
      </c>
      <c r="L26" s="38" t="s">
        <v>91</v>
      </c>
      <c r="M26" s="100" t="s">
        <v>93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3">
      <c r="A27" s="93" t="s">
        <v>64</v>
      </c>
      <c r="B27" s="18">
        <v>0.83</v>
      </c>
      <c r="C27" s="18">
        <v>0.96</v>
      </c>
      <c r="D27" s="18">
        <v>0.64</v>
      </c>
      <c r="E27" s="18">
        <v>1.54</v>
      </c>
      <c r="F27" s="18">
        <v>3.27</v>
      </c>
      <c r="G27" s="18">
        <v>2.42</v>
      </c>
      <c r="H27" s="18">
        <v>1.36</v>
      </c>
      <c r="I27" s="18">
        <v>2.19</v>
      </c>
      <c r="J27" s="18">
        <v>2.66</v>
      </c>
      <c r="K27" s="18">
        <v>2.33</v>
      </c>
      <c r="L27" s="18">
        <v>0.77</v>
      </c>
      <c r="M27" s="94">
        <v>0.8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>
      <c r="A28" s="93" t="s">
        <v>65</v>
      </c>
      <c r="B28" s="84">
        <f>SUM(B27)</f>
        <v>0.83</v>
      </c>
      <c r="C28" s="84">
        <f t="shared" ref="C28:M28" si="11">SUM(B28+C27)</f>
        <v>1.79</v>
      </c>
      <c r="D28" s="84">
        <f t="shared" si="11"/>
        <v>2.4300000000000002</v>
      </c>
      <c r="E28" s="84">
        <f t="shared" si="11"/>
        <v>3.97</v>
      </c>
      <c r="F28" s="84">
        <f t="shared" si="11"/>
        <v>7.24</v>
      </c>
      <c r="G28" s="84">
        <f t="shared" si="11"/>
        <v>9.66</v>
      </c>
      <c r="H28" s="84">
        <f t="shared" si="11"/>
        <v>11.02</v>
      </c>
      <c r="I28" s="84">
        <f t="shared" si="11"/>
        <v>13.209999999999999</v>
      </c>
      <c r="J28" s="84">
        <f t="shared" si="11"/>
        <v>15.87</v>
      </c>
      <c r="K28" s="84">
        <f t="shared" si="11"/>
        <v>18.2</v>
      </c>
      <c r="L28" s="84">
        <f t="shared" si="11"/>
        <v>18.97</v>
      </c>
      <c r="M28" s="101">
        <f t="shared" si="11"/>
        <v>19.77</v>
      </c>
    </row>
    <row r="29" spans="1:33">
      <c r="A29" s="93" t="s">
        <v>66</v>
      </c>
      <c r="B29" s="84">
        <v>5.34</v>
      </c>
      <c r="C29" s="84">
        <v>3.67</v>
      </c>
      <c r="D29" s="84">
        <v>5.58</v>
      </c>
      <c r="E29" s="84">
        <v>5.26</v>
      </c>
      <c r="F29" s="84">
        <v>8.82</v>
      </c>
      <c r="G29" s="84">
        <v>13.52</v>
      </c>
      <c r="H29" s="84">
        <v>6.38</v>
      </c>
      <c r="I29" s="84">
        <v>12.46</v>
      </c>
      <c r="J29" s="84">
        <v>9.85</v>
      </c>
      <c r="K29" s="84">
        <v>9.3699999999999992</v>
      </c>
      <c r="L29" s="84">
        <v>3.62</v>
      </c>
      <c r="M29" s="101">
        <v>4.6900000000000004</v>
      </c>
    </row>
    <row r="30" spans="1:33">
      <c r="A30" s="93" t="s">
        <v>67</v>
      </c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101"/>
    </row>
    <row r="31" spans="1:33">
      <c r="A31" s="93" t="s">
        <v>68</v>
      </c>
      <c r="B31" s="84">
        <f t="shared" ref="B31:M31" si="12">SUM(B22-B27)</f>
        <v>3.0000000000000027E-2</v>
      </c>
      <c r="C31" s="84">
        <f t="shared" si="12"/>
        <v>2.0999999999999996</v>
      </c>
      <c r="D31" s="84">
        <f t="shared" si="12"/>
        <v>0.30000000000000004</v>
      </c>
      <c r="E31" s="84">
        <f t="shared" si="12"/>
        <v>1.7200000000000002</v>
      </c>
      <c r="F31" s="84">
        <f t="shared" si="12"/>
        <v>2.81</v>
      </c>
      <c r="G31" s="84">
        <f t="shared" si="12"/>
        <v>5.18</v>
      </c>
      <c r="H31" s="84">
        <f t="shared" si="12"/>
        <v>2.2400000000000002</v>
      </c>
      <c r="I31" s="84">
        <f t="shared" si="12"/>
        <v>-5.0000000000000266E-2</v>
      </c>
      <c r="J31" s="84">
        <f t="shared" si="12"/>
        <v>-1.6600000000000001</v>
      </c>
      <c r="K31" s="84">
        <f t="shared" si="12"/>
        <v>-2.33</v>
      </c>
      <c r="L31" s="84">
        <f t="shared" si="12"/>
        <v>1.1100000000000001</v>
      </c>
      <c r="M31" s="101">
        <f t="shared" si="12"/>
        <v>-0.8</v>
      </c>
    </row>
    <row r="32" spans="1:33">
      <c r="A32" s="93" t="s">
        <v>69</v>
      </c>
      <c r="B32" s="84">
        <f t="shared" ref="B32:M32" si="13">SUM(B23-B27)</f>
        <v>-2.9999999999999805E-2</v>
      </c>
      <c r="C32" s="84">
        <f t="shared" si="13"/>
        <v>2.2400000000000007</v>
      </c>
      <c r="D32" s="84">
        <f t="shared" si="13"/>
        <v>0.69333333333333325</v>
      </c>
      <c r="E32" s="84">
        <f t="shared" si="13"/>
        <v>1.3599999999999999</v>
      </c>
      <c r="F32" s="84">
        <f t="shared" si="13"/>
        <v>3.23</v>
      </c>
      <c r="G32" s="84">
        <f t="shared" si="13"/>
        <v>2.0133333333333336</v>
      </c>
      <c r="H32" s="84">
        <f t="shared" si="13"/>
        <v>2.1033333333333335</v>
      </c>
      <c r="I32" s="84">
        <f t="shared" si="13"/>
        <v>-0.22333333333333316</v>
      </c>
      <c r="J32" s="84">
        <f t="shared" si="13"/>
        <v>-2.66</v>
      </c>
      <c r="K32" s="84">
        <f t="shared" si="13"/>
        <v>-2.33</v>
      </c>
      <c r="L32" s="84">
        <f t="shared" si="13"/>
        <v>0.73</v>
      </c>
      <c r="M32" s="101">
        <f t="shared" si="13"/>
        <v>-0.8</v>
      </c>
    </row>
    <row r="33" spans="1:14">
      <c r="A33" s="114" t="s">
        <v>70</v>
      </c>
      <c r="B33" s="20">
        <f t="shared" ref="B33:M33" si="14">SUM(B24-B27)</f>
        <v>7.4999999999999512E-3</v>
      </c>
      <c r="C33" s="20">
        <f t="shared" si="14"/>
        <v>2.1524999999999999</v>
      </c>
      <c r="D33" s="20">
        <f t="shared" si="14"/>
        <v>0.4474999999999999</v>
      </c>
      <c r="E33" s="20">
        <f t="shared" si="14"/>
        <v>1.585</v>
      </c>
      <c r="F33" s="20">
        <f t="shared" si="14"/>
        <v>2.9675000000000007</v>
      </c>
      <c r="G33" s="20">
        <f t="shared" si="14"/>
        <v>3.9925000000000006</v>
      </c>
      <c r="H33" s="20">
        <f t="shared" si="14"/>
        <v>2.1887499999999998</v>
      </c>
      <c r="I33" s="20">
        <f t="shared" si="14"/>
        <v>-0.11500000000000021</v>
      </c>
      <c r="J33" s="20">
        <f t="shared" si="14"/>
        <v>-2.0350000000000001</v>
      </c>
      <c r="K33" s="20">
        <f t="shared" si="14"/>
        <v>-2.33</v>
      </c>
      <c r="L33" s="20">
        <f t="shared" si="14"/>
        <v>0.96750000000000003</v>
      </c>
      <c r="M33" s="94">
        <f t="shared" si="14"/>
        <v>-0.8</v>
      </c>
    </row>
    <row r="34" spans="1:14">
      <c r="A34" s="93" t="s">
        <v>71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20"/>
      <c r="M34" s="94"/>
    </row>
    <row r="35" spans="1:14">
      <c r="A35" s="93" t="s">
        <v>68</v>
      </c>
      <c r="B35" s="18">
        <f t="shared" ref="B35:M35" si="15">SUM(B39-B28)</f>
        <v>3.0000000000000027E-2</v>
      </c>
      <c r="C35" s="18">
        <f t="shared" si="15"/>
        <v>2.1299999999999994</v>
      </c>
      <c r="D35" s="18">
        <f t="shared" si="15"/>
        <v>2.4299999999999993</v>
      </c>
      <c r="E35" s="18">
        <f t="shared" si="15"/>
        <v>4.1499999999999986</v>
      </c>
      <c r="F35" s="18">
        <f t="shared" si="15"/>
        <v>6.9599999999999991</v>
      </c>
      <c r="G35" s="18">
        <f t="shared" si="15"/>
        <v>12.139999999999997</v>
      </c>
      <c r="H35" s="18">
        <f t="shared" si="15"/>
        <v>14.379999999999999</v>
      </c>
      <c r="I35" s="18">
        <f t="shared" si="15"/>
        <v>14.33</v>
      </c>
      <c r="J35" s="18">
        <f t="shared" si="15"/>
        <v>12.67</v>
      </c>
      <c r="K35" s="18">
        <f t="shared" si="15"/>
        <v>10.34</v>
      </c>
      <c r="L35" s="20">
        <f t="shared" si="15"/>
        <v>11.45</v>
      </c>
      <c r="M35" s="94">
        <f t="shared" si="15"/>
        <v>10.649999999999999</v>
      </c>
    </row>
    <row r="36" spans="1:14">
      <c r="A36" s="104" t="s">
        <v>69</v>
      </c>
      <c r="B36" s="28">
        <f t="shared" ref="B36:M36" si="16">SUM(B40-B28)</f>
        <v>-2.9999999999999805E-2</v>
      </c>
      <c r="C36" s="28">
        <f t="shared" si="16"/>
        <v>2.2100000000000009</v>
      </c>
      <c r="D36" s="28">
        <f t="shared" si="16"/>
        <v>2.9033333333333338</v>
      </c>
      <c r="E36" s="28">
        <f t="shared" si="16"/>
        <v>4.2633333333333336</v>
      </c>
      <c r="F36" s="28">
        <f t="shared" si="16"/>
        <v>7.4933333333333341</v>
      </c>
      <c r="G36" s="28">
        <f t="shared" si="16"/>
        <v>9.5066666666666677</v>
      </c>
      <c r="H36" s="28">
        <f t="shared" si="16"/>
        <v>11.610000000000003</v>
      </c>
      <c r="I36" s="28">
        <f t="shared" si="16"/>
        <v>11.386666666666672</v>
      </c>
      <c r="J36" s="28">
        <f t="shared" si="16"/>
        <v>8.7266666666666719</v>
      </c>
      <c r="K36" s="28">
        <f t="shared" si="16"/>
        <v>6.3966666666666718</v>
      </c>
      <c r="L36" s="20">
        <f t="shared" si="16"/>
        <v>7.1266666666666723</v>
      </c>
      <c r="M36" s="94">
        <f t="shared" si="16"/>
        <v>6.3266666666666715</v>
      </c>
    </row>
    <row r="37" spans="1:14">
      <c r="A37" s="171" t="s">
        <v>70</v>
      </c>
      <c r="B37" s="172">
        <f t="shared" ref="B37:M37" si="17">SUM(B41-B28)</f>
        <v>7.4999999999999512E-3</v>
      </c>
      <c r="C37" s="172">
        <f t="shared" si="17"/>
        <v>2.1599999999999997</v>
      </c>
      <c r="D37" s="172">
        <f t="shared" si="17"/>
        <v>2.6074999999999995</v>
      </c>
      <c r="E37" s="172">
        <f t="shared" si="17"/>
        <v>4.192499999999999</v>
      </c>
      <c r="F37" s="172">
        <f t="shared" si="17"/>
        <v>7.16</v>
      </c>
      <c r="G37" s="172">
        <f t="shared" si="17"/>
        <v>11.1525</v>
      </c>
      <c r="H37" s="172">
        <f t="shared" si="17"/>
        <v>13.341249999999999</v>
      </c>
      <c r="I37" s="172">
        <f t="shared" si="17"/>
        <v>13.226249999999999</v>
      </c>
      <c r="J37" s="172">
        <f t="shared" si="17"/>
        <v>11.191249999999998</v>
      </c>
      <c r="K37" s="172">
        <f t="shared" si="17"/>
        <v>8.8612499999999983</v>
      </c>
      <c r="L37" s="172">
        <f t="shared" si="17"/>
        <v>9.8287499999999994</v>
      </c>
      <c r="M37" s="175">
        <f t="shared" si="17"/>
        <v>9.0287499999999987</v>
      </c>
    </row>
    <row r="38" spans="1:14">
      <c r="A38" s="102" t="s">
        <v>72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103"/>
    </row>
    <row r="39" spans="1:14">
      <c r="A39" s="93" t="s">
        <v>68</v>
      </c>
      <c r="B39" s="18">
        <f>SUM(B22)</f>
        <v>0.86</v>
      </c>
      <c r="C39" s="18">
        <f t="shared" ref="C39:M39" si="18">SUM(B39+C22)</f>
        <v>3.9199999999999995</v>
      </c>
      <c r="D39" s="18">
        <f t="shared" si="18"/>
        <v>4.8599999999999994</v>
      </c>
      <c r="E39" s="18">
        <f t="shared" si="18"/>
        <v>8.1199999999999992</v>
      </c>
      <c r="F39" s="18">
        <f t="shared" si="18"/>
        <v>14.2</v>
      </c>
      <c r="G39" s="18">
        <f t="shared" si="18"/>
        <v>21.799999999999997</v>
      </c>
      <c r="H39" s="18">
        <f t="shared" si="18"/>
        <v>25.4</v>
      </c>
      <c r="I39" s="18">
        <f t="shared" si="18"/>
        <v>27.54</v>
      </c>
      <c r="J39" s="18">
        <f t="shared" si="18"/>
        <v>28.54</v>
      </c>
      <c r="K39" s="18">
        <f t="shared" si="18"/>
        <v>28.54</v>
      </c>
      <c r="L39" s="20">
        <f t="shared" si="18"/>
        <v>30.419999999999998</v>
      </c>
      <c r="M39" s="94">
        <f t="shared" si="18"/>
        <v>30.419999999999998</v>
      </c>
    </row>
    <row r="40" spans="1:14">
      <c r="A40" s="93" t="s">
        <v>69</v>
      </c>
      <c r="B40" s="18">
        <f>SUM(B23)</f>
        <v>0.80000000000000016</v>
      </c>
      <c r="C40" s="18">
        <f t="shared" ref="C40:M40" si="19">SUM(B40+C23)</f>
        <v>4.0000000000000009</v>
      </c>
      <c r="D40" s="18">
        <f t="shared" si="19"/>
        <v>5.3333333333333339</v>
      </c>
      <c r="E40" s="18">
        <f t="shared" si="19"/>
        <v>8.2333333333333343</v>
      </c>
      <c r="F40" s="18">
        <f t="shared" si="19"/>
        <v>14.733333333333334</v>
      </c>
      <c r="G40" s="18">
        <f t="shared" si="19"/>
        <v>19.166666666666668</v>
      </c>
      <c r="H40" s="18">
        <f t="shared" si="19"/>
        <v>22.630000000000003</v>
      </c>
      <c r="I40" s="18">
        <f t="shared" si="19"/>
        <v>24.596666666666671</v>
      </c>
      <c r="J40" s="18">
        <f t="shared" si="19"/>
        <v>24.596666666666671</v>
      </c>
      <c r="K40" s="18">
        <f t="shared" si="19"/>
        <v>24.596666666666671</v>
      </c>
      <c r="L40" s="20">
        <f t="shared" si="19"/>
        <v>26.096666666666671</v>
      </c>
      <c r="M40" s="94">
        <f t="shared" si="19"/>
        <v>26.096666666666671</v>
      </c>
    </row>
    <row r="41" spans="1:14" ht="15.75" thickBot="1">
      <c r="A41" s="105" t="s">
        <v>70</v>
      </c>
      <c r="B41" s="106">
        <f>SUM(B24)</f>
        <v>0.83749999999999991</v>
      </c>
      <c r="C41" s="106">
        <f t="shared" ref="C41:M41" si="20">SUM(B41+C24)</f>
        <v>3.9499999999999997</v>
      </c>
      <c r="D41" s="106">
        <f t="shared" si="20"/>
        <v>5.0374999999999996</v>
      </c>
      <c r="E41" s="106">
        <f t="shared" si="20"/>
        <v>8.1624999999999996</v>
      </c>
      <c r="F41" s="106">
        <f t="shared" si="20"/>
        <v>14.4</v>
      </c>
      <c r="G41" s="106">
        <f t="shared" si="20"/>
        <v>20.8125</v>
      </c>
      <c r="H41" s="106">
        <f t="shared" si="20"/>
        <v>24.361249999999998</v>
      </c>
      <c r="I41" s="106">
        <f t="shared" si="20"/>
        <v>26.436249999999998</v>
      </c>
      <c r="J41" s="106">
        <f t="shared" si="20"/>
        <v>27.061249999999998</v>
      </c>
      <c r="K41" s="106">
        <f t="shared" si="20"/>
        <v>27.061249999999998</v>
      </c>
      <c r="L41" s="106">
        <f t="shared" si="20"/>
        <v>28.798749999999998</v>
      </c>
      <c r="M41" s="107">
        <f t="shared" si="20"/>
        <v>28.798749999999998</v>
      </c>
    </row>
    <row r="42" spans="1:14" ht="15.75" thickTop="1">
      <c r="A42" s="11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20"/>
      <c r="N42"/>
    </row>
    <row r="43" spans="1:14">
      <c r="A43" s="11" t="s">
        <v>73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8"/>
      <c r="N43"/>
    </row>
    <row r="44" spans="1:14">
      <c r="A44" s="11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8"/>
      <c r="N44"/>
    </row>
    <row r="45" spans="1:14">
      <c r="A45" s="11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8"/>
      <c r="N45"/>
    </row>
    <row r="46" spans="1:14">
      <c r="A46" s="11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0"/>
      <c r="N46"/>
    </row>
    <row r="47" spans="1:14">
      <c r="A47" s="11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28"/>
      <c r="N47"/>
    </row>
    <row r="48" spans="1:14">
      <c r="A48" s="1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28"/>
      <c r="N48"/>
    </row>
    <row r="49" spans="1:14">
      <c r="A49" s="21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/>
    </row>
    <row r="50" spans="1:14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/>
    </row>
    <row r="51" spans="1:14">
      <c r="A51" s="11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8"/>
      <c r="N51"/>
    </row>
    <row r="52" spans="1:14">
      <c r="A52" s="11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28"/>
      <c r="N52"/>
    </row>
    <row r="53" spans="1:14">
      <c r="A53" s="1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8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4">
      <c r="A55" s="34"/>
    </row>
  </sheetData>
  <phoneticPr fontId="0" type="noConversion"/>
  <pageMargins left="0.5" right="0.5" top="0.5" bottom="0.5" header="0" footer="0"/>
  <pageSetup paperSize="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J55"/>
  <sheetViews>
    <sheetView showOutlineSymbols="0" zoomScale="50" zoomScaleNormal="87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6640625" defaultRowHeight="15"/>
  <cols>
    <col min="1" max="1" width="35.77734375" style="10" customWidth="1"/>
    <col min="2" max="25" width="9.6640625" style="10" customWidth="1"/>
    <col min="26" max="26" width="10.77734375" style="10" customWidth="1"/>
    <col min="27" max="16384" width="9.6640625" style="10"/>
  </cols>
  <sheetData>
    <row r="1" spans="1:36">
      <c r="A1" s="11" t="s">
        <v>46</v>
      </c>
    </row>
    <row r="2" spans="1:36" ht="15.75" thickBot="1">
      <c r="A2" s="11" t="s">
        <v>145</v>
      </c>
    </row>
    <row r="3" spans="1:36" ht="15.75">
      <c r="A3" s="12" t="s">
        <v>43</v>
      </c>
      <c r="B3" s="12" t="s">
        <v>74</v>
      </c>
      <c r="C3" s="12" t="s">
        <v>76</v>
      </c>
      <c r="D3" s="12"/>
      <c r="E3" s="12" t="s">
        <v>77</v>
      </c>
      <c r="F3" s="12"/>
      <c r="G3" s="12" t="s">
        <v>79</v>
      </c>
      <c r="H3" s="12"/>
      <c r="I3" s="12" t="s">
        <v>78</v>
      </c>
      <c r="J3" s="12"/>
      <c r="K3" s="12"/>
      <c r="L3" s="12"/>
      <c r="M3" s="12" t="s">
        <v>576</v>
      </c>
      <c r="N3" s="12"/>
      <c r="O3" s="12"/>
      <c r="P3" s="12"/>
      <c r="Q3" s="12" t="s">
        <v>577</v>
      </c>
      <c r="R3" s="12"/>
      <c r="S3" s="12"/>
      <c r="T3" s="12" t="s">
        <v>86</v>
      </c>
      <c r="U3" s="12"/>
      <c r="V3" s="12" t="s">
        <v>575</v>
      </c>
      <c r="W3" s="12" t="s">
        <v>89</v>
      </c>
      <c r="X3" s="12" t="s">
        <v>91</v>
      </c>
      <c r="Y3" s="12" t="s">
        <v>93</v>
      </c>
      <c r="Z3" s="12" t="s">
        <v>48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ht="16.5" thickBot="1">
      <c r="A4" s="13" t="s">
        <v>48</v>
      </c>
      <c r="B4" s="14" t="s">
        <v>75</v>
      </c>
      <c r="C4" s="14" t="s">
        <v>75</v>
      </c>
      <c r="D4" s="14" t="s">
        <v>147</v>
      </c>
      <c r="E4" s="14" t="s">
        <v>75</v>
      </c>
      <c r="F4" s="14" t="s">
        <v>148</v>
      </c>
      <c r="G4" s="14" t="s">
        <v>75</v>
      </c>
      <c r="H4" s="14" t="s">
        <v>149</v>
      </c>
      <c r="I4" s="14" t="s">
        <v>75</v>
      </c>
      <c r="J4" s="14" t="s">
        <v>106</v>
      </c>
      <c r="K4" s="14" t="s">
        <v>107</v>
      </c>
      <c r="L4" s="14" t="s">
        <v>150</v>
      </c>
      <c r="M4" s="14" t="s">
        <v>75</v>
      </c>
      <c r="N4" s="14" t="s">
        <v>151</v>
      </c>
      <c r="O4" s="14" t="s">
        <v>140</v>
      </c>
      <c r="P4" s="14" t="s">
        <v>152</v>
      </c>
      <c r="Q4" s="14" t="s">
        <v>75</v>
      </c>
      <c r="R4" s="14" t="s">
        <v>153</v>
      </c>
      <c r="S4" s="14" t="s">
        <v>154</v>
      </c>
      <c r="T4" s="14" t="s">
        <v>75</v>
      </c>
      <c r="U4" s="14" t="s">
        <v>155</v>
      </c>
      <c r="V4" s="14" t="s">
        <v>75</v>
      </c>
      <c r="W4" s="14" t="s">
        <v>75</v>
      </c>
      <c r="X4" s="14" t="s">
        <v>75</v>
      </c>
      <c r="Y4" s="14" t="s">
        <v>75</v>
      </c>
      <c r="Z4" s="14" t="s">
        <v>75</v>
      </c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 spans="1:36">
      <c r="A5" s="15" t="s">
        <v>49</v>
      </c>
      <c r="B5" s="16">
        <v>0</v>
      </c>
      <c r="C5" s="16">
        <v>0</v>
      </c>
      <c r="D5" s="16">
        <v>0.2</v>
      </c>
      <c r="E5" s="16">
        <f t="shared" ref="E5:E13" si="0">D5</f>
        <v>0.2</v>
      </c>
      <c r="F5" s="16">
        <v>0.5</v>
      </c>
      <c r="G5" s="16">
        <f t="shared" ref="G5:G13" si="1">F5</f>
        <v>0.5</v>
      </c>
      <c r="H5" s="16">
        <v>1.8</v>
      </c>
      <c r="I5" s="16">
        <f t="shared" ref="I5:I13" si="2">H5</f>
        <v>1.8</v>
      </c>
      <c r="J5" s="16">
        <v>0.3</v>
      </c>
      <c r="K5" s="16">
        <v>1.5</v>
      </c>
      <c r="L5" s="16">
        <v>1.2</v>
      </c>
      <c r="M5" s="16">
        <f t="shared" ref="M5:M11" si="3">J5+K5+L5</f>
        <v>3</v>
      </c>
      <c r="N5" s="16">
        <v>0.7</v>
      </c>
      <c r="O5" s="16">
        <v>0.1</v>
      </c>
      <c r="P5" s="16">
        <v>0.7</v>
      </c>
      <c r="Q5" s="16">
        <f t="shared" ref="Q5:Q13" si="4">N5+O5+P5</f>
        <v>1.5</v>
      </c>
      <c r="R5" s="16">
        <v>0</v>
      </c>
      <c r="S5" s="16">
        <v>0</v>
      </c>
      <c r="T5" s="16">
        <f t="shared" ref="T5:T13" si="5">R5+S5</f>
        <v>0</v>
      </c>
      <c r="U5" s="16">
        <v>3.4</v>
      </c>
      <c r="V5" s="16">
        <f t="shared" ref="V5:V13" si="6">U5</f>
        <v>3.4</v>
      </c>
      <c r="W5" s="16">
        <v>0</v>
      </c>
      <c r="X5" s="16">
        <v>0</v>
      </c>
      <c r="Y5" s="16">
        <v>0</v>
      </c>
      <c r="Z5" s="16">
        <f>B5+C5+D5+G5+I5+M5+Q5+T5+V5+W5+X5+Y5</f>
        <v>10.4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A6" s="11" t="s">
        <v>50</v>
      </c>
      <c r="B6" s="18">
        <v>0</v>
      </c>
      <c r="C6" s="18">
        <v>0</v>
      </c>
      <c r="D6" s="18">
        <v>0.2</v>
      </c>
      <c r="E6" s="18">
        <f t="shared" si="0"/>
        <v>0.2</v>
      </c>
      <c r="F6" s="18">
        <v>0.5</v>
      </c>
      <c r="G6" s="18">
        <f t="shared" si="1"/>
        <v>0.5</v>
      </c>
      <c r="H6" s="18">
        <v>1.5</v>
      </c>
      <c r="I6" s="18">
        <f t="shared" si="2"/>
        <v>1.5</v>
      </c>
      <c r="J6" s="18">
        <v>0.3</v>
      </c>
      <c r="K6" s="18">
        <v>1.5</v>
      </c>
      <c r="L6" s="18">
        <v>1.2</v>
      </c>
      <c r="M6" s="18">
        <f t="shared" si="3"/>
        <v>3</v>
      </c>
      <c r="N6" s="18">
        <v>0.7</v>
      </c>
      <c r="O6" s="18">
        <v>0.1</v>
      </c>
      <c r="P6" s="18">
        <v>0.7</v>
      </c>
      <c r="Q6" s="18">
        <f t="shared" si="4"/>
        <v>1.5</v>
      </c>
      <c r="R6" s="18">
        <v>0</v>
      </c>
      <c r="S6" s="18">
        <v>0</v>
      </c>
      <c r="T6" s="18">
        <f t="shared" si="5"/>
        <v>0</v>
      </c>
      <c r="U6" s="18">
        <v>3.4</v>
      </c>
      <c r="V6" s="18">
        <f t="shared" si="6"/>
        <v>3.4</v>
      </c>
      <c r="W6" s="18">
        <v>0</v>
      </c>
      <c r="X6" s="18">
        <v>0</v>
      </c>
      <c r="Y6" s="18">
        <v>0</v>
      </c>
      <c r="Z6" s="18">
        <f t="shared" ref="Z6:Z11" si="7">B6+C6+D6+G6+I6+M6+Q6+T6+V6+W6+X6+Y6</f>
        <v>10.1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>
      <c r="A7" s="11" t="s">
        <v>51</v>
      </c>
      <c r="B7" s="18">
        <v>0</v>
      </c>
      <c r="C7" s="18">
        <v>0</v>
      </c>
      <c r="D7" s="18">
        <v>0.2</v>
      </c>
      <c r="E7" s="18">
        <f t="shared" si="0"/>
        <v>0.2</v>
      </c>
      <c r="F7" s="18">
        <v>0.5</v>
      </c>
      <c r="G7" s="18">
        <f t="shared" si="1"/>
        <v>0.5</v>
      </c>
      <c r="H7" s="18">
        <v>1.4</v>
      </c>
      <c r="I7" s="18">
        <f t="shared" si="2"/>
        <v>1.4</v>
      </c>
      <c r="J7" s="18">
        <v>0.3</v>
      </c>
      <c r="K7" s="18">
        <v>4.5</v>
      </c>
      <c r="L7" s="18">
        <v>1.8</v>
      </c>
      <c r="M7" s="18">
        <f t="shared" si="3"/>
        <v>6.6</v>
      </c>
      <c r="N7" s="18">
        <v>1.7</v>
      </c>
      <c r="O7" s="18">
        <v>0.2</v>
      </c>
      <c r="P7" s="18">
        <v>1</v>
      </c>
      <c r="Q7" s="18">
        <f t="shared" si="4"/>
        <v>2.9</v>
      </c>
      <c r="R7" s="18">
        <v>0.5</v>
      </c>
      <c r="S7" s="18">
        <v>0.2</v>
      </c>
      <c r="T7" s="18">
        <f t="shared" si="5"/>
        <v>0.7</v>
      </c>
      <c r="U7" s="18">
        <v>3.6</v>
      </c>
      <c r="V7" s="18">
        <f t="shared" si="6"/>
        <v>3.6</v>
      </c>
      <c r="W7" s="18">
        <v>0</v>
      </c>
      <c r="X7" s="18">
        <v>0</v>
      </c>
      <c r="Y7" s="18">
        <v>0</v>
      </c>
      <c r="Z7" s="18">
        <f t="shared" si="7"/>
        <v>15.899999999999999</v>
      </c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>
      <c r="A8" s="11" t="s">
        <v>52</v>
      </c>
      <c r="B8" s="18">
        <v>0</v>
      </c>
      <c r="C8" s="18">
        <v>0</v>
      </c>
      <c r="D8" s="18">
        <v>0.2</v>
      </c>
      <c r="E8" s="18">
        <f t="shared" si="0"/>
        <v>0.2</v>
      </c>
      <c r="F8" s="18">
        <v>0.5</v>
      </c>
      <c r="G8" s="18">
        <f t="shared" si="1"/>
        <v>0.5</v>
      </c>
      <c r="H8" s="18">
        <v>2.5</v>
      </c>
      <c r="I8" s="18">
        <f t="shared" si="2"/>
        <v>2.5</v>
      </c>
      <c r="J8" s="18">
        <v>0.2</v>
      </c>
      <c r="K8" s="18">
        <v>1</v>
      </c>
      <c r="L8" s="18">
        <v>1.3</v>
      </c>
      <c r="M8" s="18">
        <f t="shared" si="3"/>
        <v>2.5</v>
      </c>
      <c r="N8" s="18">
        <v>1.2</v>
      </c>
      <c r="O8" s="18">
        <v>0.1</v>
      </c>
      <c r="P8" s="18">
        <v>0.8</v>
      </c>
      <c r="Q8" s="18">
        <f t="shared" si="4"/>
        <v>2.1</v>
      </c>
      <c r="R8" s="18">
        <v>1.5</v>
      </c>
      <c r="S8" s="18">
        <v>0.5</v>
      </c>
      <c r="T8" s="18">
        <f t="shared" si="5"/>
        <v>2</v>
      </c>
      <c r="U8" s="18">
        <v>3.6</v>
      </c>
      <c r="V8" s="18">
        <f t="shared" si="6"/>
        <v>3.6</v>
      </c>
      <c r="W8" s="18">
        <v>0</v>
      </c>
      <c r="X8" s="18">
        <v>0</v>
      </c>
      <c r="Y8" s="18">
        <v>0</v>
      </c>
      <c r="Z8" s="18">
        <f t="shared" si="7"/>
        <v>13.4</v>
      </c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>
      <c r="A9" s="11" t="s">
        <v>53</v>
      </c>
      <c r="B9" s="18">
        <v>0</v>
      </c>
      <c r="C9" s="18">
        <v>0</v>
      </c>
      <c r="D9" s="18">
        <v>0.2</v>
      </c>
      <c r="E9" s="18">
        <f t="shared" si="0"/>
        <v>0.2</v>
      </c>
      <c r="F9" s="18">
        <v>0.6</v>
      </c>
      <c r="G9" s="18">
        <f t="shared" si="1"/>
        <v>0.6</v>
      </c>
      <c r="H9" s="18">
        <v>1.5</v>
      </c>
      <c r="I9" s="18">
        <f t="shared" si="2"/>
        <v>1.5</v>
      </c>
      <c r="J9" s="18">
        <v>0.2</v>
      </c>
      <c r="K9" s="18">
        <v>2</v>
      </c>
      <c r="L9" s="18">
        <v>1.5</v>
      </c>
      <c r="M9" s="18">
        <f t="shared" si="3"/>
        <v>3.7</v>
      </c>
      <c r="N9" s="18">
        <v>1.5</v>
      </c>
      <c r="O9" s="18">
        <v>0.1</v>
      </c>
      <c r="P9" s="18">
        <v>0.5</v>
      </c>
      <c r="Q9" s="18">
        <f t="shared" si="4"/>
        <v>2.1</v>
      </c>
      <c r="R9" s="18">
        <v>0.8</v>
      </c>
      <c r="S9" s="18">
        <v>0.5</v>
      </c>
      <c r="T9" s="18">
        <f t="shared" si="5"/>
        <v>1.3</v>
      </c>
      <c r="U9" s="18">
        <v>2.5</v>
      </c>
      <c r="V9" s="18">
        <f t="shared" si="6"/>
        <v>2.5</v>
      </c>
      <c r="W9" s="18">
        <v>0</v>
      </c>
      <c r="X9" s="18">
        <v>0</v>
      </c>
      <c r="Y9" s="18">
        <v>0</v>
      </c>
      <c r="Z9" s="18">
        <f t="shared" si="7"/>
        <v>11.9</v>
      </c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>
      <c r="A10" s="177" t="s">
        <v>146</v>
      </c>
      <c r="B10" s="174">
        <v>0</v>
      </c>
      <c r="C10" s="174">
        <v>0</v>
      </c>
      <c r="D10" s="174">
        <v>0.2</v>
      </c>
      <c r="E10" s="174">
        <f t="shared" si="0"/>
        <v>0.2</v>
      </c>
      <c r="F10" s="174">
        <v>0.6</v>
      </c>
      <c r="G10" s="174">
        <f t="shared" si="1"/>
        <v>0.6</v>
      </c>
      <c r="H10" s="174">
        <v>0.8</v>
      </c>
      <c r="I10" s="174">
        <f t="shared" si="2"/>
        <v>0.8</v>
      </c>
      <c r="J10" s="174">
        <v>0.2</v>
      </c>
      <c r="K10" s="174">
        <v>2</v>
      </c>
      <c r="L10" s="174">
        <v>1.8</v>
      </c>
      <c r="M10" s="174">
        <f t="shared" si="3"/>
        <v>4</v>
      </c>
      <c r="N10" s="174">
        <v>1.5</v>
      </c>
      <c r="O10" s="174">
        <v>0.1</v>
      </c>
      <c r="P10" s="174">
        <v>0.6</v>
      </c>
      <c r="Q10" s="174">
        <f t="shared" si="4"/>
        <v>2.2000000000000002</v>
      </c>
      <c r="R10" s="174">
        <v>1.5</v>
      </c>
      <c r="S10" s="174">
        <v>0.5</v>
      </c>
      <c r="T10" s="174">
        <f t="shared" si="5"/>
        <v>2</v>
      </c>
      <c r="U10" s="174">
        <v>2.5</v>
      </c>
      <c r="V10" s="174">
        <f t="shared" si="6"/>
        <v>2.5</v>
      </c>
      <c r="W10" s="174">
        <v>0</v>
      </c>
      <c r="X10" s="174">
        <v>0</v>
      </c>
      <c r="Y10" s="174">
        <v>0</v>
      </c>
      <c r="Z10" s="174">
        <f t="shared" si="7"/>
        <v>12.3</v>
      </c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>
      <c r="A11" s="11" t="s">
        <v>54</v>
      </c>
      <c r="B11" s="18">
        <v>0</v>
      </c>
      <c r="C11" s="18">
        <v>0</v>
      </c>
      <c r="D11" s="18">
        <v>0.2</v>
      </c>
      <c r="E11" s="18">
        <f t="shared" si="0"/>
        <v>0.2</v>
      </c>
      <c r="F11" s="18">
        <v>0.2</v>
      </c>
      <c r="G11" s="18">
        <f t="shared" si="1"/>
        <v>0.2</v>
      </c>
      <c r="H11" s="18">
        <v>1.2</v>
      </c>
      <c r="I11" s="18">
        <f t="shared" si="2"/>
        <v>1.2</v>
      </c>
      <c r="J11" s="18">
        <v>0.4</v>
      </c>
      <c r="K11" s="18">
        <v>1.5</v>
      </c>
      <c r="L11" s="18">
        <v>1.8</v>
      </c>
      <c r="M11" s="18">
        <f t="shared" si="3"/>
        <v>3.7</v>
      </c>
      <c r="N11" s="18">
        <v>1.7</v>
      </c>
      <c r="O11" s="18">
        <v>0.2</v>
      </c>
      <c r="P11" s="18">
        <v>0.6</v>
      </c>
      <c r="Q11" s="18">
        <f t="shared" si="4"/>
        <v>2.5</v>
      </c>
      <c r="R11" s="18">
        <v>0</v>
      </c>
      <c r="S11" s="18">
        <v>0</v>
      </c>
      <c r="T11" s="18">
        <f t="shared" si="5"/>
        <v>0</v>
      </c>
      <c r="U11" s="18">
        <v>3.8</v>
      </c>
      <c r="V11" s="18">
        <f t="shared" si="6"/>
        <v>3.8</v>
      </c>
      <c r="W11" s="18">
        <v>0</v>
      </c>
      <c r="X11" s="18">
        <v>0</v>
      </c>
      <c r="Y11" s="18">
        <v>0</v>
      </c>
      <c r="Z11" s="18">
        <f t="shared" si="7"/>
        <v>11.600000000000001</v>
      </c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>
      <c r="A12" s="11" t="s">
        <v>55</v>
      </c>
      <c r="B12" s="18">
        <v>0</v>
      </c>
      <c r="C12" s="18">
        <v>0</v>
      </c>
      <c r="D12" s="18">
        <v>0.2</v>
      </c>
      <c r="E12" s="18">
        <f t="shared" si="0"/>
        <v>0.2</v>
      </c>
      <c r="F12" s="18">
        <v>0.2</v>
      </c>
      <c r="G12" s="18">
        <f t="shared" si="1"/>
        <v>0.2</v>
      </c>
      <c r="H12" s="18">
        <v>1.7</v>
      </c>
      <c r="I12" s="18">
        <f t="shared" si="2"/>
        <v>1.7</v>
      </c>
      <c r="J12" s="18">
        <v>0.7</v>
      </c>
      <c r="K12" s="18">
        <v>1.3</v>
      </c>
      <c r="L12" s="19" t="s">
        <v>82</v>
      </c>
      <c r="M12" s="19" t="s">
        <v>82</v>
      </c>
      <c r="N12" s="18">
        <v>1.7</v>
      </c>
      <c r="O12" s="18">
        <v>0.2</v>
      </c>
      <c r="P12" s="18">
        <v>0.8</v>
      </c>
      <c r="Q12" s="18">
        <f t="shared" si="4"/>
        <v>2.7</v>
      </c>
      <c r="R12" s="18">
        <v>0</v>
      </c>
      <c r="S12" s="18">
        <v>0</v>
      </c>
      <c r="T12" s="18">
        <f t="shared" si="5"/>
        <v>0</v>
      </c>
      <c r="U12" s="18">
        <v>4.2</v>
      </c>
      <c r="V12" s="18">
        <f t="shared" si="6"/>
        <v>4.2</v>
      </c>
      <c r="W12" s="18">
        <v>0</v>
      </c>
      <c r="X12" s="18">
        <v>0</v>
      </c>
      <c r="Y12" s="18">
        <v>0</v>
      </c>
      <c r="Z12" s="19" t="s">
        <v>82</v>
      </c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ht="15.75" thickBot="1">
      <c r="A13" s="11" t="s">
        <v>56</v>
      </c>
      <c r="B13" s="18">
        <v>0</v>
      </c>
      <c r="C13" s="18">
        <v>0</v>
      </c>
      <c r="D13" s="18">
        <v>0.2</v>
      </c>
      <c r="E13" s="18">
        <f t="shared" si="0"/>
        <v>0.2</v>
      </c>
      <c r="F13" s="18">
        <v>1.5</v>
      </c>
      <c r="G13" s="18">
        <f t="shared" si="1"/>
        <v>1.5</v>
      </c>
      <c r="H13" s="18">
        <v>1.2</v>
      </c>
      <c r="I13" s="18">
        <f t="shared" si="2"/>
        <v>1.2</v>
      </c>
      <c r="J13" s="18">
        <v>1.2</v>
      </c>
      <c r="K13" s="18">
        <v>1.7</v>
      </c>
      <c r="L13" s="19" t="s">
        <v>82</v>
      </c>
      <c r="M13" s="19" t="s">
        <v>82</v>
      </c>
      <c r="N13" s="18">
        <v>1.2</v>
      </c>
      <c r="O13" s="18">
        <v>0.2</v>
      </c>
      <c r="P13" s="18">
        <v>1.8</v>
      </c>
      <c r="Q13" s="18">
        <f t="shared" si="4"/>
        <v>3.2</v>
      </c>
      <c r="R13" s="18">
        <v>0</v>
      </c>
      <c r="S13" s="18">
        <v>0</v>
      </c>
      <c r="T13" s="18">
        <f t="shared" si="5"/>
        <v>0</v>
      </c>
      <c r="U13" s="18">
        <v>4.2</v>
      </c>
      <c r="V13" s="18">
        <f t="shared" si="6"/>
        <v>4.2</v>
      </c>
      <c r="W13" s="18">
        <v>0</v>
      </c>
      <c r="X13" s="18">
        <v>0</v>
      </c>
      <c r="Y13" s="18">
        <v>0</v>
      </c>
      <c r="Z13" s="19" t="s">
        <v>82</v>
      </c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>
      <c r="A14" s="108" t="s">
        <v>57</v>
      </c>
      <c r="B14" s="109">
        <f>SUM(B5:B13)/9</f>
        <v>0</v>
      </c>
      <c r="C14" s="109">
        <f t="shared" ref="C14:Z14" si="8">SUM(C5:C13)/9</f>
        <v>0</v>
      </c>
      <c r="D14" s="109">
        <f t="shared" si="8"/>
        <v>0.19999999999999998</v>
      </c>
      <c r="E14" s="109">
        <f t="shared" si="8"/>
        <v>0.19999999999999998</v>
      </c>
      <c r="F14" s="109">
        <f t="shared" si="8"/>
        <v>0.56666666666666676</v>
      </c>
      <c r="G14" s="109">
        <f t="shared" si="8"/>
        <v>0.56666666666666676</v>
      </c>
      <c r="H14" s="109">
        <f t="shared" si="8"/>
        <v>1.5111111111111108</v>
      </c>
      <c r="I14" s="109">
        <f t="shared" si="8"/>
        <v>1.5111111111111108</v>
      </c>
      <c r="J14" s="109">
        <f t="shared" si="8"/>
        <v>0.42222222222222222</v>
      </c>
      <c r="K14" s="109">
        <f t="shared" si="8"/>
        <v>1.8888888888888888</v>
      </c>
      <c r="L14" s="109">
        <f t="shared" si="8"/>
        <v>1.177777777777778</v>
      </c>
      <c r="M14" s="109">
        <f t="shared" si="8"/>
        <v>2.9444444444444446</v>
      </c>
      <c r="N14" s="109">
        <f t="shared" si="8"/>
        <v>1.322222222222222</v>
      </c>
      <c r="O14" s="109">
        <f t="shared" si="8"/>
        <v>0.14444444444444443</v>
      </c>
      <c r="P14" s="109">
        <f t="shared" si="8"/>
        <v>0.83333333333333326</v>
      </c>
      <c r="Q14" s="109">
        <f t="shared" si="8"/>
        <v>2.2999999999999998</v>
      </c>
      <c r="R14" s="109">
        <f t="shared" si="8"/>
        <v>0.47777777777777775</v>
      </c>
      <c r="S14" s="109">
        <f t="shared" si="8"/>
        <v>0.18888888888888888</v>
      </c>
      <c r="T14" s="109">
        <f t="shared" si="8"/>
        <v>0.66666666666666663</v>
      </c>
      <c r="U14" s="109">
        <f t="shared" si="8"/>
        <v>3.4666666666666668</v>
      </c>
      <c r="V14" s="109">
        <f t="shared" si="8"/>
        <v>3.4666666666666668</v>
      </c>
      <c r="W14" s="109">
        <f t="shared" si="8"/>
        <v>0</v>
      </c>
      <c r="X14" s="109">
        <f t="shared" si="8"/>
        <v>0</v>
      </c>
      <c r="Y14" s="109">
        <f t="shared" si="8"/>
        <v>0</v>
      </c>
      <c r="Z14" s="109">
        <f t="shared" si="8"/>
        <v>9.5111111111111111</v>
      </c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>
      <c r="A15" s="11" t="s">
        <v>58</v>
      </c>
      <c r="B15" s="18">
        <f>SUM(B5:B10)/6</f>
        <v>0</v>
      </c>
      <c r="C15" s="18">
        <f t="shared" ref="C15:Z15" si="9">SUM(C5:C10)/6</f>
        <v>0</v>
      </c>
      <c r="D15" s="18">
        <f t="shared" si="9"/>
        <v>0.19999999999999998</v>
      </c>
      <c r="E15" s="18">
        <f t="shared" si="9"/>
        <v>0.19999999999999998</v>
      </c>
      <c r="F15" s="18">
        <f t="shared" si="9"/>
        <v>0.53333333333333333</v>
      </c>
      <c r="G15" s="18">
        <f t="shared" si="9"/>
        <v>0.53333333333333333</v>
      </c>
      <c r="H15" s="18">
        <f t="shared" si="9"/>
        <v>1.5833333333333333</v>
      </c>
      <c r="I15" s="18">
        <f t="shared" si="9"/>
        <v>1.5833333333333333</v>
      </c>
      <c r="J15" s="18">
        <f t="shared" si="9"/>
        <v>0.24999999999999997</v>
      </c>
      <c r="K15" s="18">
        <f t="shared" si="9"/>
        <v>2.0833333333333335</v>
      </c>
      <c r="L15" s="18">
        <f t="shared" si="9"/>
        <v>1.4666666666666668</v>
      </c>
      <c r="M15" s="18">
        <f t="shared" si="9"/>
        <v>3.8000000000000003</v>
      </c>
      <c r="N15" s="18">
        <f t="shared" si="9"/>
        <v>1.2166666666666666</v>
      </c>
      <c r="O15" s="18">
        <f t="shared" si="9"/>
        <v>0.11666666666666665</v>
      </c>
      <c r="P15" s="18">
        <f t="shared" si="9"/>
        <v>0.71666666666666667</v>
      </c>
      <c r="Q15" s="18">
        <f t="shared" si="9"/>
        <v>2.0500000000000003</v>
      </c>
      <c r="R15" s="18">
        <f t="shared" si="9"/>
        <v>0.71666666666666667</v>
      </c>
      <c r="S15" s="18">
        <f t="shared" si="9"/>
        <v>0.28333333333333333</v>
      </c>
      <c r="T15" s="18">
        <f t="shared" si="9"/>
        <v>1</v>
      </c>
      <c r="U15" s="18">
        <f t="shared" si="9"/>
        <v>3.1666666666666665</v>
      </c>
      <c r="V15" s="18">
        <f t="shared" si="9"/>
        <v>3.1666666666666665</v>
      </c>
      <c r="W15" s="18">
        <f t="shared" si="9"/>
        <v>0</v>
      </c>
      <c r="X15" s="18">
        <f t="shared" si="9"/>
        <v>0</v>
      </c>
      <c r="Y15" s="18">
        <f t="shared" si="9"/>
        <v>0</v>
      </c>
      <c r="Z15" s="18">
        <f t="shared" si="9"/>
        <v>12.333333333333334</v>
      </c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>
      <c r="A16" s="11" t="s">
        <v>59</v>
      </c>
      <c r="B16" s="18">
        <f>SUM(B11:B13)/3</f>
        <v>0</v>
      </c>
      <c r="C16" s="18">
        <f t="shared" ref="C16:Z16" si="10">SUM(C11:C13)/3</f>
        <v>0</v>
      </c>
      <c r="D16" s="18">
        <f t="shared" si="10"/>
        <v>0.20000000000000004</v>
      </c>
      <c r="E16" s="18">
        <f t="shared" si="10"/>
        <v>0.20000000000000004</v>
      </c>
      <c r="F16" s="18">
        <f t="shared" si="10"/>
        <v>0.6333333333333333</v>
      </c>
      <c r="G16" s="18">
        <f t="shared" si="10"/>
        <v>0.6333333333333333</v>
      </c>
      <c r="H16" s="18">
        <f t="shared" si="10"/>
        <v>1.3666666666666665</v>
      </c>
      <c r="I16" s="18">
        <f t="shared" si="10"/>
        <v>1.3666666666666665</v>
      </c>
      <c r="J16" s="18">
        <f t="shared" si="10"/>
        <v>0.76666666666666661</v>
      </c>
      <c r="K16" s="18">
        <f t="shared" si="10"/>
        <v>1.5</v>
      </c>
      <c r="L16" s="18">
        <f t="shared" si="10"/>
        <v>0.6</v>
      </c>
      <c r="M16" s="18">
        <f t="shared" si="10"/>
        <v>1.2333333333333334</v>
      </c>
      <c r="N16" s="18">
        <f t="shared" si="10"/>
        <v>1.5333333333333332</v>
      </c>
      <c r="O16" s="18">
        <f t="shared" si="10"/>
        <v>0.20000000000000004</v>
      </c>
      <c r="P16" s="18">
        <f t="shared" si="10"/>
        <v>1.0666666666666667</v>
      </c>
      <c r="Q16" s="18">
        <f t="shared" si="10"/>
        <v>2.8000000000000003</v>
      </c>
      <c r="R16" s="18">
        <f t="shared" si="10"/>
        <v>0</v>
      </c>
      <c r="S16" s="18">
        <f t="shared" si="10"/>
        <v>0</v>
      </c>
      <c r="T16" s="18">
        <f t="shared" si="10"/>
        <v>0</v>
      </c>
      <c r="U16" s="18">
        <f t="shared" si="10"/>
        <v>4.0666666666666664</v>
      </c>
      <c r="V16" s="18">
        <f t="shared" si="10"/>
        <v>4.0666666666666664</v>
      </c>
      <c r="W16" s="18">
        <f t="shared" si="10"/>
        <v>0</v>
      </c>
      <c r="X16" s="18">
        <f t="shared" si="10"/>
        <v>0</v>
      </c>
      <c r="Y16" s="18">
        <f t="shared" si="10"/>
        <v>0</v>
      </c>
      <c r="Z16" s="18">
        <f t="shared" si="10"/>
        <v>3.8666666666666671</v>
      </c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ht="15.75" thickBot="1">
      <c r="A17" s="123" t="s">
        <v>60</v>
      </c>
      <c r="B17" s="111">
        <f>+B14</f>
        <v>0</v>
      </c>
      <c r="C17" s="111">
        <f>+C14</f>
        <v>0</v>
      </c>
      <c r="D17" s="112" t="s">
        <v>43</v>
      </c>
      <c r="E17" s="111">
        <f>+E14</f>
        <v>0.19999999999999998</v>
      </c>
      <c r="F17" s="111"/>
      <c r="G17" s="111">
        <f>+G14</f>
        <v>0.56666666666666676</v>
      </c>
      <c r="H17" s="111"/>
      <c r="I17" s="111">
        <f>+I14</f>
        <v>1.5111111111111108</v>
      </c>
      <c r="J17" s="112" t="s">
        <v>43</v>
      </c>
      <c r="K17" s="112" t="s">
        <v>43</v>
      </c>
      <c r="L17" s="112" t="s">
        <v>43</v>
      </c>
      <c r="M17" s="111">
        <f>+M14</f>
        <v>2.9444444444444446</v>
      </c>
      <c r="N17" s="111"/>
      <c r="O17" s="112" t="s">
        <v>43</v>
      </c>
      <c r="P17" s="112" t="s">
        <v>43</v>
      </c>
      <c r="Q17" s="111">
        <f>+Q14</f>
        <v>2.2999999999999998</v>
      </c>
      <c r="R17" s="112" t="s">
        <v>43</v>
      </c>
      <c r="S17" s="111"/>
      <c r="T17" s="111">
        <f>+T14</f>
        <v>0.66666666666666663</v>
      </c>
      <c r="U17" s="111"/>
      <c r="V17" s="111">
        <f>+V14</f>
        <v>3.4666666666666668</v>
      </c>
      <c r="W17" s="111">
        <f>+W14</f>
        <v>0</v>
      </c>
      <c r="X17" s="111">
        <f>+X14</f>
        <v>0</v>
      </c>
      <c r="Y17" s="111">
        <f>+Y14</f>
        <v>0</v>
      </c>
      <c r="Z17" s="111">
        <f>+Z14</f>
        <v>9.5111111111111111</v>
      </c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>
      <c r="A18" s="21"/>
      <c r="B18" s="20"/>
      <c r="C18" s="18"/>
      <c r="D18" s="18"/>
      <c r="E18" s="28"/>
      <c r="F18" s="18"/>
      <c r="G18" s="18"/>
      <c r="H18" s="20"/>
      <c r="I18" s="20"/>
      <c r="J18" s="20"/>
      <c r="K18" s="18"/>
      <c r="L18" s="18"/>
      <c r="M18" s="20"/>
      <c r="N18" s="20"/>
      <c r="O18" s="18"/>
      <c r="P18" s="20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>
      <c r="A19" s="21"/>
      <c r="B19" s="20"/>
      <c r="C19" s="18"/>
      <c r="D19" s="18"/>
      <c r="E19" s="28"/>
      <c r="F19" s="18"/>
      <c r="G19" s="18"/>
      <c r="H19" s="20"/>
      <c r="I19" s="20"/>
      <c r="J19" s="20"/>
      <c r="K19" s="18"/>
      <c r="L19" s="18"/>
      <c r="M19" s="20"/>
      <c r="N19" s="20"/>
      <c r="O19" s="18"/>
      <c r="P19" s="20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>
      <c r="A20" s="21"/>
      <c r="B20" s="20"/>
      <c r="C20" s="18"/>
      <c r="D20" s="18"/>
      <c r="E20" s="28"/>
      <c r="F20" s="18"/>
      <c r="G20" s="18"/>
      <c r="H20" s="20"/>
      <c r="I20" s="20"/>
      <c r="J20" s="20"/>
      <c r="K20" s="18"/>
      <c r="L20" s="18"/>
      <c r="M20" s="20"/>
      <c r="N20" s="20"/>
      <c r="O20" s="18"/>
      <c r="P20" s="20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ht="15.75" thickBot="1">
      <c r="A21" s="21"/>
      <c r="B21" s="20"/>
      <c r="C21" s="18"/>
      <c r="D21" s="18"/>
      <c r="E21" s="28"/>
      <c r="F21" s="18"/>
      <c r="G21" s="18"/>
      <c r="H21" s="20"/>
      <c r="I21" s="20"/>
      <c r="J21" s="20"/>
      <c r="K21" s="18"/>
      <c r="L21" s="18"/>
      <c r="M21" s="20"/>
      <c r="N21" s="20"/>
      <c r="O21" s="18"/>
      <c r="P21" s="20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ht="15.75" thickTop="1">
      <c r="A22" s="128" t="s">
        <v>61</v>
      </c>
      <c r="B22" s="90" t="s">
        <v>74</v>
      </c>
      <c r="C22" s="90" t="s">
        <v>76</v>
      </c>
      <c r="D22" s="90" t="s">
        <v>77</v>
      </c>
      <c r="E22" s="90" t="s">
        <v>79</v>
      </c>
      <c r="F22" s="90" t="s">
        <v>78</v>
      </c>
      <c r="G22" s="90" t="s">
        <v>83</v>
      </c>
      <c r="H22" s="90" t="s">
        <v>84</v>
      </c>
      <c r="I22" s="90" t="s">
        <v>86</v>
      </c>
      <c r="J22" s="90" t="s">
        <v>88</v>
      </c>
      <c r="K22" s="90" t="s">
        <v>89</v>
      </c>
      <c r="L22" s="90" t="s">
        <v>91</v>
      </c>
      <c r="M22" s="92" t="s">
        <v>93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>
      <c r="A23" s="93" t="s">
        <v>58</v>
      </c>
      <c r="B23" s="20">
        <f t="shared" ref="B23:C25" si="11">+B15</f>
        <v>0</v>
      </c>
      <c r="C23" s="20">
        <f t="shared" si="11"/>
        <v>0</v>
      </c>
      <c r="D23" s="20">
        <f>+E15</f>
        <v>0.19999999999999998</v>
      </c>
      <c r="E23" s="20">
        <f>+G15</f>
        <v>0.53333333333333333</v>
      </c>
      <c r="F23" s="20">
        <f>+I15</f>
        <v>1.5833333333333333</v>
      </c>
      <c r="G23" s="20">
        <f>+M15</f>
        <v>3.8000000000000003</v>
      </c>
      <c r="H23" s="20">
        <f>+Q15</f>
        <v>2.0500000000000003</v>
      </c>
      <c r="I23" s="20">
        <f>+T15</f>
        <v>1</v>
      </c>
      <c r="J23" s="20">
        <f t="shared" ref="J23:M25" si="12">+V15</f>
        <v>3.1666666666666665</v>
      </c>
      <c r="K23" s="20">
        <f t="shared" si="12"/>
        <v>0</v>
      </c>
      <c r="L23" s="20">
        <f t="shared" si="12"/>
        <v>0</v>
      </c>
      <c r="M23" s="116">
        <f t="shared" si="12"/>
        <v>0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</row>
    <row r="24" spans="1:36">
      <c r="A24" s="95" t="s">
        <v>59</v>
      </c>
      <c r="B24" s="130">
        <f t="shared" si="11"/>
        <v>0</v>
      </c>
      <c r="C24" s="130">
        <f t="shared" si="11"/>
        <v>0</v>
      </c>
      <c r="D24" s="130">
        <f>+E16</f>
        <v>0.20000000000000004</v>
      </c>
      <c r="E24" s="130">
        <f>+G16</f>
        <v>0.6333333333333333</v>
      </c>
      <c r="F24" s="130">
        <f>+I16</f>
        <v>1.3666666666666665</v>
      </c>
      <c r="G24" s="130">
        <f>+M16</f>
        <v>1.2333333333333334</v>
      </c>
      <c r="H24" s="130">
        <f>+Q16</f>
        <v>2.8000000000000003</v>
      </c>
      <c r="I24" s="130">
        <f>+T16</f>
        <v>0</v>
      </c>
      <c r="J24" s="130">
        <f t="shared" si="12"/>
        <v>4.0666666666666664</v>
      </c>
      <c r="K24" s="130">
        <f t="shared" si="12"/>
        <v>0</v>
      </c>
      <c r="L24" s="130">
        <f t="shared" si="12"/>
        <v>0</v>
      </c>
      <c r="M24" s="131">
        <f t="shared" si="12"/>
        <v>0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>
      <c r="A25" s="205" t="s">
        <v>60</v>
      </c>
      <c r="B25" s="206">
        <f t="shared" si="11"/>
        <v>0</v>
      </c>
      <c r="C25" s="206">
        <f t="shared" si="11"/>
        <v>0</v>
      </c>
      <c r="D25" s="206">
        <f>+E17</f>
        <v>0.19999999999999998</v>
      </c>
      <c r="E25" s="206">
        <f>+G17</f>
        <v>0.56666666666666676</v>
      </c>
      <c r="F25" s="206">
        <f>+I17</f>
        <v>1.5111111111111108</v>
      </c>
      <c r="G25" s="206">
        <f>+M17</f>
        <v>2.9444444444444446</v>
      </c>
      <c r="H25" s="206">
        <f>+Q17</f>
        <v>2.2999999999999998</v>
      </c>
      <c r="I25" s="206">
        <f>+T17</f>
        <v>0.66666666666666663</v>
      </c>
      <c r="J25" s="206">
        <f t="shared" si="12"/>
        <v>3.4666666666666668</v>
      </c>
      <c r="K25" s="206">
        <f t="shared" si="12"/>
        <v>0</v>
      </c>
      <c r="L25" s="206">
        <f t="shared" si="12"/>
        <v>0</v>
      </c>
      <c r="M25" s="207">
        <f t="shared" si="12"/>
        <v>0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>
      <c r="A26" s="99" t="s">
        <v>62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12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</row>
    <row r="27" spans="1:36">
      <c r="A27" s="102" t="s">
        <v>63</v>
      </c>
      <c r="B27" s="38" t="s">
        <v>74</v>
      </c>
      <c r="C27" s="38" t="s">
        <v>76</v>
      </c>
      <c r="D27" s="38" t="s">
        <v>77</v>
      </c>
      <c r="E27" s="38" t="s">
        <v>79</v>
      </c>
      <c r="F27" s="38" t="s">
        <v>78</v>
      </c>
      <c r="G27" s="38" t="s">
        <v>83</v>
      </c>
      <c r="H27" s="38" t="s">
        <v>84</v>
      </c>
      <c r="I27" s="38" t="s">
        <v>86</v>
      </c>
      <c r="J27" s="38" t="s">
        <v>88</v>
      </c>
      <c r="K27" s="38" t="s">
        <v>89</v>
      </c>
      <c r="L27" s="38" t="s">
        <v>91</v>
      </c>
      <c r="M27" s="100" t="s">
        <v>93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/>
      <c r="AA27"/>
      <c r="AB27"/>
      <c r="AC27"/>
      <c r="AD27"/>
      <c r="AE27"/>
      <c r="AF27"/>
      <c r="AG27"/>
      <c r="AH27"/>
      <c r="AI27"/>
      <c r="AJ27"/>
    </row>
    <row r="28" spans="1:36">
      <c r="A28" s="93" t="s">
        <v>64</v>
      </c>
      <c r="B28" s="84">
        <v>0.83</v>
      </c>
      <c r="C28" s="84">
        <v>0.96</v>
      </c>
      <c r="D28" s="84">
        <v>0.64</v>
      </c>
      <c r="E28" s="84">
        <v>1.54</v>
      </c>
      <c r="F28" s="84">
        <v>3.27</v>
      </c>
      <c r="G28" s="84">
        <v>2.42</v>
      </c>
      <c r="H28" s="84">
        <v>1.36</v>
      </c>
      <c r="I28" s="84">
        <v>2.19</v>
      </c>
      <c r="J28" s="84">
        <v>2.66</v>
      </c>
      <c r="K28" s="84">
        <v>2.33</v>
      </c>
      <c r="L28" s="84">
        <v>0.77</v>
      </c>
      <c r="M28" s="101">
        <v>0.8</v>
      </c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</row>
    <row r="29" spans="1:36">
      <c r="A29" s="93" t="s">
        <v>65</v>
      </c>
      <c r="B29" s="84">
        <f>SUM(B28)</f>
        <v>0.83</v>
      </c>
      <c r="C29" s="84">
        <f t="shared" ref="C29:M29" si="13">SUM(B29+C28)</f>
        <v>1.79</v>
      </c>
      <c r="D29" s="84">
        <f t="shared" si="13"/>
        <v>2.4300000000000002</v>
      </c>
      <c r="E29" s="84">
        <f t="shared" si="13"/>
        <v>3.97</v>
      </c>
      <c r="F29" s="84">
        <f t="shared" si="13"/>
        <v>7.24</v>
      </c>
      <c r="G29" s="84">
        <f t="shared" si="13"/>
        <v>9.66</v>
      </c>
      <c r="H29" s="84">
        <f t="shared" si="13"/>
        <v>11.02</v>
      </c>
      <c r="I29" s="84">
        <f t="shared" si="13"/>
        <v>13.209999999999999</v>
      </c>
      <c r="J29" s="84">
        <f t="shared" si="13"/>
        <v>15.87</v>
      </c>
      <c r="K29" s="84">
        <f t="shared" si="13"/>
        <v>18.2</v>
      </c>
      <c r="L29" s="84">
        <f t="shared" si="13"/>
        <v>18.97</v>
      </c>
      <c r="M29" s="101">
        <f t="shared" si="13"/>
        <v>19.77</v>
      </c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</row>
    <row r="30" spans="1:36">
      <c r="A30" s="93" t="s">
        <v>66</v>
      </c>
      <c r="B30" s="84">
        <v>5.34</v>
      </c>
      <c r="C30" s="84">
        <v>3.67</v>
      </c>
      <c r="D30" s="84">
        <v>5.58</v>
      </c>
      <c r="E30" s="84">
        <v>5.26</v>
      </c>
      <c r="F30" s="84">
        <v>8.82</v>
      </c>
      <c r="G30" s="84">
        <v>13.52</v>
      </c>
      <c r="H30" s="84">
        <v>6.38</v>
      </c>
      <c r="I30" s="84">
        <v>12.46</v>
      </c>
      <c r="J30" s="84">
        <v>9.85</v>
      </c>
      <c r="K30" s="84">
        <v>9.3699999999999992</v>
      </c>
      <c r="L30" s="84">
        <v>3.62</v>
      </c>
      <c r="M30" s="101">
        <v>4.6900000000000004</v>
      </c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</row>
    <row r="31" spans="1:36">
      <c r="A31" s="93" t="s">
        <v>67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101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</row>
    <row r="32" spans="1:36">
      <c r="A32" s="93" t="s">
        <v>68</v>
      </c>
      <c r="B32" s="84">
        <f t="shared" ref="B32:M32" si="14">SUM(B23-B28)</f>
        <v>-0.83</v>
      </c>
      <c r="C32" s="84">
        <f t="shared" si="14"/>
        <v>-0.96</v>
      </c>
      <c r="D32" s="84">
        <f t="shared" si="14"/>
        <v>-0.44000000000000006</v>
      </c>
      <c r="E32" s="84">
        <f t="shared" si="14"/>
        <v>-1.0066666666666668</v>
      </c>
      <c r="F32" s="84">
        <f t="shared" si="14"/>
        <v>-1.6866666666666668</v>
      </c>
      <c r="G32" s="84">
        <f t="shared" si="14"/>
        <v>1.3800000000000003</v>
      </c>
      <c r="H32" s="84">
        <f t="shared" si="14"/>
        <v>0.69000000000000017</v>
      </c>
      <c r="I32" s="84">
        <f t="shared" si="14"/>
        <v>-1.19</v>
      </c>
      <c r="J32" s="84">
        <f t="shared" si="14"/>
        <v>0.50666666666666638</v>
      </c>
      <c r="K32" s="84">
        <f t="shared" si="14"/>
        <v>-2.33</v>
      </c>
      <c r="L32" s="84">
        <f t="shared" si="14"/>
        <v>-0.77</v>
      </c>
      <c r="M32" s="101">
        <f t="shared" si="14"/>
        <v>-0.8</v>
      </c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</row>
    <row r="33" spans="1:25">
      <c r="A33" s="93" t="s">
        <v>69</v>
      </c>
      <c r="B33" s="20">
        <f t="shared" ref="B33:M33" si="15">SUM(B24-B28)</f>
        <v>-0.83</v>
      </c>
      <c r="C33" s="20">
        <f t="shared" si="15"/>
        <v>-0.96</v>
      </c>
      <c r="D33" s="20">
        <f t="shared" si="15"/>
        <v>-0.43999999999999995</v>
      </c>
      <c r="E33" s="20">
        <f t="shared" si="15"/>
        <v>-0.90666666666666673</v>
      </c>
      <c r="F33" s="20">
        <f t="shared" si="15"/>
        <v>-1.9033333333333335</v>
      </c>
      <c r="G33" s="20">
        <f t="shared" si="15"/>
        <v>-1.1866666666666665</v>
      </c>
      <c r="H33" s="20">
        <f t="shared" si="15"/>
        <v>1.4400000000000002</v>
      </c>
      <c r="I33" s="20">
        <f t="shared" si="15"/>
        <v>-2.19</v>
      </c>
      <c r="J33" s="20">
        <f t="shared" si="15"/>
        <v>1.4066666666666663</v>
      </c>
      <c r="K33" s="20">
        <f t="shared" si="15"/>
        <v>-2.33</v>
      </c>
      <c r="L33" s="20">
        <f t="shared" si="15"/>
        <v>-0.77</v>
      </c>
      <c r="M33" s="94">
        <f t="shared" si="15"/>
        <v>-0.8</v>
      </c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</row>
    <row r="34" spans="1:25">
      <c r="A34" s="93" t="s">
        <v>70</v>
      </c>
      <c r="B34" s="18">
        <f t="shared" ref="B34:M34" si="16">SUM(B25-B28)</f>
        <v>-0.83</v>
      </c>
      <c r="C34" s="18">
        <f t="shared" si="16"/>
        <v>-0.96</v>
      </c>
      <c r="D34" s="18">
        <f t="shared" si="16"/>
        <v>-0.44000000000000006</v>
      </c>
      <c r="E34" s="18">
        <f t="shared" si="16"/>
        <v>-0.97333333333333327</v>
      </c>
      <c r="F34" s="18">
        <f t="shared" si="16"/>
        <v>-1.7588888888888892</v>
      </c>
      <c r="G34" s="18">
        <f t="shared" si="16"/>
        <v>0.52444444444444471</v>
      </c>
      <c r="H34" s="18">
        <f t="shared" si="16"/>
        <v>0.93999999999999972</v>
      </c>
      <c r="I34" s="18">
        <f t="shared" si="16"/>
        <v>-1.5233333333333334</v>
      </c>
      <c r="J34" s="18">
        <f t="shared" si="16"/>
        <v>0.80666666666666664</v>
      </c>
      <c r="K34" s="18">
        <f t="shared" si="16"/>
        <v>-2.33</v>
      </c>
      <c r="L34" s="20">
        <f t="shared" si="16"/>
        <v>-0.77</v>
      </c>
      <c r="M34" s="94">
        <f t="shared" si="16"/>
        <v>-0.8</v>
      </c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</row>
    <row r="35" spans="1:25">
      <c r="A35" s="93" t="s">
        <v>71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20"/>
      <c r="M35" s="9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</row>
    <row r="36" spans="1:25">
      <c r="A36" s="104" t="s">
        <v>68</v>
      </c>
      <c r="B36" s="28">
        <f t="shared" ref="B36:M36" si="17">SUM(B40-B29)</f>
        <v>-0.83</v>
      </c>
      <c r="C36" s="28">
        <f t="shared" si="17"/>
        <v>-1.79</v>
      </c>
      <c r="D36" s="28">
        <f t="shared" si="17"/>
        <v>-2.23</v>
      </c>
      <c r="E36" s="28">
        <f t="shared" si="17"/>
        <v>-3.2366666666666668</v>
      </c>
      <c r="F36" s="28">
        <f t="shared" si="17"/>
        <v>-4.9233333333333338</v>
      </c>
      <c r="G36" s="28">
        <f t="shared" si="17"/>
        <v>-3.543333333333333</v>
      </c>
      <c r="H36" s="28">
        <f t="shared" si="17"/>
        <v>-2.8533333333333317</v>
      </c>
      <c r="I36" s="28">
        <f t="shared" si="17"/>
        <v>-4.0433333333333312</v>
      </c>
      <c r="J36" s="28">
        <f t="shared" si="17"/>
        <v>-3.5366666666666653</v>
      </c>
      <c r="K36" s="28">
        <f t="shared" si="17"/>
        <v>-5.8666666666666654</v>
      </c>
      <c r="L36" s="20">
        <f t="shared" si="17"/>
        <v>-6.6366666666666649</v>
      </c>
      <c r="M36" s="94">
        <f t="shared" si="17"/>
        <v>-7.4366666666666656</v>
      </c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</row>
    <row r="37" spans="1:25">
      <c r="A37" s="93" t="s">
        <v>69</v>
      </c>
      <c r="B37" s="20">
        <f t="shared" ref="B37:M37" si="18">SUM(B41-B29)</f>
        <v>-0.83</v>
      </c>
      <c r="C37" s="20">
        <f t="shared" si="18"/>
        <v>-1.79</v>
      </c>
      <c r="D37" s="20">
        <f t="shared" si="18"/>
        <v>-2.23</v>
      </c>
      <c r="E37" s="20">
        <f t="shared" si="18"/>
        <v>-3.1366666666666667</v>
      </c>
      <c r="F37" s="20">
        <f t="shared" si="18"/>
        <v>-5.0400000000000009</v>
      </c>
      <c r="G37" s="20">
        <f t="shared" si="18"/>
        <v>-6.2266666666666666</v>
      </c>
      <c r="H37" s="20">
        <f t="shared" si="18"/>
        <v>-4.7866666666666662</v>
      </c>
      <c r="I37" s="20">
        <f t="shared" si="18"/>
        <v>-6.9766666666666657</v>
      </c>
      <c r="J37" s="20">
        <f t="shared" si="18"/>
        <v>-5.5699999999999985</v>
      </c>
      <c r="K37" s="20">
        <f t="shared" si="18"/>
        <v>-7.8999999999999986</v>
      </c>
      <c r="L37" s="20">
        <f t="shared" si="18"/>
        <v>-8.6699999999999982</v>
      </c>
      <c r="M37" s="94">
        <f t="shared" si="18"/>
        <v>-9.4699999999999989</v>
      </c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</row>
    <row r="38" spans="1:25">
      <c r="A38" s="171" t="s">
        <v>70</v>
      </c>
      <c r="B38" s="172">
        <f t="shared" ref="B38:M38" si="19">SUM(B42-B29)</f>
        <v>-0.83</v>
      </c>
      <c r="C38" s="172">
        <f t="shared" si="19"/>
        <v>-1.79</v>
      </c>
      <c r="D38" s="172">
        <f t="shared" si="19"/>
        <v>-2.23</v>
      </c>
      <c r="E38" s="172">
        <f t="shared" si="19"/>
        <v>-3.2033333333333336</v>
      </c>
      <c r="F38" s="172">
        <f t="shared" si="19"/>
        <v>-4.9622222222222225</v>
      </c>
      <c r="G38" s="172">
        <f t="shared" si="19"/>
        <v>-4.4377777777777778</v>
      </c>
      <c r="H38" s="172">
        <f t="shared" si="19"/>
        <v>-3.4977777777777774</v>
      </c>
      <c r="I38" s="172">
        <f t="shared" si="19"/>
        <v>-5.0211111111111109</v>
      </c>
      <c r="J38" s="172">
        <f t="shared" si="19"/>
        <v>-4.2144444444444442</v>
      </c>
      <c r="K38" s="172">
        <f t="shared" si="19"/>
        <v>-6.5444444444444443</v>
      </c>
      <c r="L38" s="172">
        <f t="shared" si="19"/>
        <v>-7.3144444444444439</v>
      </c>
      <c r="M38" s="175">
        <f t="shared" si="19"/>
        <v>-8.1144444444444446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</row>
    <row r="39" spans="1:25">
      <c r="A39" s="102" t="s">
        <v>72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31"/>
      <c r="M39" s="103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</row>
    <row r="40" spans="1:25">
      <c r="A40" s="93" t="s">
        <v>68</v>
      </c>
      <c r="B40" s="18">
        <f>SUM(B23)</f>
        <v>0</v>
      </c>
      <c r="C40" s="18">
        <f t="shared" ref="C40:M40" si="20">SUM(B40+C23)</f>
        <v>0</v>
      </c>
      <c r="D40" s="18">
        <f t="shared" si="20"/>
        <v>0.19999999999999998</v>
      </c>
      <c r="E40" s="18">
        <f t="shared" si="20"/>
        <v>0.73333333333333328</v>
      </c>
      <c r="F40" s="18">
        <f t="shared" si="20"/>
        <v>2.3166666666666664</v>
      </c>
      <c r="G40" s="18">
        <f t="shared" si="20"/>
        <v>6.1166666666666671</v>
      </c>
      <c r="H40" s="18">
        <f t="shared" si="20"/>
        <v>8.1666666666666679</v>
      </c>
      <c r="I40" s="18">
        <f t="shared" si="20"/>
        <v>9.1666666666666679</v>
      </c>
      <c r="J40" s="18">
        <f t="shared" si="20"/>
        <v>12.333333333333334</v>
      </c>
      <c r="K40" s="18">
        <f t="shared" si="20"/>
        <v>12.333333333333334</v>
      </c>
      <c r="L40" s="20">
        <f t="shared" si="20"/>
        <v>12.333333333333334</v>
      </c>
      <c r="M40" s="94">
        <f t="shared" si="20"/>
        <v>12.333333333333334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</row>
    <row r="41" spans="1:25">
      <c r="A41" s="104" t="s">
        <v>69</v>
      </c>
      <c r="B41" s="28">
        <f>SUM(B24)</f>
        <v>0</v>
      </c>
      <c r="C41" s="28">
        <f t="shared" ref="C41:M41" si="21">SUM(B41+C24)</f>
        <v>0</v>
      </c>
      <c r="D41" s="28">
        <f t="shared" si="21"/>
        <v>0.20000000000000004</v>
      </c>
      <c r="E41" s="28">
        <f t="shared" si="21"/>
        <v>0.83333333333333337</v>
      </c>
      <c r="F41" s="28">
        <f t="shared" si="21"/>
        <v>2.1999999999999997</v>
      </c>
      <c r="G41" s="28">
        <f t="shared" si="21"/>
        <v>3.4333333333333331</v>
      </c>
      <c r="H41" s="28">
        <f t="shared" si="21"/>
        <v>6.2333333333333334</v>
      </c>
      <c r="I41" s="28">
        <f t="shared" si="21"/>
        <v>6.2333333333333334</v>
      </c>
      <c r="J41" s="28">
        <f t="shared" si="21"/>
        <v>10.3</v>
      </c>
      <c r="K41" s="28">
        <f t="shared" si="21"/>
        <v>10.3</v>
      </c>
      <c r="L41" s="28">
        <f t="shared" si="21"/>
        <v>10.3</v>
      </c>
      <c r="M41" s="94">
        <f t="shared" si="21"/>
        <v>10.3</v>
      </c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</row>
    <row r="42" spans="1:25" ht="15.75" thickBot="1">
      <c r="A42" s="125" t="s">
        <v>70</v>
      </c>
      <c r="B42" s="126">
        <f>SUM(B25)</f>
        <v>0</v>
      </c>
      <c r="C42" s="126">
        <f t="shared" ref="C42:M42" si="22">SUM(B42+C25)</f>
        <v>0</v>
      </c>
      <c r="D42" s="126">
        <f t="shared" si="22"/>
        <v>0.19999999999999998</v>
      </c>
      <c r="E42" s="126">
        <f t="shared" si="22"/>
        <v>0.76666666666666672</v>
      </c>
      <c r="F42" s="126">
        <f t="shared" si="22"/>
        <v>2.2777777777777777</v>
      </c>
      <c r="G42" s="126">
        <f t="shared" si="22"/>
        <v>5.2222222222222223</v>
      </c>
      <c r="H42" s="126">
        <f t="shared" si="22"/>
        <v>7.5222222222222221</v>
      </c>
      <c r="I42" s="126">
        <f t="shared" si="22"/>
        <v>8.1888888888888882</v>
      </c>
      <c r="J42" s="126">
        <f t="shared" si="22"/>
        <v>11.655555555555555</v>
      </c>
      <c r="K42" s="126">
        <f t="shared" si="22"/>
        <v>11.655555555555555</v>
      </c>
      <c r="L42" s="127">
        <f t="shared" si="22"/>
        <v>11.655555555555555</v>
      </c>
      <c r="M42" s="107">
        <f t="shared" si="22"/>
        <v>11.655555555555555</v>
      </c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</row>
    <row r="43" spans="1:25" ht="15.75" thickTop="1">
      <c r="A43" s="11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8"/>
      <c r="N43"/>
    </row>
    <row r="44" spans="1:25">
      <c r="A44" s="26" t="s">
        <v>73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8"/>
      <c r="N44"/>
    </row>
    <row r="45" spans="1:25">
      <c r="A45" s="2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8"/>
      <c r="N45"/>
    </row>
    <row r="46" spans="1:25">
      <c r="A46" s="26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0"/>
      <c r="N46"/>
    </row>
    <row r="47" spans="1:25">
      <c r="A47" s="26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28"/>
      <c r="N47"/>
    </row>
    <row r="48" spans="1:25">
      <c r="A48" s="2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28"/>
      <c r="N48"/>
    </row>
    <row r="49" spans="1:14" ht="15.75" customHeight="1">
      <c r="A49" s="21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/>
    </row>
    <row r="50" spans="1:14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/>
    </row>
    <row r="51" spans="1:14">
      <c r="A51" s="11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8"/>
      <c r="N51"/>
    </row>
    <row r="52" spans="1:14">
      <c r="A52" s="11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28"/>
      <c r="N52"/>
    </row>
    <row r="53" spans="1:14">
      <c r="A53" s="1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8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4">
      <c r="A55" s="34"/>
    </row>
  </sheetData>
  <phoneticPr fontId="0" type="noConversion"/>
  <pageMargins left="0.5" right="0.5" top="0.5" bottom="0.5" header="0" footer="0"/>
  <pageSetup paperSize="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I55"/>
  <sheetViews>
    <sheetView showOutlineSymbols="0" zoomScale="50" zoomScaleNormal="87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6640625" defaultRowHeight="15"/>
  <cols>
    <col min="1" max="1" width="35.77734375" style="10" customWidth="1"/>
    <col min="2" max="30" width="9.6640625" style="10" customWidth="1"/>
    <col min="31" max="31" width="10.77734375" style="10" customWidth="1"/>
    <col min="32" max="16384" width="9.6640625" style="10"/>
  </cols>
  <sheetData>
    <row r="1" spans="1:35">
      <c r="A1" s="11" t="s">
        <v>46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</row>
    <row r="2" spans="1:35" ht="15.75" thickBot="1">
      <c r="A2" s="11" t="s">
        <v>156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11" t="s">
        <v>43</v>
      </c>
    </row>
    <row r="3" spans="1:35" ht="15.75">
      <c r="A3" s="12" t="s">
        <v>43</v>
      </c>
      <c r="B3" s="132"/>
      <c r="C3" s="132"/>
      <c r="D3" s="132" t="s">
        <v>74</v>
      </c>
      <c r="E3" s="132"/>
      <c r="F3" s="132" t="s">
        <v>76</v>
      </c>
      <c r="G3" s="132" t="s">
        <v>77</v>
      </c>
      <c r="H3" s="132"/>
      <c r="I3" s="132"/>
      <c r="J3" s="132" t="s">
        <v>79</v>
      </c>
      <c r="K3" s="132"/>
      <c r="L3" s="132" t="s">
        <v>78</v>
      </c>
      <c r="M3" s="132"/>
      <c r="N3" s="132"/>
      <c r="O3" s="132"/>
      <c r="P3" s="132" t="s">
        <v>576</v>
      </c>
      <c r="Q3" s="132"/>
      <c r="R3" s="132" t="s">
        <v>577</v>
      </c>
      <c r="S3" s="132"/>
      <c r="T3" s="132" t="s">
        <v>86</v>
      </c>
      <c r="U3" s="132"/>
      <c r="V3" s="132"/>
      <c r="W3" s="132" t="s">
        <v>575</v>
      </c>
      <c r="X3" s="132"/>
      <c r="Y3" s="132"/>
      <c r="Z3" s="132" t="s">
        <v>89</v>
      </c>
      <c r="AA3" s="132"/>
      <c r="AB3" s="132" t="s">
        <v>91</v>
      </c>
      <c r="AC3" s="132"/>
      <c r="AD3" s="132" t="s">
        <v>93</v>
      </c>
      <c r="AE3" s="133" t="s">
        <v>48</v>
      </c>
      <c r="AG3" s="135"/>
      <c r="AH3" s="135"/>
      <c r="AI3" s="135"/>
    </row>
    <row r="4" spans="1:35" ht="16.5" thickBot="1">
      <c r="A4" s="13" t="s">
        <v>48</v>
      </c>
      <c r="B4" s="134" t="s">
        <v>157</v>
      </c>
      <c r="C4" s="134" t="s">
        <v>158</v>
      </c>
      <c r="D4" s="134" t="s">
        <v>75</v>
      </c>
      <c r="E4" s="134" t="s">
        <v>160</v>
      </c>
      <c r="F4" s="134" t="s">
        <v>75</v>
      </c>
      <c r="G4" s="134" t="s">
        <v>75</v>
      </c>
      <c r="H4" s="134" t="s">
        <v>161</v>
      </c>
      <c r="I4" s="134" t="s">
        <v>162</v>
      </c>
      <c r="J4" s="134" t="s">
        <v>75</v>
      </c>
      <c r="K4" s="134" t="s">
        <v>163</v>
      </c>
      <c r="L4" s="134" t="s">
        <v>75</v>
      </c>
      <c r="M4" s="134" t="s">
        <v>164</v>
      </c>
      <c r="N4" s="134" t="s">
        <v>165</v>
      </c>
      <c r="O4" s="134" t="s">
        <v>166</v>
      </c>
      <c r="P4" s="134" t="s">
        <v>75</v>
      </c>
      <c r="Q4" s="134" t="s">
        <v>167</v>
      </c>
      <c r="R4" s="134" t="s">
        <v>75</v>
      </c>
      <c r="S4" s="134" t="s">
        <v>168</v>
      </c>
      <c r="T4" s="134" t="s">
        <v>75</v>
      </c>
      <c r="U4" s="134" t="s">
        <v>169</v>
      </c>
      <c r="V4" s="134" t="s">
        <v>170</v>
      </c>
      <c r="W4" s="134" t="s">
        <v>75</v>
      </c>
      <c r="X4" s="134" t="s">
        <v>113</v>
      </c>
      <c r="Y4" s="134" t="s">
        <v>171</v>
      </c>
      <c r="Z4" s="134" t="s">
        <v>75</v>
      </c>
      <c r="AA4" s="134" t="s">
        <v>172</v>
      </c>
      <c r="AB4" s="134" t="s">
        <v>75</v>
      </c>
      <c r="AC4" s="134" t="s">
        <v>173</v>
      </c>
      <c r="AD4" s="134" t="s">
        <v>75</v>
      </c>
      <c r="AE4" s="134" t="s">
        <v>75</v>
      </c>
      <c r="AG4" s="135"/>
      <c r="AH4" s="135"/>
      <c r="AI4" s="135"/>
    </row>
    <row r="5" spans="1:35">
      <c r="A5" s="15" t="s">
        <v>49</v>
      </c>
      <c r="B5" s="16">
        <v>0.7</v>
      </c>
      <c r="C5" s="16">
        <v>1.3</v>
      </c>
      <c r="D5" s="16">
        <f>SUM(B5:C5)</f>
        <v>2</v>
      </c>
      <c r="E5" s="16">
        <v>0.8</v>
      </c>
      <c r="F5" s="16">
        <f>SUM(E5)</f>
        <v>0.8</v>
      </c>
      <c r="G5" s="16">
        <v>0</v>
      </c>
      <c r="H5" s="16">
        <v>0.9</v>
      </c>
      <c r="I5" s="16">
        <v>0.3</v>
      </c>
      <c r="J5" s="16">
        <f>SUM(H5:I5)</f>
        <v>1.2</v>
      </c>
      <c r="K5" s="16">
        <v>1.1000000000000001</v>
      </c>
      <c r="L5" s="16">
        <f>+K5</f>
        <v>1.1000000000000001</v>
      </c>
      <c r="M5" s="17" t="s">
        <v>82</v>
      </c>
      <c r="N5" s="17" t="s">
        <v>82</v>
      </c>
      <c r="O5" s="16">
        <v>0.1</v>
      </c>
      <c r="P5" s="17" t="s">
        <v>82</v>
      </c>
      <c r="Q5" s="16">
        <v>0.3</v>
      </c>
      <c r="R5" s="17">
        <f>SUM(Q5)</f>
        <v>0.3</v>
      </c>
      <c r="S5" s="16">
        <v>0.4</v>
      </c>
      <c r="T5" s="17">
        <f>SUM(S5)</f>
        <v>0.4</v>
      </c>
      <c r="U5" s="16">
        <v>1.2</v>
      </c>
      <c r="V5" s="16">
        <v>0</v>
      </c>
      <c r="W5" s="16">
        <f>SUM(U5:V5)</f>
        <v>1.2</v>
      </c>
      <c r="X5" s="16">
        <v>1.2</v>
      </c>
      <c r="Y5" s="16">
        <v>0.7</v>
      </c>
      <c r="Z5" s="16">
        <f>SUM(X5:Y5)</f>
        <v>1.9</v>
      </c>
      <c r="AA5" s="16">
        <v>0.2</v>
      </c>
      <c r="AB5" s="16">
        <f>SUM(AA5)</f>
        <v>0.2</v>
      </c>
      <c r="AC5" s="16">
        <v>1.3</v>
      </c>
      <c r="AD5" s="16">
        <f>SUM(AC5)</f>
        <v>1.3</v>
      </c>
      <c r="AE5" s="16">
        <f>+D5+F5+G5+J5+L5+R5+T5+W5+Z5+AB5+AD5</f>
        <v>10.4</v>
      </c>
      <c r="AG5" s="18"/>
      <c r="AH5" s="18"/>
      <c r="AI5" s="18"/>
    </row>
    <row r="6" spans="1:35">
      <c r="A6" s="11" t="s">
        <v>50</v>
      </c>
      <c r="B6" s="18">
        <v>0.7</v>
      </c>
      <c r="C6" s="18">
        <v>1</v>
      </c>
      <c r="D6" s="18">
        <f t="shared" ref="D6:D13" si="0">SUM(B6:C6)</f>
        <v>1.7</v>
      </c>
      <c r="E6" s="18">
        <v>0.7</v>
      </c>
      <c r="F6" s="18">
        <f t="shared" ref="F6:F13" si="1">SUM(E6)</f>
        <v>0.7</v>
      </c>
      <c r="G6" s="18">
        <v>0</v>
      </c>
      <c r="H6" s="18">
        <v>0.9</v>
      </c>
      <c r="I6" s="18">
        <v>0.3</v>
      </c>
      <c r="J6" s="18">
        <f t="shared" ref="J6:J13" si="2">SUM(H6:I6)</f>
        <v>1.2</v>
      </c>
      <c r="K6" s="18">
        <v>1.1000000000000001</v>
      </c>
      <c r="L6" s="18">
        <f t="shared" ref="L6:L13" si="3">+K6</f>
        <v>1.1000000000000001</v>
      </c>
      <c r="M6" s="19" t="s">
        <v>82</v>
      </c>
      <c r="N6" s="19" t="s">
        <v>82</v>
      </c>
      <c r="O6" s="18">
        <v>0.1</v>
      </c>
      <c r="P6" s="19" t="s">
        <v>82</v>
      </c>
      <c r="Q6" s="18">
        <v>0.3</v>
      </c>
      <c r="R6" s="19">
        <f t="shared" ref="R6:R13" si="4">SUM(Q6)</f>
        <v>0.3</v>
      </c>
      <c r="S6" s="18">
        <v>0.4</v>
      </c>
      <c r="T6" s="19">
        <f t="shared" ref="T6:T13" si="5">SUM(S6)</f>
        <v>0.4</v>
      </c>
      <c r="U6" s="18">
        <v>1.2</v>
      </c>
      <c r="V6" s="18">
        <v>0</v>
      </c>
      <c r="W6" s="18">
        <f t="shared" ref="W6:W13" si="6">SUM(U6:V6)</f>
        <v>1.2</v>
      </c>
      <c r="X6" s="18">
        <v>1.2</v>
      </c>
      <c r="Y6" s="18">
        <v>0.8</v>
      </c>
      <c r="Z6" s="18">
        <f t="shared" ref="Z6:Z13" si="7">SUM(X6:Y6)</f>
        <v>2</v>
      </c>
      <c r="AA6" s="18">
        <v>0.2</v>
      </c>
      <c r="AB6" s="18">
        <f t="shared" ref="AB6:AB13" si="8">SUM(AA6)</f>
        <v>0.2</v>
      </c>
      <c r="AC6" s="18">
        <v>1.3</v>
      </c>
      <c r="AD6" s="18">
        <f t="shared" ref="AD6:AD13" si="9">SUM(AC6)</f>
        <v>1.3</v>
      </c>
      <c r="AE6" s="18">
        <f t="shared" ref="AE6:AE13" si="10">+D6+F6+G6+J6+L6+R6+T6+W6+Z6+AB6+AD6</f>
        <v>10.1</v>
      </c>
      <c r="AG6" s="18"/>
      <c r="AH6" s="18"/>
      <c r="AI6" s="18"/>
    </row>
    <row r="7" spans="1:35">
      <c r="A7" s="11" t="s">
        <v>51</v>
      </c>
      <c r="B7" s="18">
        <v>0.5</v>
      </c>
      <c r="C7" s="18">
        <v>0.9</v>
      </c>
      <c r="D7" s="18">
        <f t="shared" si="0"/>
        <v>1.4</v>
      </c>
      <c r="E7" s="18">
        <v>0.6</v>
      </c>
      <c r="F7" s="18">
        <f t="shared" si="1"/>
        <v>0.6</v>
      </c>
      <c r="G7" s="18">
        <v>0</v>
      </c>
      <c r="H7" s="18">
        <v>0.5</v>
      </c>
      <c r="I7" s="18">
        <v>0.4</v>
      </c>
      <c r="J7" s="18">
        <f t="shared" si="2"/>
        <v>0.9</v>
      </c>
      <c r="K7" s="18">
        <v>1.1000000000000001</v>
      </c>
      <c r="L7" s="18">
        <f t="shared" si="3"/>
        <v>1.1000000000000001</v>
      </c>
      <c r="M7" s="18">
        <v>1.25</v>
      </c>
      <c r="N7" s="18">
        <v>2.5</v>
      </c>
      <c r="O7" s="18">
        <v>0.1</v>
      </c>
      <c r="P7" s="18">
        <f>SUM(K7:O7)</f>
        <v>6.05</v>
      </c>
      <c r="Q7" s="18">
        <v>0.6</v>
      </c>
      <c r="R7" s="18">
        <f t="shared" si="4"/>
        <v>0.6</v>
      </c>
      <c r="S7" s="18">
        <v>1.2</v>
      </c>
      <c r="T7" s="18">
        <f t="shared" si="5"/>
        <v>1.2</v>
      </c>
      <c r="U7" s="18">
        <v>0</v>
      </c>
      <c r="V7" s="18">
        <v>0.1</v>
      </c>
      <c r="W7" s="18">
        <f t="shared" si="6"/>
        <v>0.1</v>
      </c>
      <c r="X7" s="18">
        <v>0.7</v>
      </c>
      <c r="Y7" s="18">
        <v>0.9</v>
      </c>
      <c r="Z7" s="18">
        <f t="shared" si="7"/>
        <v>1.6</v>
      </c>
      <c r="AA7" s="18">
        <v>0.2</v>
      </c>
      <c r="AB7" s="18">
        <f t="shared" si="8"/>
        <v>0.2</v>
      </c>
      <c r="AC7" s="18">
        <v>1.4</v>
      </c>
      <c r="AD7" s="18">
        <f t="shared" si="9"/>
        <v>1.4</v>
      </c>
      <c r="AE7" s="18">
        <f t="shared" si="10"/>
        <v>9.1</v>
      </c>
      <c r="AG7" s="18"/>
      <c r="AH7" s="18"/>
      <c r="AI7" s="18"/>
    </row>
    <row r="8" spans="1:35">
      <c r="A8" s="11" t="s">
        <v>52</v>
      </c>
      <c r="B8" s="18">
        <v>0.7</v>
      </c>
      <c r="C8" s="18">
        <v>2.2000000000000002</v>
      </c>
      <c r="D8" s="18">
        <f t="shared" si="0"/>
        <v>2.9000000000000004</v>
      </c>
      <c r="E8" s="18">
        <v>1</v>
      </c>
      <c r="F8" s="18">
        <f t="shared" si="1"/>
        <v>1</v>
      </c>
      <c r="G8" s="18">
        <v>0</v>
      </c>
      <c r="H8" s="18">
        <v>1</v>
      </c>
      <c r="I8" s="18">
        <v>0.4</v>
      </c>
      <c r="J8" s="18">
        <f t="shared" si="2"/>
        <v>1.4</v>
      </c>
      <c r="K8" s="18">
        <v>1.1000000000000001</v>
      </c>
      <c r="L8" s="18">
        <f t="shared" si="3"/>
        <v>1.1000000000000001</v>
      </c>
      <c r="M8" s="19" t="s">
        <v>82</v>
      </c>
      <c r="N8" s="19" t="s">
        <v>82</v>
      </c>
      <c r="O8" s="18">
        <v>0.15</v>
      </c>
      <c r="P8" s="19" t="s">
        <v>82</v>
      </c>
      <c r="Q8" s="18">
        <v>0.4</v>
      </c>
      <c r="R8" s="19">
        <f t="shared" si="4"/>
        <v>0.4</v>
      </c>
      <c r="S8" s="18">
        <v>0.3</v>
      </c>
      <c r="T8" s="19">
        <f t="shared" si="5"/>
        <v>0.3</v>
      </c>
      <c r="U8" s="18">
        <v>0.4</v>
      </c>
      <c r="V8" s="18">
        <v>0</v>
      </c>
      <c r="W8" s="18">
        <f t="shared" si="6"/>
        <v>0.4</v>
      </c>
      <c r="X8" s="18">
        <v>2.4</v>
      </c>
      <c r="Y8" s="18">
        <v>1</v>
      </c>
      <c r="Z8" s="18">
        <f t="shared" si="7"/>
        <v>3.4</v>
      </c>
      <c r="AA8" s="18">
        <v>0.3</v>
      </c>
      <c r="AB8" s="18">
        <f t="shared" si="8"/>
        <v>0.3</v>
      </c>
      <c r="AC8" s="18">
        <v>1.3</v>
      </c>
      <c r="AD8" s="18">
        <f t="shared" si="9"/>
        <v>1.3</v>
      </c>
      <c r="AE8" s="18">
        <f t="shared" si="10"/>
        <v>12.500000000000002</v>
      </c>
      <c r="AG8" s="18"/>
      <c r="AH8" s="18"/>
      <c r="AI8" s="18"/>
    </row>
    <row r="9" spans="1:35">
      <c r="A9" s="11" t="s">
        <v>53</v>
      </c>
      <c r="B9" s="18">
        <v>0.6</v>
      </c>
      <c r="C9" s="18">
        <v>1.5</v>
      </c>
      <c r="D9" s="18">
        <f t="shared" si="0"/>
        <v>2.1</v>
      </c>
      <c r="E9" s="18">
        <v>0.8</v>
      </c>
      <c r="F9" s="18">
        <f t="shared" si="1"/>
        <v>0.8</v>
      </c>
      <c r="G9" s="18">
        <v>0</v>
      </c>
      <c r="H9" s="18">
        <v>0.4</v>
      </c>
      <c r="I9" s="18">
        <v>0.4</v>
      </c>
      <c r="J9" s="18">
        <f t="shared" si="2"/>
        <v>0.8</v>
      </c>
      <c r="K9" s="18">
        <v>0.6</v>
      </c>
      <c r="L9" s="18">
        <f t="shared" si="3"/>
        <v>0.6</v>
      </c>
      <c r="M9" s="19" t="s">
        <v>82</v>
      </c>
      <c r="N9" s="19" t="s">
        <v>82</v>
      </c>
      <c r="O9" s="18">
        <v>0.1</v>
      </c>
      <c r="P9" s="19" t="s">
        <v>82</v>
      </c>
      <c r="Q9" s="18">
        <v>0.2</v>
      </c>
      <c r="R9" s="19">
        <f t="shared" si="4"/>
        <v>0.2</v>
      </c>
      <c r="S9" s="18">
        <v>0.4</v>
      </c>
      <c r="T9" s="19">
        <f t="shared" si="5"/>
        <v>0.4</v>
      </c>
      <c r="U9" s="18">
        <v>0.4</v>
      </c>
      <c r="V9" s="18">
        <v>0.1</v>
      </c>
      <c r="W9" s="18">
        <f t="shared" si="6"/>
        <v>0.5</v>
      </c>
      <c r="X9" s="18">
        <v>3</v>
      </c>
      <c r="Y9" s="18">
        <v>1</v>
      </c>
      <c r="Z9" s="18">
        <f t="shared" si="7"/>
        <v>4</v>
      </c>
      <c r="AA9" s="18">
        <v>0.1</v>
      </c>
      <c r="AB9" s="18">
        <f t="shared" si="8"/>
        <v>0.1</v>
      </c>
      <c r="AC9" s="18">
        <v>1.4</v>
      </c>
      <c r="AD9" s="18">
        <f t="shared" si="9"/>
        <v>1.4</v>
      </c>
      <c r="AE9" s="18">
        <f t="shared" si="10"/>
        <v>10.9</v>
      </c>
      <c r="AG9" s="18"/>
      <c r="AH9" s="18"/>
      <c r="AI9" s="18"/>
    </row>
    <row r="10" spans="1:35">
      <c r="A10" s="177" t="s">
        <v>146</v>
      </c>
      <c r="B10" s="174">
        <v>0.8</v>
      </c>
      <c r="C10" s="174">
        <v>1.5</v>
      </c>
      <c r="D10" s="174">
        <f t="shared" si="0"/>
        <v>2.2999999999999998</v>
      </c>
      <c r="E10" s="174">
        <v>0.8</v>
      </c>
      <c r="F10" s="174">
        <f t="shared" si="1"/>
        <v>0.8</v>
      </c>
      <c r="G10" s="174">
        <v>0</v>
      </c>
      <c r="H10" s="174">
        <v>0.4</v>
      </c>
      <c r="I10" s="174">
        <v>0.4</v>
      </c>
      <c r="J10" s="174">
        <f t="shared" si="2"/>
        <v>0.8</v>
      </c>
      <c r="K10" s="174">
        <v>1.1000000000000001</v>
      </c>
      <c r="L10" s="174">
        <f t="shared" si="3"/>
        <v>1.1000000000000001</v>
      </c>
      <c r="M10" s="174">
        <v>0.5</v>
      </c>
      <c r="N10" s="219" t="s">
        <v>82</v>
      </c>
      <c r="O10" s="174">
        <v>0.5</v>
      </c>
      <c r="P10" s="219" t="s">
        <v>82</v>
      </c>
      <c r="Q10" s="174">
        <v>0.3</v>
      </c>
      <c r="R10" s="219">
        <f t="shared" si="4"/>
        <v>0.3</v>
      </c>
      <c r="S10" s="174">
        <v>0.4</v>
      </c>
      <c r="T10" s="219">
        <f t="shared" si="5"/>
        <v>0.4</v>
      </c>
      <c r="U10" s="174">
        <v>0.1</v>
      </c>
      <c r="V10" s="174">
        <v>0.4</v>
      </c>
      <c r="W10" s="174">
        <f t="shared" si="6"/>
        <v>0.5</v>
      </c>
      <c r="X10" s="174">
        <v>4.5999999999999996</v>
      </c>
      <c r="Y10" s="174">
        <v>1.2</v>
      </c>
      <c r="Z10" s="174">
        <f t="shared" si="7"/>
        <v>5.8</v>
      </c>
      <c r="AA10" s="174">
        <v>0.2</v>
      </c>
      <c r="AB10" s="174">
        <f t="shared" si="8"/>
        <v>0.2</v>
      </c>
      <c r="AC10" s="174">
        <v>1.5</v>
      </c>
      <c r="AD10" s="174">
        <f t="shared" si="9"/>
        <v>1.5</v>
      </c>
      <c r="AE10" s="174">
        <f t="shared" si="10"/>
        <v>13.7</v>
      </c>
      <c r="AG10" s="18"/>
      <c r="AH10" s="18"/>
      <c r="AI10" s="18"/>
    </row>
    <row r="11" spans="1:35">
      <c r="A11" s="11" t="s">
        <v>54</v>
      </c>
      <c r="B11" s="18">
        <v>0.5</v>
      </c>
      <c r="C11" s="18">
        <v>1</v>
      </c>
      <c r="D11" s="18">
        <f t="shared" si="0"/>
        <v>1.5</v>
      </c>
      <c r="E11" s="18">
        <v>1</v>
      </c>
      <c r="F11" s="18">
        <f t="shared" si="1"/>
        <v>1</v>
      </c>
      <c r="G11" s="18">
        <v>0</v>
      </c>
      <c r="H11" s="18">
        <v>1.5</v>
      </c>
      <c r="I11" s="18">
        <v>0.8</v>
      </c>
      <c r="J11" s="18">
        <f t="shared" si="2"/>
        <v>2.2999999999999998</v>
      </c>
      <c r="K11" s="18">
        <v>1.1000000000000001</v>
      </c>
      <c r="L11" s="18">
        <f t="shared" si="3"/>
        <v>1.1000000000000001</v>
      </c>
      <c r="M11" s="19" t="s">
        <v>82</v>
      </c>
      <c r="N11" s="18">
        <v>2</v>
      </c>
      <c r="O11" s="18">
        <v>0.2</v>
      </c>
      <c r="P11" s="19" t="s">
        <v>82</v>
      </c>
      <c r="Q11" s="18">
        <v>0.6</v>
      </c>
      <c r="R11" s="19">
        <f t="shared" si="4"/>
        <v>0.6</v>
      </c>
      <c r="S11" s="18">
        <v>2</v>
      </c>
      <c r="T11" s="19">
        <f t="shared" si="5"/>
        <v>2</v>
      </c>
      <c r="U11" s="18">
        <v>0</v>
      </c>
      <c r="V11" s="18">
        <v>0</v>
      </c>
      <c r="W11" s="18">
        <f t="shared" si="6"/>
        <v>0</v>
      </c>
      <c r="X11" s="18">
        <v>0.5</v>
      </c>
      <c r="Y11" s="18">
        <v>1</v>
      </c>
      <c r="Z11" s="18">
        <f t="shared" si="7"/>
        <v>1.5</v>
      </c>
      <c r="AA11" s="18">
        <v>0.3</v>
      </c>
      <c r="AB11" s="18">
        <f t="shared" si="8"/>
        <v>0.3</v>
      </c>
      <c r="AC11" s="18">
        <v>1.5</v>
      </c>
      <c r="AD11" s="18">
        <f t="shared" si="9"/>
        <v>1.5</v>
      </c>
      <c r="AE11" s="18">
        <f t="shared" si="10"/>
        <v>11.8</v>
      </c>
      <c r="AG11" s="18"/>
      <c r="AH11" s="18"/>
      <c r="AI11" s="18"/>
    </row>
    <row r="12" spans="1:35">
      <c r="A12" s="11" t="s">
        <v>55</v>
      </c>
      <c r="B12" s="18">
        <v>0.8</v>
      </c>
      <c r="C12" s="18">
        <v>1</v>
      </c>
      <c r="D12" s="18">
        <f t="shared" si="0"/>
        <v>1.8</v>
      </c>
      <c r="E12" s="18">
        <v>1.2</v>
      </c>
      <c r="F12" s="18">
        <f t="shared" si="1"/>
        <v>1.2</v>
      </c>
      <c r="G12" s="18">
        <v>0</v>
      </c>
      <c r="H12" s="18">
        <v>0.9</v>
      </c>
      <c r="I12" s="18">
        <v>0.8</v>
      </c>
      <c r="J12" s="18">
        <f t="shared" si="2"/>
        <v>1.7000000000000002</v>
      </c>
      <c r="K12" s="18">
        <v>1.4</v>
      </c>
      <c r="L12" s="18">
        <f t="shared" si="3"/>
        <v>1.4</v>
      </c>
      <c r="M12" s="18">
        <v>1</v>
      </c>
      <c r="N12" s="18">
        <v>1</v>
      </c>
      <c r="O12" s="18">
        <v>0.25</v>
      </c>
      <c r="P12" s="18">
        <f>SUM(K12:O12)</f>
        <v>5.05</v>
      </c>
      <c r="Q12" s="18">
        <v>0.55000000000000004</v>
      </c>
      <c r="R12" s="18">
        <f t="shared" si="4"/>
        <v>0.55000000000000004</v>
      </c>
      <c r="S12" s="18">
        <v>1.5</v>
      </c>
      <c r="T12" s="18">
        <f t="shared" si="5"/>
        <v>1.5</v>
      </c>
      <c r="U12" s="18">
        <v>0</v>
      </c>
      <c r="V12" s="18">
        <v>0</v>
      </c>
      <c r="W12" s="18">
        <f t="shared" si="6"/>
        <v>0</v>
      </c>
      <c r="X12" s="18">
        <v>0.7</v>
      </c>
      <c r="Y12" s="18">
        <v>0.5</v>
      </c>
      <c r="Z12" s="18">
        <f t="shared" si="7"/>
        <v>1.2</v>
      </c>
      <c r="AA12" s="18">
        <v>0.3</v>
      </c>
      <c r="AB12" s="18">
        <f t="shared" si="8"/>
        <v>0.3</v>
      </c>
      <c r="AC12" s="18">
        <v>1.5</v>
      </c>
      <c r="AD12" s="18">
        <f t="shared" si="9"/>
        <v>1.5</v>
      </c>
      <c r="AE12" s="18">
        <f t="shared" si="10"/>
        <v>11.149999999999999</v>
      </c>
      <c r="AG12" s="18"/>
      <c r="AH12" s="18"/>
      <c r="AI12" s="18"/>
    </row>
    <row r="13" spans="1:35" ht="15.75" thickBot="1">
      <c r="A13" s="11" t="s">
        <v>56</v>
      </c>
      <c r="B13" s="18">
        <v>1</v>
      </c>
      <c r="C13" s="18">
        <v>1.3</v>
      </c>
      <c r="D13" s="18">
        <f t="shared" si="0"/>
        <v>2.2999999999999998</v>
      </c>
      <c r="E13" s="18">
        <v>1.4</v>
      </c>
      <c r="F13" s="18">
        <f t="shared" si="1"/>
        <v>1.4</v>
      </c>
      <c r="G13" s="18">
        <v>0</v>
      </c>
      <c r="H13" s="18">
        <v>2</v>
      </c>
      <c r="I13" s="18">
        <v>0.5</v>
      </c>
      <c r="J13" s="18">
        <f t="shared" si="2"/>
        <v>2.5</v>
      </c>
      <c r="K13" s="18">
        <v>0.6</v>
      </c>
      <c r="L13" s="18">
        <f t="shared" si="3"/>
        <v>0.6</v>
      </c>
      <c r="M13" s="19" t="s">
        <v>82</v>
      </c>
      <c r="N13" s="18">
        <v>2</v>
      </c>
      <c r="O13" s="18">
        <v>0.3</v>
      </c>
      <c r="P13" s="19" t="s">
        <v>82</v>
      </c>
      <c r="Q13" s="18">
        <v>0.2</v>
      </c>
      <c r="R13" s="19">
        <f t="shared" si="4"/>
        <v>0.2</v>
      </c>
      <c r="S13" s="18">
        <v>1.2</v>
      </c>
      <c r="T13" s="19">
        <f t="shared" si="5"/>
        <v>1.2</v>
      </c>
      <c r="U13" s="18">
        <v>0</v>
      </c>
      <c r="V13" s="18">
        <v>0</v>
      </c>
      <c r="W13" s="18">
        <f t="shared" si="6"/>
        <v>0</v>
      </c>
      <c r="X13" s="18">
        <v>0.9</v>
      </c>
      <c r="Y13" s="18">
        <v>1</v>
      </c>
      <c r="Z13" s="18">
        <f t="shared" si="7"/>
        <v>1.9</v>
      </c>
      <c r="AA13" s="18">
        <v>0.3</v>
      </c>
      <c r="AB13" s="18">
        <f t="shared" si="8"/>
        <v>0.3</v>
      </c>
      <c r="AC13" s="18">
        <v>1.5</v>
      </c>
      <c r="AD13" s="18">
        <f t="shared" si="9"/>
        <v>1.5</v>
      </c>
      <c r="AE13" s="18">
        <f t="shared" si="10"/>
        <v>11.9</v>
      </c>
      <c r="AG13" s="18"/>
      <c r="AH13" s="18"/>
      <c r="AI13" s="18"/>
    </row>
    <row r="14" spans="1:35">
      <c r="A14" s="108" t="s">
        <v>57</v>
      </c>
      <c r="B14" s="109">
        <f>SUM(B5:B13)/9</f>
        <v>0.7</v>
      </c>
      <c r="C14" s="109">
        <f t="shared" ref="C14:AE14" si="11">SUM(C5:C13)/9</f>
        <v>1.3</v>
      </c>
      <c r="D14" s="109">
        <f t="shared" si="11"/>
        <v>2</v>
      </c>
      <c r="E14" s="109">
        <f t="shared" si="11"/>
        <v>0.92222222222222228</v>
      </c>
      <c r="F14" s="109">
        <f t="shared" si="11"/>
        <v>0.92222222222222228</v>
      </c>
      <c r="G14" s="109">
        <f t="shared" si="11"/>
        <v>0</v>
      </c>
      <c r="H14" s="109">
        <f t="shared" si="11"/>
        <v>0.94444444444444442</v>
      </c>
      <c r="I14" s="109">
        <f t="shared" si="11"/>
        <v>0.47777777777777775</v>
      </c>
      <c r="J14" s="109">
        <f t="shared" si="11"/>
        <v>1.4222222222222218</v>
      </c>
      <c r="K14" s="109">
        <f t="shared" si="11"/>
        <v>1.0222222222222221</v>
      </c>
      <c r="L14" s="109">
        <f t="shared" si="11"/>
        <v>1.0222222222222221</v>
      </c>
      <c r="M14" s="109">
        <f t="shared" si="11"/>
        <v>0.30555555555555558</v>
      </c>
      <c r="N14" s="109">
        <f t="shared" si="11"/>
        <v>0.83333333333333337</v>
      </c>
      <c r="O14" s="109">
        <f t="shared" si="11"/>
        <v>0.2</v>
      </c>
      <c r="P14" s="109">
        <f t="shared" si="11"/>
        <v>1.2333333333333334</v>
      </c>
      <c r="Q14" s="109">
        <f t="shared" si="11"/>
        <v>0.38333333333333336</v>
      </c>
      <c r="R14" s="109">
        <f t="shared" si="11"/>
        <v>0.38333333333333336</v>
      </c>
      <c r="S14" s="109">
        <f t="shared" si="11"/>
        <v>0.8666666666666667</v>
      </c>
      <c r="T14" s="109">
        <f t="shared" si="11"/>
        <v>0.8666666666666667</v>
      </c>
      <c r="U14" s="109">
        <f t="shared" si="11"/>
        <v>0.36666666666666664</v>
      </c>
      <c r="V14" s="109">
        <f t="shared" si="11"/>
        <v>6.666666666666668E-2</v>
      </c>
      <c r="W14" s="109">
        <f t="shared" si="11"/>
        <v>0.43333333333333335</v>
      </c>
      <c r="X14" s="109">
        <f t="shared" si="11"/>
        <v>1.6888888888888889</v>
      </c>
      <c r="Y14" s="109">
        <f t="shared" si="11"/>
        <v>0.90000000000000013</v>
      </c>
      <c r="Z14" s="109">
        <f t="shared" si="11"/>
        <v>2.5888888888888886</v>
      </c>
      <c r="AA14" s="109">
        <f t="shared" si="11"/>
        <v>0.23333333333333334</v>
      </c>
      <c r="AB14" s="109">
        <f t="shared" si="11"/>
        <v>0.23333333333333334</v>
      </c>
      <c r="AC14" s="109">
        <f t="shared" si="11"/>
        <v>1.411111111111111</v>
      </c>
      <c r="AD14" s="109">
        <f t="shared" si="11"/>
        <v>1.411111111111111</v>
      </c>
      <c r="AE14" s="109">
        <f t="shared" si="11"/>
        <v>11.283333333333335</v>
      </c>
      <c r="AG14" s="18"/>
      <c r="AH14" s="18"/>
      <c r="AI14" s="18"/>
    </row>
    <row r="15" spans="1:35">
      <c r="A15" s="11" t="s">
        <v>58</v>
      </c>
      <c r="B15" s="18">
        <f>SUM(B5:B10)/6</f>
        <v>0.66666666666666663</v>
      </c>
      <c r="C15" s="18">
        <f t="shared" ref="C15:AE15" si="12">SUM(C5:C10)/6</f>
        <v>1.4000000000000001</v>
      </c>
      <c r="D15" s="18">
        <f t="shared" si="12"/>
        <v>2.0666666666666664</v>
      </c>
      <c r="E15" s="18">
        <f t="shared" si="12"/>
        <v>0.78333333333333333</v>
      </c>
      <c r="F15" s="18">
        <f t="shared" si="12"/>
        <v>0.78333333333333333</v>
      </c>
      <c r="G15" s="18">
        <f t="shared" si="12"/>
        <v>0</v>
      </c>
      <c r="H15" s="18">
        <f t="shared" si="12"/>
        <v>0.68333333333333324</v>
      </c>
      <c r="I15" s="18">
        <f t="shared" si="12"/>
        <v>0.36666666666666664</v>
      </c>
      <c r="J15" s="18">
        <f t="shared" si="12"/>
        <v>1.0499999999999998</v>
      </c>
      <c r="K15" s="18">
        <f t="shared" si="12"/>
        <v>1.0166666666666666</v>
      </c>
      <c r="L15" s="18">
        <f t="shared" si="12"/>
        <v>1.0166666666666666</v>
      </c>
      <c r="M15" s="18">
        <f t="shared" si="12"/>
        <v>0.29166666666666669</v>
      </c>
      <c r="N15" s="18">
        <f t="shared" si="12"/>
        <v>0.41666666666666669</v>
      </c>
      <c r="O15" s="18">
        <f t="shared" si="12"/>
        <v>0.17500000000000002</v>
      </c>
      <c r="P15" s="18">
        <f t="shared" si="12"/>
        <v>1.0083333333333333</v>
      </c>
      <c r="Q15" s="18">
        <f t="shared" si="12"/>
        <v>0.35000000000000003</v>
      </c>
      <c r="R15" s="18">
        <f t="shared" si="12"/>
        <v>0.35000000000000003</v>
      </c>
      <c r="S15" s="18">
        <f t="shared" si="12"/>
        <v>0.51666666666666661</v>
      </c>
      <c r="T15" s="18">
        <f t="shared" si="12"/>
        <v>0.51666666666666661</v>
      </c>
      <c r="U15" s="18">
        <f t="shared" si="12"/>
        <v>0.54999999999999993</v>
      </c>
      <c r="V15" s="18">
        <f t="shared" si="12"/>
        <v>0.10000000000000002</v>
      </c>
      <c r="W15" s="18">
        <f t="shared" si="12"/>
        <v>0.65</v>
      </c>
      <c r="X15" s="18">
        <f t="shared" si="12"/>
        <v>2.1833333333333331</v>
      </c>
      <c r="Y15" s="18">
        <f t="shared" si="12"/>
        <v>0.93333333333333346</v>
      </c>
      <c r="Z15" s="18">
        <f t="shared" si="12"/>
        <v>3.1166666666666667</v>
      </c>
      <c r="AA15" s="18">
        <f t="shared" si="12"/>
        <v>0.20000000000000004</v>
      </c>
      <c r="AB15" s="18">
        <f t="shared" si="12"/>
        <v>0.20000000000000004</v>
      </c>
      <c r="AC15" s="18">
        <f t="shared" si="12"/>
        <v>1.3666666666666665</v>
      </c>
      <c r="AD15" s="18">
        <f t="shared" si="12"/>
        <v>1.3666666666666665</v>
      </c>
      <c r="AE15" s="18">
        <f t="shared" si="12"/>
        <v>11.116666666666667</v>
      </c>
      <c r="AG15" s="18"/>
      <c r="AH15" s="18"/>
      <c r="AI15" s="18"/>
    </row>
    <row r="16" spans="1:35">
      <c r="A16" s="11" t="s">
        <v>59</v>
      </c>
      <c r="B16" s="18">
        <f>SUM(B11:B13)/3</f>
        <v>0.76666666666666661</v>
      </c>
      <c r="C16" s="18">
        <f t="shared" ref="C16:AE16" si="13">SUM(C11:C13)/3</f>
        <v>1.0999999999999999</v>
      </c>
      <c r="D16" s="18">
        <f t="shared" si="13"/>
        <v>1.8666666666666665</v>
      </c>
      <c r="E16" s="18">
        <f t="shared" si="13"/>
        <v>1.2</v>
      </c>
      <c r="F16" s="18">
        <f t="shared" si="13"/>
        <v>1.2</v>
      </c>
      <c r="G16" s="18">
        <f t="shared" si="13"/>
        <v>0</v>
      </c>
      <c r="H16" s="18">
        <f t="shared" si="13"/>
        <v>1.4666666666666668</v>
      </c>
      <c r="I16" s="18">
        <f t="shared" si="13"/>
        <v>0.70000000000000007</v>
      </c>
      <c r="J16" s="18">
        <f t="shared" si="13"/>
        <v>2.1666666666666665</v>
      </c>
      <c r="K16" s="18">
        <f t="shared" si="13"/>
        <v>1.0333333333333334</v>
      </c>
      <c r="L16" s="18">
        <f t="shared" si="13"/>
        <v>1.0333333333333334</v>
      </c>
      <c r="M16" s="18">
        <f t="shared" si="13"/>
        <v>0.33333333333333331</v>
      </c>
      <c r="N16" s="18">
        <f t="shared" si="13"/>
        <v>1.6666666666666667</v>
      </c>
      <c r="O16" s="18">
        <f t="shared" si="13"/>
        <v>0.25</v>
      </c>
      <c r="P16" s="18">
        <f t="shared" si="13"/>
        <v>1.6833333333333333</v>
      </c>
      <c r="Q16" s="18">
        <f t="shared" si="13"/>
        <v>0.44999999999999996</v>
      </c>
      <c r="R16" s="18">
        <f t="shared" si="13"/>
        <v>0.44999999999999996</v>
      </c>
      <c r="S16" s="18">
        <f t="shared" si="13"/>
        <v>1.5666666666666667</v>
      </c>
      <c r="T16" s="18">
        <f t="shared" si="13"/>
        <v>1.5666666666666667</v>
      </c>
      <c r="U16" s="18">
        <f t="shared" si="13"/>
        <v>0</v>
      </c>
      <c r="V16" s="18">
        <f t="shared" si="13"/>
        <v>0</v>
      </c>
      <c r="W16" s="18">
        <f t="shared" si="13"/>
        <v>0</v>
      </c>
      <c r="X16" s="18">
        <f t="shared" si="13"/>
        <v>0.70000000000000007</v>
      </c>
      <c r="Y16" s="18">
        <f t="shared" si="13"/>
        <v>0.83333333333333337</v>
      </c>
      <c r="Z16" s="18">
        <f t="shared" si="13"/>
        <v>1.5333333333333332</v>
      </c>
      <c r="AA16" s="18">
        <f t="shared" si="13"/>
        <v>0.3</v>
      </c>
      <c r="AB16" s="18">
        <f t="shared" si="13"/>
        <v>0.3</v>
      </c>
      <c r="AC16" s="18">
        <f t="shared" si="13"/>
        <v>1.5</v>
      </c>
      <c r="AD16" s="18">
        <f t="shared" si="13"/>
        <v>1.5</v>
      </c>
      <c r="AE16" s="18">
        <f t="shared" si="13"/>
        <v>11.616666666666667</v>
      </c>
      <c r="AG16" s="18"/>
      <c r="AH16" s="18"/>
      <c r="AI16" s="18"/>
    </row>
    <row r="17" spans="1:35" ht="15.75" thickBot="1">
      <c r="A17" s="123" t="s">
        <v>60</v>
      </c>
      <c r="B17" s="112" t="s">
        <v>43</v>
      </c>
      <c r="C17" s="111"/>
      <c r="D17" s="111">
        <f>+D14</f>
        <v>2</v>
      </c>
      <c r="E17" s="124"/>
      <c r="F17" s="111">
        <f>+F14</f>
        <v>0.92222222222222228</v>
      </c>
      <c r="G17" s="111">
        <f>+G14</f>
        <v>0</v>
      </c>
      <c r="H17" s="111"/>
      <c r="I17" s="111"/>
      <c r="J17" s="111">
        <f>+J14</f>
        <v>1.4222222222222218</v>
      </c>
      <c r="K17" s="111"/>
      <c r="L17" s="111">
        <f>+L14</f>
        <v>1.0222222222222221</v>
      </c>
      <c r="M17" s="111"/>
      <c r="N17" s="111"/>
      <c r="O17" s="111"/>
      <c r="P17" s="111">
        <f>+P14</f>
        <v>1.2333333333333334</v>
      </c>
      <c r="Q17" s="111"/>
      <c r="R17" s="111">
        <f>+R14</f>
        <v>0.38333333333333336</v>
      </c>
      <c r="S17" s="111"/>
      <c r="T17" s="111">
        <f>+T14</f>
        <v>0.8666666666666667</v>
      </c>
      <c r="U17" s="112" t="s">
        <v>43</v>
      </c>
      <c r="V17" s="111"/>
      <c r="W17" s="111">
        <f>+W14</f>
        <v>0.43333333333333335</v>
      </c>
      <c r="X17" s="111"/>
      <c r="Y17" s="111"/>
      <c r="Z17" s="111">
        <f>+Z14</f>
        <v>2.5888888888888886</v>
      </c>
      <c r="AA17" s="111"/>
      <c r="AB17" s="111">
        <f>+AB14</f>
        <v>0.23333333333333334</v>
      </c>
      <c r="AC17" s="111"/>
      <c r="AD17" s="111">
        <f>+AD14</f>
        <v>1.411111111111111</v>
      </c>
      <c r="AE17" s="111">
        <f>+AE14</f>
        <v>11.283333333333335</v>
      </c>
      <c r="AG17" s="18"/>
      <c r="AH17" s="18"/>
      <c r="AI17" s="18"/>
    </row>
    <row r="18" spans="1:35">
      <c r="A18" s="21"/>
      <c r="B18" s="20"/>
      <c r="C18" s="18"/>
      <c r="D18" s="18"/>
      <c r="E18" s="2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spans="1:35">
      <c r="A19" s="21"/>
      <c r="B19" s="20"/>
      <c r="C19" s="18"/>
      <c r="D19" s="18"/>
      <c r="E19" s="2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spans="1:35">
      <c r="A20" s="21"/>
      <c r="B20" s="20"/>
      <c r="C20" s="18"/>
      <c r="D20" s="18"/>
      <c r="E20" s="2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spans="1:35" ht="15.75" thickBot="1">
      <c r="A21" s="21"/>
      <c r="B21" s="20"/>
      <c r="C21" s="18"/>
      <c r="D21" s="18"/>
      <c r="E21" s="2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spans="1:35" ht="15.75" thickTop="1">
      <c r="A22" s="128" t="s">
        <v>61</v>
      </c>
      <c r="B22" s="90" t="s">
        <v>74</v>
      </c>
      <c r="C22" s="90" t="s">
        <v>76</v>
      </c>
      <c r="D22" s="90" t="s">
        <v>77</v>
      </c>
      <c r="E22" s="90" t="s">
        <v>79</v>
      </c>
      <c r="F22" s="90" t="s">
        <v>78</v>
      </c>
      <c r="G22" s="90" t="s">
        <v>83</v>
      </c>
      <c r="H22" s="90" t="s">
        <v>84</v>
      </c>
      <c r="I22" s="90" t="s">
        <v>86</v>
      </c>
      <c r="J22" s="90" t="s">
        <v>88</v>
      </c>
      <c r="K22" s="90" t="s">
        <v>89</v>
      </c>
      <c r="L22" s="90" t="s">
        <v>91</v>
      </c>
      <c r="M22" s="92" t="s">
        <v>93</v>
      </c>
      <c r="N22" s="19"/>
      <c r="O22" s="19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spans="1:35">
      <c r="A23" s="93" t="s">
        <v>58</v>
      </c>
      <c r="B23" s="20">
        <f t="shared" ref="B23:C25" si="14">+D15</f>
        <v>2.0666666666666664</v>
      </c>
      <c r="C23" s="20">
        <f t="shared" si="14"/>
        <v>0.78333333333333333</v>
      </c>
      <c r="D23" s="20">
        <f>+G15</f>
        <v>0</v>
      </c>
      <c r="E23" s="20">
        <f t="shared" ref="E23:F25" si="15">+J15</f>
        <v>1.0499999999999998</v>
      </c>
      <c r="F23" s="20">
        <f t="shared" si="15"/>
        <v>1.0166666666666666</v>
      </c>
      <c r="G23" s="20">
        <f t="shared" ref="G23:H25" si="16">+P15</f>
        <v>1.0083333333333333</v>
      </c>
      <c r="H23" s="20">
        <f t="shared" si="16"/>
        <v>0.35000000000000003</v>
      </c>
      <c r="I23" s="20">
        <f>+T15</f>
        <v>0.51666666666666661</v>
      </c>
      <c r="J23" s="20">
        <f>+W15</f>
        <v>0.65</v>
      </c>
      <c r="K23" s="20">
        <f>+Z15</f>
        <v>3.1166666666666667</v>
      </c>
      <c r="L23" s="20">
        <f>+AB15</f>
        <v>0.20000000000000004</v>
      </c>
      <c r="M23" s="116">
        <f>+AD15</f>
        <v>1.3666666666666665</v>
      </c>
      <c r="N23" s="20"/>
      <c r="O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>
      <c r="A24" s="95" t="s">
        <v>59</v>
      </c>
      <c r="B24" s="130">
        <f t="shared" si="14"/>
        <v>1.8666666666666665</v>
      </c>
      <c r="C24" s="130">
        <f t="shared" si="14"/>
        <v>1.2</v>
      </c>
      <c r="D24" s="130">
        <f>+G16</f>
        <v>0</v>
      </c>
      <c r="E24" s="130">
        <f t="shared" si="15"/>
        <v>2.1666666666666665</v>
      </c>
      <c r="F24" s="130">
        <f t="shared" si="15"/>
        <v>1.0333333333333334</v>
      </c>
      <c r="G24" s="130">
        <f t="shared" si="16"/>
        <v>1.6833333333333333</v>
      </c>
      <c r="H24" s="130">
        <f t="shared" si="16"/>
        <v>0.44999999999999996</v>
      </c>
      <c r="I24" s="130">
        <f>+T16</f>
        <v>1.5666666666666667</v>
      </c>
      <c r="J24" s="130">
        <f>+W16</f>
        <v>0</v>
      </c>
      <c r="K24" s="130">
        <f>+Z16</f>
        <v>1.5333333333333332</v>
      </c>
      <c r="L24" s="130">
        <f>+AB16</f>
        <v>0.3</v>
      </c>
      <c r="M24" s="131">
        <f>+AD16</f>
        <v>1.5</v>
      </c>
      <c r="N24" s="18"/>
      <c r="O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spans="1:35">
      <c r="A25" s="205" t="s">
        <v>60</v>
      </c>
      <c r="B25" s="206">
        <f t="shared" si="14"/>
        <v>2</v>
      </c>
      <c r="C25" s="206">
        <f t="shared" si="14"/>
        <v>0</v>
      </c>
      <c r="D25" s="206">
        <f>+G17</f>
        <v>0</v>
      </c>
      <c r="E25" s="206">
        <f t="shared" si="15"/>
        <v>1.4222222222222218</v>
      </c>
      <c r="F25" s="206">
        <f t="shared" si="15"/>
        <v>0</v>
      </c>
      <c r="G25" s="206">
        <f t="shared" si="16"/>
        <v>1.2333333333333334</v>
      </c>
      <c r="H25" s="206">
        <f t="shared" si="16"/>
        <v>0</v>
      </c>
      <c r="I25" s="206">
        <f>+T17</f>
        <v>0.8666666666666667</v>
      </c>
      <c r="J25" s="206">
        <f>+W17</f>
        <v>0.43333333333333335</v>
      </c>
      <c r="K25" s="206">
        <f>+Z17</f>
        <v>2.5888888888888886</v>
      </c>
      <c r="L25" s="206">
        <f>+AB17</f>
        <v>0.23333333333333334</v>
      </c>
      <c r="M25" s="207">
        <f>+AD17</f>
        <v>1.411111111111111</v>
      </c>
      <c r="N25" s="18"/>
      <c r="O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spans="1:35">
      <c r="A26" s="99" t="s">
        <v>62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129"/>
      <c r="N26" s="20"/>
      <c r="O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>
      <c r="A27" s="102" t="s">
        <v>63</v>
      </c>
      <c r="B27" s="38" t="s">
        <v>74</v>
      </c>
      <c r="C27" s="38" t="s">
        <v>76</v>
      </c>
      <c r="D27" s="38" t="s">
        <v>77</v>
      </c>
      <c r="E27" s="38" t="s">
        <v>79</v>
      </c>
      <c r="F27" s="38" t="s">
        <v>78</v>
      </c>
      <c r="G27" s="38" t="s">
        <v>83</v>
      </c>
      <c r="H27" s="38" t="s">
        <v>84</v>
      </c>
      <c r="I27" s="38" t="s">
        <v>86</v>
      </c>
      <c r="J27" s="38" t="s">
        <v>88</v>
      </c>
      <c r="K27" s="38" t="s">
        <v>89</v>
      </c>
      <c r="L27" s="38" t="s">
        <v>91</v>
      </c>
      <c r="M27" s="100" t="s">
        <v>93</v>
      </c>
      <c r="N27" s="19"/>
      <c r="O27" s="19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/>
      <c r="AD27"/>
      <c r="AE27"/>
      <c r="AF27"/>
      <c r="AG27"/>
      <c r="AH27"/>
      <c r="AI27"/>
    </row>
    <row r="28" spans="1:35">
      <c r="A28" s="93" t="s">
        <v>64</v>
      </c>
      <c r="B28" s="84">
        <v>0.83</v>
      </c>
      <c r="C28" s="84">
        <v>0.96</v>
      </c>
      <c r="D28" s="84">
        <v>0.64</v>
      </c>
      <c r="E28" s="84">
        <v>1.54</v>
      </c>
      <c r="F28" s="84">
        <v>3.27</v>
      </c>
      <c r="G28" s="84">
        <v>2.42</v>
      </c>
      <c r="H28" s="84">
        <v>1.36</v>
      </c>
      <c r="I28" s="84">
        <v>2.19</v>
      </c>
      <c r="J28" s="84">
        <v>2.66</v>
      </c>
      <c r="K28" s="84">
        <v>2.33</v>
      </c>
      <c r="L28" s="84">
        <v>0.77</v>
      </c>
      <c r="M28" s="101">
        <v>0.8</v>
      </c>
      <c r="N28" s="84"/>
      <c r="O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</row>
    <row r="29" spans="1:35">
      <c r="A29" s="93" t="s">
        <v>65</v>
      </c>
      <c r="B29" s="84">
        <f>SUM(B28)</f>
        <v>0.83</v>
      </c>
      <c r="C29" s="84">
        <f t="shared" ref="C29:M29" si="17">SUM(B29+C28)</f>
        <v>1.79</v>
      </c>
      <c r="D29" s="84">
        <f t="shared" si="17"/>
        <v>2.4300000000000002</v>
      </c>
      <c r="E29" s="84">
        <f t="shared" si="17"/>
        <v>3.97</v>
      </c>
      <c r="F29" s="84">
        <f t="shared" si="17"/>
        <v>7.24</v>
      </c>
      <c r="G29" s="84">
        <f t="shared" si="17"/>
        <v>9.66</v>
      </c>
      <c r="H29" s="84">
        <f t="shared" si="17"/>
        <v>11.02</v>
      </c>
      <c r="I29" s="84">
        <f t="shared" si="17"/>
        <v>13.209999999999999</v>
      </c>
      <c r="J29" s="84">
        <f t="shared" si="17"/>
        <v>15.87</v>
      </c>
      <c r="K29" s="84">
        <f t="shared" si="17"/>
        <v>18.2</v>
      </c>
      <c r="L29" s="84">
        <f t="shared" si="17"/>
        <v>18.97</v>
      </c>
      <c r="M29" s="101">
        <f t="shared" si="17"/>
        <v>19.77</v>
      </c>
      <c r="N29" s="84"/>
      <c r="O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</row>
    <row r="30" spans="1:35">
      <c r="A30" s="93" t="s">
        <v>66</v>
      </c>
      <c r="B30" s="84">
        <v>5.34</v>
      </c>
      <c r="C30" s="84">
        <v>3.67</v>
      </c>
      <c r="D30" s="84">
        <v>5.58</v>
      </c>
      <c r="E30" s="84">
        <v>5.26</v>
      </c>
      <c r="F30" s="84">
        <v>8.82</v>
      </c>
      <c r="G30" s="84">
        <v>13.52</v>
      </c>
      <c r="H30" s="84">
        <v>6.38</v>
      </c>
      <c r="I30" s="84">
        <v>12.46</v>
      </c>
      <c r="J30" s="84">
        <v>9.85</v>
      </c>
      <c r="K30" s="84">
        <v>9.3699999999999992</v>
      </c>
      <c r="L30" s="84">
        <v>3.62</v>
      </c>
      <c r="M30" s="101">
        <v>4.6900000000000004</v>
      </c>
      <c r="N30" s="84"/>
      <c r="O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11" t="s">
        <v>43</v>
      </c>
    </row>
    <row r="31" spans="1:35">
      <c r="A31" s="93" t="s">
        <v>67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101"/>
      <c r="N31" s="84"/>
      <c r="O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</row>
    <row r="32" spans="1:35">
      <c r="A32" s="93" t="s">
        <v>68</v>
      </c>
      <c r="B32" s="84">
        <f t="shared" ref="B32:M32" si="18">SUM(B23-B28)</f>
        <v>1.2366666666666664</v>
      </c>
      <c r="C32" s="84">
        <f t="shared" si="18"/>
        <v>-0.17666666666666664</v>
      </c>
      <c r="D32" s="84">
        <f t="shared" si="18"/>
        <v>-0.64</v>
      </c>
      <c r="E32" s="84">
        <f t="shared" si="18"/>
        <v>-0.49000000000000021</v>
      </c>
      <c r="F32" s="84">
        <f t="shared" si="18"/>
        <v>-2.2533333333333334</v>
      </c>
      <c r="G32" s="84">
        <f t="shared" si="18"/>
        <v>-1.4116666666666666</v>
      </c>
      <c r="H32" s="84">
        <f t="shared" si="18"/>
        <v>-1.01</v>
      </c>
      <c r="I32" s="84">
        <f t="shared" si="18"/>
        <v>-1.6733333333333333</v>
      </c>
      <c r="J32" s="84">
        <f t="shared" si="18"/>
        <v>-2.0100000000000002</v>
      </c>
      <c r="K32" s="84">
        <f t="shared" si="18"/>
        <v>0.78666666666666663</v>
      </c>
      <c r="L32" s="84">
        <f t="shared" si="18"/>
        <v>-0.56999999999999995</v>
      </c>
      <c r="M32" s="101">
        <f t="shared" si="18"/>
        <v>0.56666666666666643</v>
      </c>
      <c r="N32" s="84"/>
      <c r="O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</row>
    <row r="33" spans="1:28">
      <c r="A33" s="93" t="s">
        <v>69</v>
      </c>
      <c r="B33" s="20">
        <f t="shared" ref="B33:M33" si="19">SUM(B24-B28)</f>
        <v>1.0366666666666666</v>
      </c>
      <c r="C33" s="20">
        <f t="shared" si="19"/>
        <v>0.24</v>
      </c>
      <c r="D33" s="20">
        <f t="shared" si="19"/>
        <v>-0.64</v>
      </c>
      <c r="E33" s="20">
        <f t="shared" si="19"/>
        <v>0.62666666666666648</v>
      </c>
      <c r="F33" s="20">
        <f t="shared" si="19"/>
        <v>-2.2366666666666664</v>
      </c>
      <c r="G33" s="20">
        <f t="shared" si="19"/>
        <v>-0.73666666666666658</v>
      </c>
      <c r="H33" s="20">
        <f t="shared" si="19"/>
        <v>-0.91000000000000014</v>
      </c>
      <c r="I33" s="20">
        <f t="shared" si="19"/>
        <v>-0.62333333333333329</v>
      </c>
      <c r="J33" s="20">
        <f t="shared" si="19"/>
        <v>-2.66</v>
      </c>
      <c r="K33" s="20">
        <f t="shared" si="19"/>
        <v>-0.79666666666666686</v>
      </c>
      <c r="L33" s="20">
        <f t="shared" si="19"/>
        <v>-0.47000000000000003</v>
      </c>
      <c r="M33" s="94">
        <f t="shared" si="19"/>
        <v>0.7</v>
      </c>
      <c r="N33" s="18"/>
      <c r="O33" s="18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</row>
    <row r="34" spans="1:28">
      <c r="A34" s="93" t="s">
        <v>70</v>
      </c>
      <c r="B34" s="18">
        <f t="shared" ref="B34:M34" si="20">SUM(B25-B28)</f>
        <v>1.17</v>
      </c>
      <c r="C34" s="18">
        <f t="shared" si="20"/>
        <v>-0.96</v>
      </c>
      <c r="D34" s="18">
        <f t="shared" si="20"/>
        <v>-0.64</v>
      </c>
      <c r="E34" s="18">
        <f t="shared" si="20"/>
        <v>-0.1177777777777782</v>
      </c>
      <c r="F34" s="18">
        <f t="shared" si="20"/>
        <v>-3.27</v>
      </c>
      <c r="G34" s="18">
        <f t="shared" si="20"/>
        <v>-1.1866666666666665</v>
      </c>
      <c r="H34" s="18">
        <f t="shared" si="20"/>
        <v>-1.36</v>
      </c>
      <c r="I34" s="18">
        <f t="shared" si="20"/>
        <v>-1.3233333333333333</v>
      </c>
      <c r="J34" s="18">
        <f t="shared" si="20"/>
        <v>-2.2266666666666666</v>
      </c>
      <c r="K34" s="18">
        <f t="shared" si="20"/>
        <v>0.2588888888888885</v>
      </c>
      <c r="L34" s="20">
        <f t="shared" si="20"/>
        <v>-0.53666666666666663</v>
      </c>
      <c r="M34" s="94">
        <f t="shared" si="20"/>
        <v>0.61111111111111094</v>
      </c>
      <c r="N34" s="18"/>
      <c r="O34" s="18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</row>
    <row r="35" spans="1:28">
      <c r="A35" s="93" t="s">
        <v>71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20"/>
      <c r="M35" s="94"/>
      <c r="N35" s="18"/>
      <c r="O35" s="18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</row>
    <row r="36" spans="1:28">
      <c r="A36" s="104" t="s">
        <v>68</v>
      </c>
      <c r="B36" s="28">
        <f t="shared" ref="B36:M36" si="21">SUM(B40-B29)</f>
        <v>1.2366666666666664</v>
      </c>
      <c r="C36" s="28">
        <f t="shared" si="21"/>
        <v>1.0599999999999996</v>
      </c>
      <c r="D36" s="28">
        <f t="shared" si="21"/>
        <v>0.41999999999999948</v>
      </c>
      <c r="E36" s="28">
        <f t="shared" si="21"/>
        <v>-7.0000000000000728E-2</v>
      </c>
      <c r="F36" s="28">
        <f t="shared" si="21"/>
        <v>-2.3233333333333341</v>
      </c>
      <c r="G36" s="28">
        <f t="shared" si="21"/>
        <v>-3.7350000000000012</v>
      </c>
      <c r="H36" s="28">
        <f t="shared" si="21"/>
        <v>-4.745000000000001</v>
      </c>
      <c r="I36" s="28">
        <f t="shared" si="21"/>
        <v>-6.4183333333333339</v>
      </c>
      <c r="J36" s="28">
        <f t="shared" si="21"/>
        <v>-8.4283333333333346</v>
      </c>
      <c r="K36" s="28">
        <f t="shared" si="21"/>
        <v>-7.6416666666666675</v>
      </c>
      <c r="L36" s="20">
        <f t="shared" si="21"/>
        <v>-8.2116666666666678</v>
      </c>
      <c r="M36" s="94">
        <f t="shared" si="21"/>
        <v>-7.6450000000000014</v>
      </c>
      <c r="N36" s="18"/>
      <c r="O36" s="18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</row>
    <row r="37" spans="1:28">
      <c r="A37" s="93" t="s">
        <v>69</v>
      </c>
      <c r="B37" s="20">
        <f t="shared" ref="B37:M37" si="22">SUM(B41-B29)</f>
        <v>1.0366666666666666</v>
      </c>
      <c r="C37" s="20">
        <f t="shared" si="22"/>
        <v>1.2766666666666664</v>
      </c>
      <c r="D37" s="20">
        <f t="shared" si="22"/>
        <v>0.63666666666666627</v>
      </c>
      <c r="E37" s="20">
        <f t="shared" si="22"/>
        <v>1.2633333333333323</v>
      </c>
      <c r="F37" s="20">
        <f t="shared" si="22"/>
        <v>-0.97333333333333449</v>
      </c>
      <c r="G37" s="20">
        <f t="shared" si="22"/>
        <v>-1.7100000000000009</v>
      </c>
      <c r="H37" s="20">
        <f t="shared" si="22"/>
        <v>-2.620000000000001</v>
      </c>
      <c r="I37" s="20">
        <f t="shared" si="22"/>
        <v>-3.2433333333333341</v>
      </c>
      <c r="J37" s="20">
        <f t="shared" si="22"/>
        <v>-5.9033333333333342</v>
      </c>
      <c r="K37" s="20">
        <f t="shared" si="22"/>
        <v>-6.7000000000000011</v>
      </c>
      <c r="L37" s="20">
        <f t="shared" si="22"/>
        <v>-7.17</v>
      </c>
      <c r="M37" s="94">
        <f t="shared" si="22"/>
        <v>-6.4700000000000006</v>
      </c>
      <c r="N37" s="18"/>
      <c r="O37" s="18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</row>
    <row r="38" spans="1:28">
      <c r="A38" s="171" t="s">
        <v>70</v>
      </c>
      <c r="B38" s="172">
        <f t="shared" ref="B38:M38" si="23">SUM(B42-B29)</f>
        <v>1.17</v>
      </c>
      <c r="C38" s="172">
        <f t="shared" si="23"/>
        <v>0.20999999999999996</v>
      </c>
      <c r="D38" s="172">
        <f t="shared" si="23"/>
        <v>-0.43000000000000016</v>
      </c>
      <c r="E38" s="172">
        <f t="shared" si="23"/>
        <v>-0.54777777777777859</v>
      </c>
      <c r="F38" s="172">
        <f t="shared" si="23"/>
        <v>-3.8177777777777786</v>
      </c>
      <c r="G38" s="172">
        <f t="shared" si="23"/>
        <v>-5.0044444444444451</v>
      </c>
      <c r="H38" s="172">
        <f t="shared" si="23"/>
        <v>-6.3644444444444446</v>
      </c>
      <c r="I38" s="172">
        <f t="shared" si="23"/>
        <v>-7.6877777777777769</v>
      </c>
      <c r="J38" s="172">
        <f t="shared" si="23"/>
        <v>-9.9144444444444435</v>
      </c>
      <c r="K38" s="172">
        <f t="shared" si="23"/>
        <v>-9.655555555555555</v>
      </c>
      <c r="L38" s="172">
        <f t="shared" si="23"/>
        <v>-10.192222222222222</v>
      </c>
      <c r="M38" s="175">
        <f t="shared" si="23"/>
        <v>-9.5811111111111114</v>
      </c>
      <c r="N38" s="18"/>
      <c r="O38" s="18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</row>
    <row r="39" spans="1:28">
      <c r="A39" s="102" t="s">
        <v>72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31"/>
      <c r="M39" s="103"/>
      <c r="N39" s="18"/>
      <c r="O39" s="18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</row>
    <row r="40" spans="1:28">
      <c r="A40" s="93" t="s">
        <v>68</v>
      </c>
      <c r="B40" s="18">
        <f>SUM(B23)</f>
        <v>2.0666666666666664</v>
      </c>
      <c r="C40" s="18">
        <f t="shared" ref="C40:M40" si="24">SUM(B40+C23)</f>
        <v>2.8499999999999996</v>
      </c>
      <c r="D40" s="18">
        <f t="shared" si="24"/>
        <v>2.8499999999999996</v>
      </c>
      <c r="E40" s="18">
        <f t="shared" si="24"/>
        <v>3.8999999999999995</v>
      </c>
      <c r="F40" s="18">
        <f t="shared" si="24"/>
        <v>4.9166666666666661</v>
      </c>
      <c r="G40" s="18">
        <f t="shared" si="24"/>
        <v>5.9249999999999989</v>
      </c>
      <c r="H40" s="18">
        <f t="shared" si="24"/>
        <v>6.2749999999999986</v>
      </c>
      <c r="I40" s="18">
        <f t="shared" si="24"/>
        <v>6.7916666666666652</v>
      </c>
      <c r="J40" s="18">
        <f t="shared" si="24"/>
        <v>7.4416666666666655</v>
      </c>
      <c r="K40" s="18">
        <f t="shared" si="24"/>
        <v>10.558333333333332</v>
      </c>
      <c r="L40" s="20">
        <f t="shared" si="24"/>
        <v>10.758333333333331</v>
      </c>
      <c r="M40" s="94">
        <f t="shared" si="24"/>
        <v>12.124999999999998</v>
      </c>
      <c r="N40" s="18"/>
      <c r="O40" s="18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</row>
    <row r="41" spans="1:28">
      <c r="A41" s="104" t="s">
        <v>69</v>
      </c>
      <c r="B41" s="28">
        <f>SUM(B24)</f>
        <v>1.8666666666666665</v>
      </c>
      <c r="C41" s="28">
        <f t="shared" ref="C41:M41" si="25">SUM(B41+C24)</f>
        <v>3.0666666666666664</v>
      </c>
      <c r="D41" s="28">
        <f t="shared" si="25"/>
        <v>3.0666666666666664</v>
      </c>
      <c r="E41" s="28">
        <f t="shared" si="25"/>
        <v>5.2333333333333325</v>
      </c>
      <c r="F41" s="28">
        <f t="shared" si="25"/>
        <v>6.2666666666666657</v>
      </c>
      <c r="G41" s="28">
        <f t="shared" si="25"/>
        <v>7.9499999999999993</v>
      </c>
      <c r="H41" s="28">
        <f t="shared" si="25"/>
        <v>8.3999999999999986</v>
      </c>
      <c r="I41" s="28">
        <f t="shared" si="25"/>
        <v>9.966666666666665</v>
      </c>
      <c r="J41" s="28">
        <f t="shared" si="25"/>
        <v>9.966666666666665</v>
      </c>
      <c r="K41" s="28">
        <f t="shared" si="25"/>
        <v>11.499999999999998</v>
      </c>
      <c r="L41" s="28">
        <f t="shared" si="25"/>
        <v>11.799999999999999</v>
      </c>
      <c r="M41" s="94">
        <f t="shared" si="25"/>
        <v>13.299999999999999</v>
      </c>
      <c r="N41" s="18"/>
      <c r="O41" s="18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</row>
    <row r="42" spans="1:28" ht="15.75" thickBot="1">
      <c r="A42" s="125" t="s">
        <v>70</v>
      </c>
      <c r="B42" s="126">
        <f>SUM(B25)</f>
        <v>2</v>
      </c>
      <c r="C42" s="126">
        <f t="shared" ref="C42:M42" si="26">SUM(B42+C25)</f>
        <v>2</v>
      </c>
      <c r="D42" s="126">
        <f t="shared" si="26"/>
        <v>2</v>
      </c>
      <c r="E42" s="126">
        <f t="shared" si="26"/>
        <v>3.4222222222222216</v>
      </c>
      <c r="F42" s="126">
        <f t="shared" si="26"/>
        <v>3.4222222222222216</v>
      </c>
      <c r="G42" s="126">
        <f t="shared" si="26"/>
        <v>4.655555555555555</v>
      </c>
      <c r="H42" s="126">
        <f t="shared" si="26"/>
        <v>4.655555555555555</v>
      </c>
      <c r="I42" s="126">
        <f t="shared" si="26"/>
        <v>5.5222222222222221</v>
      </c>
      <c r="J42" s="126">
        <f t="shared" si="26"/>
        <v>5.9555555555555557</v>
      </c>
      <c r="K42" s="126">
        <f t="shared" si="26"/>
        <v>8.5444444444444443</v>
      </c>
      <c r="L42" s="127">
        <f t="shared" si="26"/>
        <v>8.7777777777777768</v>
      </c>
      <c r="M42" s="107">
        <f t="shared" si="26"/>
        <v>10.188888888888888</v>
      </c>
      <c r="N42" s="18"/>
      <c r="O42" s="18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</row>
    <row r="43" spans="1:28" ht="15.75" thickTop="1">
      <c r="A43" s="26"/>
      <c r="B43" s="18"/>
      <c r="C43" s="20" t="s">
        <v>43</v>
      </c>
      <c r="D43" s="18"/>
      <c r="E43" s="18"/>
      <c r="F43" s="18"/>
      <c r="G43" s="18"/>
      <c r="H43" s="18"/>
      <c r="I43" s="18"/>
      <c r="J43" s="18"/>
      <c r="K43" s="18"/>
      <c r="L43" s="18"/>
      <c r="M43" s="28"/>
      <c r="N43" s="28"/>
      <c r="O43" s="28"/>
      <c r="P43" s="18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</row>
    <row r="44" spans="1:28">
      <c r="A44" s="26" t="s">
        <v>73</v>
      </c>
      <c r="B44" s="18"/>
      <c r="C44" s="20" t="s">
        <v>43</v>
      </c>
      <c r="D44" s="18"/>
      <c r="E44" s="18"/>
      <c r="F44" s="18"/>
      <c r="G44" s="18"/>
      <c r="H44" s="18"/>
      <c r="I44" s="18"/>
      <c r="J44" s="18"/>
      <c r="K44" s="18"/>
      <c r="L44" s="18"/>
      <c r="M44" s="28"/>
      <c r="N44" s="28"/>
      <c r="O44" s="28"/>
      <c r="P44" s="18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</row>
    <row r="45" spans="1:28">
      <c r="A45" s="26"/>
      <c r="B45" s="18"/>
      <c r="C45" s="20" t="s">
        <v>43</v>
      </c>
      <c r="D45" s="18"/>
      <c r="E45" s="18"/>
      <c r="F45" s="18"/>
      <c r="G45" s="18"/>
      <c r="H45" s="18"/>
      <c r="I45" s="18"/>
      <c r="J45" s="18"/>
      <c r="K45" s="18"/>
      <c r="L45" s="18"/>
      <c r="M45" s="28"/>
      <c r="N45" s="28"/>
      <c r="O45" s="28"/>
      <c r="P45" s="18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</row>
    <row r="46" spans="1:28">
      <c r="A46" s="26"/>
      <c r="B46" s="18"/>
      <c r="C46" s="20" t="s">
        <v>43</v>
      </c>
      <c r="D46" s="18"/>
      <c r="E46" s="18"/>
      <c r="F46" s="18"/>
      <c r="G46" s="18"/>
      <c r="H46" s="18"/>
      <c r="I46" s="18"/>
      <c r="J46" s="18"/>
      <c r="K46" s="18"/>
      <c r="L46" s="18"/>
      <c r="M46" s="20"/>
      <c r="N46" s="20"/>
      <c r="O46" s="20"/>
      <c r="P46" s="18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</row>
    <row r="47" spans="1:28">
      <c r="A47" s="26"/>
      <c r="B47" s="18"/>
      <c r="C47" s="20" t="s">
        <v>159</v>
      </c>
      <c r="D47" s="18"/>
      <c r="E47" s="18"/>
      <c r="F47" s="18"/>
      <c r="G47" s="18"/>
      <c r="H47" s="18"/>
      <c r="I47" s="18"/>
      <c r="J47" s="18"/>
      <c r="K47" s="18"/>
      <c r="L47" s="18"/>
      <c r="M47" s="28"/>
      <c r="N47" s="28"/>
      <c r="O47" s="28"/>
      <c r="P47" s="18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</row>
    <row r="48" spans="1:28">
      <c r="A48" s="26"/>
      <c r="B48" s="18"/>
      <c r="C48" s="20" t="s">
        <v>43</v>
      </c>
      <c r="D48" s="18"/>
      <c r="E48" s="18"/>
      <c r="F48" s="18"/>
      <c r="G48" s="18"/>
      <c r="H48" s="18"/>
      <c r="I48" s="18"/>
      <c r="J48" s="18"/>
      <c r="K48" s="18"/>
      <c r="L48" s="18"/>
      <c r="M48" s="28"/>
      <c r="N48" s="28"/>
      <c r="O48" s="28"/>
      <c r="P48" s="18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</row>
    <row r="49" spans="1:28">
      <c r="A49" s="21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18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</row>
    <row r="50" spans="1:28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/>
    </row>
    <row r="51" spans="1:28">
      <c r="A51" s="11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8"/>
      <c r="N51" s="28"/>
      <c r="O51" s="28"/>
      <c r="P51"/>
    </row>
    <row r="52" spans="1:28">
      <c r="A52" s="11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28"/>
      <c r="N52" s="28"/>
      <c r="O52" s="28"/>
      <c r="P52"/>
    </row>
    <row r="53" spans="1:28">
      <c r="A53" s="1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8"/>
      <c r="N53" s="28"/>
      <c r="O53" s="28"/>
      <c r="P53"/>
    </row>
    <row r="54" spans="1:28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28">
      <c r="A55" s="34"/>
    </row>
  </sheetData>
  <phoneticPr fontId="0" type="noConversion"/>
  <pageMargins left="0.5" right="0.5" top="0.5" bottom="0.5" header="0" footer="0"/>
  <pageSetup paperSize="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H55"/>
  <sheetViews>
    <sheetView showOutlineSymbols="0" zoomScale="50" zoomScaleNormal="87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6640625" defaultRowHeight="15"/>
  <cols>
    <col min="1" max="1" width="35.77734375" style="10" customWidth="1"/>
    <col min="2" max="30" width="9.6640625" style="10" customWidth="1"/>
    <col min="31" max="31" width="10.77734375" style="10" customWidth="1"/>
    <col min="32" max="16384" width="9.6640625" style="10"/>
  </cols>
  <sheetData>
    <row r="1" spans="1:34">
      <c r="A1" s="11" t="s">
        <v>46</v>
      </c>
    </row>
    <row r="2" spans="1:34" ht="15.75" thickBot="1">
      <c r="A2" s="11" t="s">
        <v>174</v>
      </c>
      <c r="AA2" s="11" t="s">
        <v>43</v>
      </c>
    </row>
    <row r="3" spans="1:34" ht="15.75">
      <c r="A3" s="12" t="s">
        <v>43</v>
      </c>
      <c r="B3" s="12"/>
      <c r="C3" s="12" t="s">
        <v>74</v>
      </c>
      <c r="D3" s="12"/>
      <c r="E3" s="12"/>
      <c r="F3" s="12" t="s">
        <v>76</v>
      </c>
      <c r="G3" s="12"/>
      <c r="H3" s="12" t="s">
        <v>77</v>
      </c>
      <c r="I3" s="12"/>
      <c r="J3" s="12"/>
      <c r="K3" s="12"/>
      <c r="L3" s="12" t="s">
        <v>79</v>
      </c>
      <c r="M3" s="12" t="s">
        <v>78</v>
      </c>
      <c r="N3" s="12" t="s">
        <v>576</v>
      </c>
      <c r="O3" s="12" t="s">
        <v>43</v>
      </c>
      <c r="P3" s="12"/>
      <c r="Q3" s="12"/>
      <c r="R3" s="12"/>
      <c r="S3" s="12" t="s">
        <v>577</v>
      </c>
      <c r="T3" s="157" t="s">
        <v>566</v>
      </c>
      <c r="U3" s="12" t="s">
        <v>86</v>
      </c>
      <c r="V3" s="12"/>
      <c r="W3" s="12"/>
      <c r="X3" s="12"/>
      <c r="Y3" s="12" t="s">
        <v>575</v>
      </c>
      <c r="Z3" s="12"/>
      <c r="AA3" s="12" t="s">
        <v>89</v>
      </c>
      <c r="AB3" s="12"/>
      <c r="AC3" s="12" t="s">
        <v>91</v>
      </c>
      <c r="AD3" s="12" t="s">
        <v>93</v>
      </c>
      <c r="AE3" s="36" t="s">
        <v>48</v>
      </c>
      <c r="AF3" s="135"/>
      <c r="AG3" s="135"/>
      <c r="AH3" s="135"/>
    </row>
    <row r="4" spans="1:34" ht="16.5" thickBot="1">
      <c r="A4" s="13" t="s">
        <v>48</v>
      </c>
      <c r="B4" s="14" t="s">
        <v>177</v>
      </c>
      <c r="C4" s="14" t="s">
        <v>75</v>
      </c>
      <c r="D4" s="14" t="s">
        <v>178</v>
      </c>
      <c r="E4" s="14" t="s">
        <v>179</v>
      </c>
      <c r="F4" s="14" t="s">
        <v>75</v>
      </c>
      <c r="G4" s="14" t="s">
        <v>180</v>
      </c>
      <c r="H4" s="14" t="s">
        <v>75</v>
      </c>
      <c r="I4" s="14" t="s">
        <v>181</v>
      </c>
      <c r="J4" s="14" t="s">
        <v>182</v>
      </c>
      <c r="K4" s="14" t="s">
        <v>183</v>
      </c>
      <c r="L4" s="14" t="s">
        <v>75</v>
      </c>
      <c r="M4" s="14" t="s">
        <v>75</v>
      </c>
      <c r="N4" s="14" t="s">
        <v>75</v>
      </c>
      <c r="O4" s="14" t="s">
        <v>184</v>
      </c>
      <c r="P4" s="14" t="s">
        <v>185</v>
      </c>
      <c r="Q4" s="14" t="s">
        <v>186</v>
      </c>
      <c r="R4" s="14" t="s">
        <v>187</v>
      </c>
      <c r="S4" s="14" t="s">
        <v>75</v>
      </c>
      <c r="T4" s="14" t="s">
        <v>567</v>
      </c>
      <c r="U4" s="14" t="s">
        <v>75</v>
      </c>
      <c r="V4" s="14" t="s">
        <v>188</v>
      </c>
      <c r="W4" s="14" t="s">
        <v>189</v>
      </c>
      <c r="X4" s="14" t="s">
        <v>190</v>
      </c>
      <c r="Y4" s="14" t="s">
        <v>75</v>
      </c>
      <c r="Z4" s="14" t="s">
        <v>191</v>
      </c>
      <c r="AA4" s="14" t="s">
        <v>75</v>
      </c>
      <c r="AB4" s="14" t="s">
        <v>192</v>
      </c>
      <c r="AC4" s="14" t="s">
        <v>75</v>
      </c>
      <c r="AD4" s="14" t="s">
        <v>75</v>
      </c>
      <c r="AE4" s="13" t="s">
        <v>75</v>
      </c>
      <c r="AF4" s="135"/>
      <c r="AG4" s="135"/>
      <c r="AH4" s="135"/>
    </row>
    <row r="5" spans="1:34">
      <c r="A5" s="22" t="s">
        <v>49</v>
      </c>
      <c r="B5" s="16">
        <v>0.9</v>
      </c>
      <c r="C5" s="16">
        <f>SUM(B5)</f>
        <v>0.9</v>
      </c>
      <c r="D5" s="16">
        <v>0</v>
      </c>
      <c r="E5" s="16">
        <v>1.6</v>
      </c>
      <c r="F5" s="16">
        <f>SUM(D5:E5)</f>
        <v>1.6</v>
      </c>
      <c r="G5" s="16">
        <v>1.3</v>
      </c>
      <c r="H5" s="16">
        <f>SUM(G5)</f>
        <v>1.3</v>
      </c>
      <c r="I5" s="16">
        <v>0.8</v>
      </c>
      <c r="J5" s="16">
        <v>1.6</v>
      </c>
      <c r="K5" s="16">
        <v>2</v>
      </c>
      <c r="L5" s="16">
        <f>SUM(I5:K5)</f>
        <v>4.4000000000000004</v>
      </c>
      <c r="M5" s="16">
        <v>0</v>
      </c>
      <c r="N5" s="16">
        <v>0</v>
      </c>
      <c r="O5" s="16">
        <v>0</v>
      </c>
      <c r="P5" s="16">
        <v>2.25</v>
      </c>
      <c r="Q5" s="16">
        <v>0.65</v>
      </c>
      <c r="R5" s="16">
        <v>0.4</v>
      </c>
      <c r="S5" s="16">
        <f>SUM(O5:R5)</f>
        <v>3.3</v>
      </c>
      <c r="T5" s="16">
        <v>2.4</v>
      </c>
      <c r="U5" s="16">
        <f>SUM(T5)</f>
        <v>2.4</v>
      </c>
      <c r="V5" s="16">
        <v>1.2</v>
      </c>
      <c r="W5" s="16">
        <v>0.9</v>
      </c>
      <c r="X5" s="16">
        <v>1.6</v>
      </c>
      <c r="Y5" s="16">
        <f>SUM(V5:X5)</f>
        <v>3.7</v>
      </c>
      <c r="Z5" s="16">
        <v>0.8</v>
      </c>
      <c r="AA5" s="16">
        <f>SUM(Z5)</f>
        <v>0.8</v>
      </c>
      <c r="AB5" s="16">
        <v>2</v>
      </c>
      <c r="AC5" s="16">
        <f>SUM(AB5)</f>
        <v>2</v>
      </c>
      <c r="AD5" s="16">
        <v>0</v>
      </c>
      <c r="AE5" s="16">
        <f>+C5+F5+H5+L5+M5+N5+S5+U5+Y5+AA5+AC5+AD5</f>
        <v>20.400000000000002</v>
      </c>
      <c r="AF5" s="18"/>
      <c r="AG5" s="18"/>
      <c r="AH5" s="18"/>
    </row>
    <row r="6" spans="1:34">
      <c r="A6" s="20" t="s">
        <v>50</v>
      </c>
      <c r="B6" s="18">
        <v>0.8</v>
      </c>
      <c r="C6" s="18">
        <f t="shared" ref="C6:C13" si="0">SUM(B6)</f>
        <v>0.8</v>
      </c>
      <c r="D6" s="18">
        <v>0</v>
      </c>
      <c r="E6" s="18">
        <v>1.6</v>
      </c>
      <c r="F6" s="18">
        <f t="shared" ref="F6:F13" si="1">SUM(D6:E6)</f>
        <v>1.6</v>
      </c>
      <c r="G6" s="18">
        <v>1.2</v>
      </c>
      <c r="H6" s="18">
        <f t="shared" ref="H6:H13" si="2">SUM(G6)</f>
        <v>1.2</v>
      </c>
      <c r="I6" s="18">
        <v>0.9</v>
      </c>
      <c r="J6" s="18">
        <v>1.6</v>
      </c>
      <c r="K6" s="18">
        <v>2</v>
      </c>
      <c r="L6" s="18">
        <f t="shared" ref="L6:L13" si="3">SUM(I6:K6)</f>
        <v>4.5</v>
      </c>
      <c r="M6" s="18">
        <v>0</v>
      </c>
      <c r="N6" s="18">
        <v>0</v>
      </c>
      <c r="O6" s="18">
        <v>0</v>
      </c>
      <c r="P6" s="18">
        <v>2.15</v>
      </c>
      <c r="Q6" s="18">
        <v>1</v>
      </c>
      <c r="R6" s="18">
        <v>0</v>
      </c>
      <c r="S6" s="18">
        <f t="shared" ref="S6:S13" si="4">SUM(O6:R6)</f>
        <v>3.15</v>
      </c>
      <c r="T6" s="18">
        <v>2.2999999999999998</v>
      </c>
      <c r="U6" s="18">
        <f t="shared" ref="U6:U13" si="5">SUM(T6)</f>
        <v>2.2999999999999998</v>
      </c>
      <c r="V6" s="18">
        <v>1.4</v>
      </c>
      <c r="W6" s="18">
        <v>1.4</v>
      </c>
      <c r="X6" s="18">
        <v>1.4</v>
      </c>
      <c r="Y6" s="18">
        <f t="shared" ref="Y6:Y13" si="6">SUM(V6:X6)</f>
        <v>4.1999999999999993</v>
      </c>
      <c r="Z6" s="18">
        <v>1.6</v>
      </c>
      <c r="AA6" s="18">
        <f t="shared" ref="AA6:AA13" si="7">SUM(Z6)</f>
        <v>1.6</v>
      </c>
      <c r="AB6" s="18">
        <v>2.6</v>
      </c>
      <c r="AC6" s="18">
        <f t="shared" ref="AC6:AC13" si="8">SUM(AB6)</f>
        <v>2.6</v>
      </c>
      <c r="AD6" s="18">
        <v>0</v>
      </c>
      <c r="AE6" s="18">
        <f t="shared" ref="AE6:AE13" si="9">+C6+F6+H6+L6+M6+N6+S6+U6+Y6+AA6+AC6+AD6</f>
        <v>21.950000000000003</v>
      </c>
      <c r="AF6" s="18"/>
      <c r="AG6" s="18"/>
      <c r="AH6" s="18"/>
    </row>
    <row r="7" spans="1:34">
      <c r="A7" s="20" t="s">
        <v>175</v>
      </c>
      <c r="B7" s="18">
        <v>1</v>
      </c>
      <c r="C7" s="18">
        <f t="shared" si="0"/>
        <v>1</v>
      </c>
      <c r="D7" s="18">
        <v>0</v>
      </c>
      <c r="E7" s="18">
        <v>3.1</v>
      </c>
      <c r="F7" s="18">
        <f t="shared" si="1"/>
        <v>3.1</v>
      </c>
      <c r="G7" s="18">
        <v>2.5</v>
      </c>
      <c r="H7" s="18">
        <f t="shared" si="2"/>
        <v>2.5</v>
      </c>
      <c r="I7" s="18">
        <v>1.1000000000000001</v>
      </c>
      <c r="J7" s="18">
        <v>3.1</v>
      </c>
      <c r="K7" s="18">
        <v>2.2000000000000002</v>
      </c>
      <c r="L7" s="18">
        <f t="shared" si="3"/>
        <v>6.4</v>
      </c>
      <c r="M7" s="18">
        <v>0</v>
      </c>
      <c r="N7" s="18">
        <v>0</v>
      </c>
      <c r="O7" s="18">
        <v>0</v>
      </c>
      <c r="P7" s="18">
        <v>2.6</v>
      </c>
      <c r="Q7" s="18">
        <v>1.4</v>
      </c>
      <c r="R7" s="18">
        <v>0</v>
      </c>
      <c r="S7" s="18">
        <f t="shared" si="4"/>
        <v>4</v>
      </c>
      <c r="T7" s="18">
        <v>4.3</v>
      </c>
      <c r="U7" s="18">
        <f t="shared" si="5"/>
        <v>4.3</v>
      </c>
      <c r="V7" s="18">
        <v>1.5</v>
      </c>
      <c r="W7" s="18">
        <v>2.8</v>
      </c>
      <c r="X7" s="18">
        <v>1</v>
      </c>
      <c r="Y7" s="18">
        <f t="shared" si="6"/>
        <v>5.3</v>
      </c>
      <c r="Z7" s="18">
        <v>1.2</v>
      </c>
      <c r="AA7" s="18">
        <f t="shared" si="7"/>
        <v>1.2</v>
      </c>
      <c r="AB7" s="18">
        <v>3.2</v>
      </c>
      <c r="AC7" s="18">
        <f t="shared" si="8"/>
        <v>3.2</v>
      </c>
      <c r="AD7" s="18">
        <v>0</v>
      </c>
      <c r="AE7" s="18">
        <f t="shared" si="9"/>
        <v>31</v>
      </c>
      <c r="AF7" s="18"/>
      <c r="AG7" s="18"/>
      <c r="AH7" s="18"/>
    </row>
    <row r="8" spans="1:34">
      <c r="A8" s="20" t="s">
        <v>52</v>
      </c>
      <c r="B8" s="18">
        <v>0.7</v>
      </c>
      <c r="C8" s="18">
        <f t="shared" si="0"/>
        <v>0.7</v>
      </c>
      <c r="D8" s="18">
        <v>0</v>
      </c>
      <c r="E8" s="18">
        <v>1.8</v>
      </c>
      <c r="F8" s="18">
        <f t="shared" si="1"/>
        <v>1.8</v>
      </c>
      <c r="G8" s="18">
        <v>1.2</v>
      </c>
      <c r="H8" s="18">
        <f t="shared" si="2"/>
        <v>1.2</v>
      </c>
      <c r="I8" s="18">
        <v>0.9</v>
      </c>
      <c r="J8" s="18">
        <v>1.9</v>
      </c>
      <c r="K8" s="18">
        <v>2</v>
      </c>
      <c r="L8" s="18">
        <f t="shared" si="3"/>
        <v>4.8</v>
      </c>
      <c r="M8" s="18">
        <v>0</v>
      </c>
      <c r="N8" s="18">
        <v>0</v>
      </c>
      <c r="O8" s="18">
        <v>0</v>
      </c>
      <c r="P8" s="18">
        <v>1.85</v>
      </c>
      <c r="Q8" s="18">
        <v>0.4</v>
      </c>
      <c r="R8" s="18">
        <v>0</v>
      </c>
      <c r="S8" s="18">
        <f t="shared" si="4"/>
        <v>2.25</v>
      </c>
      <c r="T8" s="18">
        <v>2</v>
      </c>
      <c r="U8" s="18">
        <f t="shared" si="5"/>
        <v>2</v>
      </c>
      <c r="V8" s="18">
        <v>1.6</v>
      </c>
      <c r="W8" s="18">
        <v>1.2</v>
      </c>
      <c r="X8" s="18">
        <v>1.5</v>
      </c>
      <c r="Y8" s="18">
        <f t="shared" si="6"/>
        <v>4.3</v>
      </c>
      <c r="Z8" s="18">
        <v>0.6</v>
      </c>
      <c r="AA8" s="18">
        <f t="shared" si="7"/>
        <v>0.6</v>
      </c>
      <c r="AB8" s="18">
        <v>1.6</v>
      </c>
      <c r="AC8" s="18">
        <f t="shared" si="8"/>
        <v>1.6</v>
      </c>
      <c r="AD8" s="18">
        <v>0</v>
      </c>
      <c r="AE8" s="18">
        <f t="shared" si="9"/>
        <v>19.250000000000004</v>
      </c>
      <c r="AF8" s="18"/>
      <c r="AG8" s="18"/>
      <c r="AH8" s="18"/>
    </row>
    <row r="9" spans="1:34">
      <c r="A9" s="20" t="s">
        <v>53</v>
      </c>
      <c r="B9" s="18">
        <v>0.9</v>
      </c>
      <c r="C9" s="18">
        <f t="shared" si="0"/>
        <v>0.9</v>
      </c>
      <c r="D9" s="18">
        <v>0</v>
      </c>
      <c r="E9" s="18">
        <v>1.8</v>
      </c>
      <c r="F9" s="18">
        <f t="shared" si="1"/>
        <v>1.8</v>
      </c>
      <c r="G9" s="18">
        <v>1.1000000000000001</v>
      </c>
      <c r="H9" s="18">
        <f t="shared" si="2"/>
        <v>1.1000000000000001</v>
      </c>
      <c r="I9" s="18">
        <v>2</v>
      </c>
      <c r="J9" s="18">
        <v>2.2000000000000002</v>
      </c>
      <c r="K9" s="18">
        <v>2.4</v>
      </c>
      <c r="L9" s="18">
        <f t="shared" si="3"/>
        <v>6.6</v>
      </c>
      <c r="M9" s="18">
        <v>0</v>
      </c>
      <c r="N9" s="18">
        <v>0</v>
      </c>
      <c r="O9" s="18">
        <v>0</v>
      </c>
      <c r="P9" s="18">
        <v>2.25</v>
      </c>
      <c r="Q9" s="18">
        <v>0.5</v>
      </c>
      <c r="R9" s="18">
        <v>0</v>
      </c>
      <c r="S9" s="18">
        <f t="shared" si="4"/>
        <v>2.75</v>
      </c>
      <c r="T9" s="18">
        <v>1.7</v>
      </c>
      <c r="U9" s="18">
        <f t="shared" si="5"/>
        <v>1.7</v>
      </c>
      <c r="V9" s="18">
        <v>0.9</v>
      </c>
      <c r="W9" s="18">
        <v>0.5</v>
      </c>
      <c r="X9" s="18">
        <v>0.6</v>
      </c>
      <c r="Y9" s="18">
        <f t="shared" si="6"/>
        <v>2</v>
      </c>
      <c r="Z9" s="18">
        <v>1.2</v>
      </c>
      <c r="AA9" s="18">
        <f t="shared" si="7"/>
        <v>1.2</v>
      </c>
      <c r="AB9" s="18">
        <v>1.9</v>
      </c>
      <c r="AC9" s="18">
        <f t="shared" si="8"/>
        <v>1.9</v>
      </c>
      <c r="AD9" s="18">
        <v>0</v>
      </c>
      <c r="AE9" s="18">
        <f t="shared" si="9"/>
        <v>19.95</v>
      </c>
      <c r="AF9" s="18"/>
      <c r="AG9" s="18"/>
      <c r="AH9" s="18"/>
    </row>
    <row r="10" spans="1:34">
      <c r="A10" s="172" t="s">
        <v>146</v>
      </c>
      <c r="B10" s="174">
        <v>0.9</v>
      </c>
      <c r="C10" s="174">
        <f t="shared" si="0"/>
        <v>0.9</v>
      </c>
      <c r="D10" s="174">
        <v>0</v>
      </c>
      <c r="E10" s="174">
        <v>1.9</v>
      </c>
      <c r="F10" s="174">
        <f t="shared" si="1"/>
        <v>1.9</v>
      </c>
      <c r="G10" s="174">
        <v>0.9</v>
      </c>
      <c r="H10" s="174">
        <f t="shared" si="2"/>
        <v>0.9</v>
      </c>
      <c r="I10" s="174">
        <v>1.3</v>
      </c>
      <c r="J10" s="174">
        <v>1.2</v>
      </c>
      <c r="K10" s="174">
        <v>2.2000000000000002</v>
      </c>
      <c r="L10" s="174">
        <f t="shared" si="3"/>
        <v>4.7</v>
      </c>
      <c r="M10" s="174">
        <v>0</v>
      </c>
      <c r="N10" s="174">
        <v>0</v>
      </c>
      <c r="O10" s="174">
        <v>0</v>
      </c>
      <c r="P10" s="174">
        <v>2.15</v>
      </c>
      <c r="Q10" s="174">
        <v>0.85</v>
      </c>
      <c r="R10" s="174">
        <v>0</v>
      </c>
      <c r="S10" s="174">
        <f t="shared" si="4"/>
        <v>3</v>
      </c>
      <c r="T10" s="174">
        <v>1.4</v>
      </c>
      <c r="U10" s="174">
        <f t="shared" si="5"/>
        <v>1.4</v>
      </c>
      <c r="V10" s="174">
        <v>1.1000000000000001</v>
      </c>
      <c r="W10" s="174">
        <v>0.5</v>
      </c>
      <c r="X10" s="174">
        <v>0.6</v>
      </c>
      <c r="Y10" s="174">
        <f t="shared" si="6"/>
        <v>2.2000000000000002</v>
      </c>
      <c r="Z10" s="174">
        <v>1.6</v>
      </c>
      <c r="AA10" s="174">
        <f t="shared" si="7"/>
        <v>1.6</v>
      </c>
      <c r="AB10" s="174">
        <v>2.2999999999999998</v>
      </c>
      <c r="AC10" s="174">
        <f t="shared" si="8"/>
        <v>2.2999999999999998</v>
      </c>
      <c r="AD10" s="174">
        <v>0</v>
      </c>
      <c r="AE10" s="174">
        <f t="shared" si="9"/>
        <v>18.900000000000002</v>
      </c>
      <c r="AF10" s="18"/>
      <c r="AG10" s="18"/>
      <c r="AH10" s="18"/>
    </row>
    <row r="11" spans="1:34">
      <c r="A11" s="20" t="s">
        <v>54</v>
      </c>
      <c r="B11" s="18">
        <v>1</v>
      </c>
      <c r="C11" s="18">
        <f t="shared" si="0"/>
        <v>1</v>
      </c>
      <c r="D11" s="18">
        <v>0</v>
      </c>
      <c r="E11" s="18">
        <v>2.6</v>
      </c>
      <c r="F11" s="18">
        <f t="shared" si="1"/>
        <v>2.6</v>
      </c>
      <c r="G11" s="18">
        <v>1.1000000000000001</v>
      </c>
      <c r="H11" s="18">
        <f t="shared" si="2"/>
        <v>1.1000000000000001</v>
      </c>
      <c r="I11" s="18">
        <v>1.3</v>
      </c>
      <c r="J11" s="18">
        <v>3.1</v>
      </c>
      <c r="K11" s="18">
        <v>2.2999999999999998</v>
      </c>
      <c r="L11" s="18">
        <f t="shared" si="3"/>
        <v>6.7</v>
      </c>
      <c r="M11" s="18">
        <v>0</v>
      </c>
      <c r="N11" s="18">
        <v>0</v>
      </c>
      <c r="O11" s="18">
        <v>0.2</v>
      </c>
      <c r="P11" s="18">
        <v>2.7</v>
      </c>
      <c r="Q11" s="18">
        <v>0.2</v>
      </c>
      <c r="R11" s="18">
        <v>0</v>
      </c>
      <c r="S11" s="18">
        <f t="shared" si="4"/>
        <v>3.1000000000000005</v>
      </c>
      <c r="T11" s="18">
        <v>2.2999999999999998</v>
      </c>
      <c r="U11" s="18">
        <f t="shared" si="5"/>
        <v>2.2999999999999998</v>
      </c>
      <c r="V11" s="18">
        <v>1.3</v>
      </c>
      <c r="W11" s="18">
        <v>2.8</v>
      </c>
      <c r="X11" s="18">
        <v>0.3</v>
      </c>
      <c r="Y11" s="18">
        <f t="shared" si="6"/>
        <v>4.3999999999999995</v>
      </c>
      <c r="Z11" s="18">
        <v>1.2</v>
      </c>
      <c r="AA11" s="18">
        <f t="shared" si="7"/>
        <v>1.2</v>
      </c>
      <c r="AB11" s="18">
        <v>1.6</v>
      </c>
      <c r="AC11" s="18">
        <f t="shared" si="8"/>
        <v>1.6</v>
      </c>
      <c r="AD11" s="18">
        <v>0</v>
      </c>
      <c r="AE11" s="18">
        <f t="shared" si="9"/>
        <v>24</v>
      </c>
      <c r="AF11" s="18"/>
      <c r="AG11" s="18"/>
      <c r="AH11" s="18"/>
    </row>
    <row r="12" spans="1:34">
      <c r="A12" s="20" t="s">
        <v>55</v>
      </c>
      <c r="B12" s="18">
        <v>0.8</v>
      </c>
      <c r="C12" s="18">
        <f t="shared" si="0"/>
        <v>0.8</v>
      </c>
      <c r="D12" s="18">
        <v>0</v>
      </c>
      <c r="E12" s="18">
        <v>1.6</v>
      </c>
      <c r="F12" s="18">
        <f t="shared" si="1"/>
        <v>1.6</v>
      </c>
      <c r="G12" s="18">
        <v>0.9</v>
      </c>
      <c r="H12" s="18">
        <f t="shared" si="2"/>
        <v>0.9</v>
      </c>
      <c r="I12" s="18">
        <v>0.5</v>
      </c>
      <c r="J12" s="18">
        <v>3.6</v>
      </c>
      <c r="K12" s="18">
        <v>2.2000000000000002</v>
      </c>
      <c r="L12" s="18">
        <f t="shared" si="3"/>
        <v>6.3</v>
      </c>
      <c r="M12" s="18">
        <v>0</v>
      </c>
      <c r="N12" s="18">
        <v>0</v>
      </c>
      <c r="O12" s="18">
        <v>0.2</v>
      </c>
      <c r="P12" s="18">
        <v>1.7</v>
      </c>
      <c r="Q12" s="18">
        <v>0.4</v>
      </c>
      <c r="R12" s="18">
        <v>0</v>
      </c>
      <c r="S12" s="18">
        <f t="shared" si="4"/>
        <v>2.2999999999999998</v>
      </c>
      <c r="T12" s="18">
        <v>1.2</v>
      </c>
      <c r="U12" s="18">
        <f t="shared" si="5"/>
        <v>1.2</v>
      </c>
      <c r="V12" s="18">
        <v>0.5</v>
      </c>
      <c r="W12" s="18">
        <v>0.2</v>
      </c>
      <c r="X12" s="18">
        <v>0</v>
      </c>
      <c r="Y12" s="18">
        <f t="shared" si="6"/>
        <v>0.7</v>
      </c>
      <c r="Z12" s="18">
        <v>0.7</v>
      </c>
      <c r="AA12" s="18">
        <f t="shared" si="7"/>
        <v>0.7</v>
      </c>
      <c r="AB12" s="18">
        <v>1.2</v>
      </c>
      <c r="AC12" s="18">
        <f t="shared" si="8"/>
        <v>1.2</v>
      </c>
      <c r="AD12" s="18">
        <v>0</v>
      </c>
      <c r="AE12" s="18">
        <f t="shared" si="9"/>
        <v>15.699999999999996</v>
      </c>
      <c r="AF12" s="18"/>
      <c r="AG12" s="18"/>
      <c r="AH12" s="18"/>
    </row>
    <row r="13" spans="1:34" ht="15.75" thickBot="1">
      <c r="A13" s="20" t="s">
        <v>56</v>
      </c>
      <c r="B13" s="18">
        <v>0.9</v>
      </c>
      <c r="C13" s="18">
        <f t="shared" si="0"/>
        <v>0.9</v>
      </c>
      <c r="D13" s="18">
        <v>0.2</v>
      </c>
      <c r="E13" s="18">
        <v>2.2999999999999998</v>
      </c>
      <c r="F13" s="18">
        <f t="shared" si="1"/>
        <v>2.5</v>
      </c>
      <c r="G13" s="18">
        <v>0.9</v>
      </c>
      <c r="H13" s="18">
        <f t="shared" si="2"/>
        <v>0.9</v>
      </c>
      <c r="I13" s="18">
        <v>0.6</v>
      </c>
      <c r="J13" s="18">
        <v>1.1000000000000001</v>
      </c>
      <c r="K13" s="18">
        <v>2.5</v>
      </c>
      <c r="L13" s="18">
        <f t="shared" si="3"/>
        <v>4.2</v>
      </c>
      <c r="M13" s="18">
        <v>0</v>
      </c>
      <c r="N13" s="18">
        <v>0</v>
      </c>
      <c r="O13" s="18">
        <v>0.2</v>
      </c>
      <c r="P13" s="18">
        <v>1.3</v>
      </c>
      <c r="Q13" s="18">
        <v>0.4</v>
      </c>
      <c r="R13" s="18">
        <v>0</v>
      </c>
      <c r="S13" s="18">
        <f t="shared" si="4"/>
        <v>1.9</v>
      </c>
      <c r="T13" s="18">
        <v>1.55</v>
      </c>
      <c r="U13" s="18">
        <f t="shared" si="5"/>
        <v>1.55</v>
      </c>
      <c r="V13" s="18">
        <v>1.2</v>
      </c>
      <c r="W13" s="18">
        <v>0.2</v>
      </c>
      <c r="X13" s="18">
        <v>0.2</v>
      </c>
      <c r="Y13" s="18">
        <f t="shared" si="6"/>
        <v>1.5999999999999999</v>
      </c>
      <c r="Z13" s="18">
        <v>0.9</v>
      </c>
      <c r="AA13" s="18">
        <f t="shared" si="7"/>
        <v>0.9</v>
      </c>
      <c r="AB13" s="18">
        <v>3.5</v>
      </c>
      <c r="AC13" s="18">
        <f t="shared" si="8"/>
        <v>3.5</v>
      </c>
      <c r="AD13" s="18">
        <v>0</v>
      </c>
      <c r="AE13" s="18">
        <f t="shared" si="9"/>
        <v>17.950000000000003</v>
      </c>
      <c r="AF13" s="18"/>
      <c r="AG13" s="18"/>
      <c r="AH13" s="18"/>
    </row>
    <row r="14" spans="1:34">
      <c r="A14" s="218" t="s">
        <v>57</v>
      </c>
      <c r="B14" s="109">
        <f t="shared" ref="B14:AE14" si="10">SUM(B5:B13)/9</f>
        <v>0.87777777777777788</v>
      </c>
      <c r="C14" s="109">
        <f t="shared" si="10"/>
        <v>0.87777777777777788</v>
      </c>
      <c r="D14" s="109">
        <f t="shared" si="10"/>
        <v>2.2222222222222223E-2</v>
      </c>
      <c r="E14" s="109">
        <f t="shared" si="10"/>
        <v>2.0333333333333337</v>
      </c>
      <c r="F14" s="109">
        <f t="shared" si="10"/>
        <v>2.0555555555555558</v>
      </c>
      <c r="G14" s="109">
        <f t="shared" si="10"/>
        <v>1.2333333333333334</v>
      </c>
      <c r="H14" s="109">
        <f t="shared" si="10"/>
        <v>1.2333333333333334</v>
      </c>
      <c r="I14" s="109">
        <f t="shared" si="10"/>
        <v>1.0444444444444445</v>
      </c>
      <c r="J14" s="109">
        <f t="shared" si="10"/>
        <v>2.1555555555555559</v>
      </c>
      <c r="K14" s="109">
        <f t="shared" si="10"/>
        <v>2.2000000000000002</v>
      </c>
      <c r="L14" s="109">
        <f t="shared" si="10"/>
        <v>5.4</v>
      </c>
      <c r="M14" s="109">
        <f t="shared" si="10"/>
        <v>0</v>
      </c>
      <c r="N14" s="109">
        <f t="shared" si="10"/>
        <v>0</v>
      </c>
      <c r="O14" s="109">
        <f t="shared" si="10"/>
        <v>6.666666666666668E-2</v>
      </c>
      <c r="P14" s="109">
        <f t="shared" si="10"/>
        <v>2.1055555555555556</v>
      </c>
      <c r="Q14" s="109">
        <f t="shared" si="10"/>
        <v>0.64444444444444449</v>
      </c>
      <c r="R14" s="109">
        <f t="shared" si="10"/>
        <v>4.4444444444444446E-2</v>
      </c>
      <c r="S14" s="109">
        <f t="shared" si="10"/>
        <v>2.8611111111111112</v>
      </c>
      <c r="T14" s="109">
        <f t="shared" si="10"/>
        <v>2.1277777777777778</v>
      </c>
      <c r="U14" s="109">
        <f t="shared" si="10"/>
        <v>2.1277777777777778</v>
      </c>
      <c r="V14" s="109">
        <f t="shared" si="10"/>
        <v>1.1888888888888889</v>
      </c>
      <c r="W14" s="109">
        <f t="shared" si="10"/>
        <v>1.1666666666666665</v>
      </c>
      <c r="X14" s="109">
        <f t="shared" si="10"/>
        <v>0.79999999999999993</v>
      </c>
      <c r="Y14" s="109">
        <f t="shared" si="10"/>
        <v>3.1555555555555554</v>
      </c>
      <c r="Z14" s="109">
        <f t="shared" si="10"/>
        <v>1.0888888888888888</v>
      </c>
      <c r="AA14" s="109">
        <f t="shared" si="10"/>
        <v>1.0888888888888888</v>
      </c>
      <c r="AB14" s="109">
        <f t="shared" si="10"/>
        <v>2.2111111111111112</v>
      </c>
      <c r="AC14" s="109">
        <f t="shared" si="10"/>
        <v>2.2111111111111112</v>
      </c>
      <c r="AD14" s="109">
        <f t="shared" si="10"/>
        <v>0</v>
      </c>
      <c r="AE14" s="109">
        <f t="shared" si="10"/>
        <v>21.011111111111113</v>
      </c>
      <c r="AF14" s="18"/>
      <c r="AG14" s="18"/>
      <c r="AH14" s="18"/>
    </row>
    <row r="15" spans="1:34">
      <c r="A15" s="20" t="s">
        <v>58</v>
      </c>
      <c r="B15" s="18">
        <f>SUM(B5:B10)/6</f>
        <v>0.86666666666666681</v>
      </c>
      <c r="C15" s="18">
        <f t="shared" ref="C15:AE15" si="11">SUM(C5:C10)/6</f>
        <v>0.86666666666666681</v>
      </c>
      <c r="D15" s="18">
        <f t="shared" si="11"/>
        <v>0</v>
      </c>
      <c r="E15" s="18">
        <f t="shared" si="11"/>
        <v>1.966666666666667</v>
      </c>
      <c r="F15" s="18">
        <f t="shared" si="11"/>
        <v>1.966666666666667</v>
      </c>
      <c r="G15" s="18">
        <f t="shared" si="11"/>
        <v>1.3666666666666669</v>
      </c>
      <c r="H15" s="18">
        <f t="shared" si="11"/>
        <v>1.3666666666666669</v>
      </c>
      <c r="I15" s="18">
        <f t="shared" si="11"/>
        <v>1.1666666666666667</v>
      </c>
      <c r="J15" s="18">
        <f t="shared" si="11"/>
        <v>1.9333333333333336</v>
      </c>
      <c r="K15" s="18">
        <f t="shared" si="11"/>
        <v>2.1333333333333333</v>
      </c>
      <c r="L15" s="18">
        <f t="shared" si="11"/>
        <v>5.2333333333333334</v>
      </c>
      <c r="M15" s="18">
        <f t="shared" si="11"/>
        <v>0</v>
      </c>
      <c r="N15" s="18">
        <f t="shared" si="11"/>
        <v>0</v>
      </c>
      <c r="O15" s="18">
        <f t="shared" si="11"/>
        <v>0</v>
      </c>
      <c r="P15" s="18">
        <f t="shared" si="11"/>
        <v>2.2083333333333335</v>
      </c>
      <c r="Q15" s="18">
        <f t="shared" si="11"/>
        <v>0.79999999999999993</v>
      </c>
      <c r="R15" s="18">
        <f t="shared" si="11"/>
        <v>6.6666666666666666E-2</v>
      </c>
      <c r="S15" s="18">
        <f t="shared" si="11"/>
        <v>3.0749999999999997</v>
      </c>
      <c r="T15" s="18">
        <f t="shared" si="11"/>
        <v>2.35</v>
      </c>
      <c r="U15" s="18">
        <f t="shared" si="11"/>
        <v>2.35</v>
      </c>
      <c r="V15" s="18">
        <f t="shared" si="11"/>
        <v>1.2833333333333332</v>
      </c>
      <c r="W15" s="18">
        <f t="shared" si="11"/>
        <v>1.2166666666666666</v>
      </c>
      <c r="X15" s="18">
        <f t="shared" si="11"/>
        <v>1.1166666666666665</v>
      </c>
      <c r="Y15" s="18">
        <f t="shared" si="11"/>
        <v>3.6166666666666667</v>
      </c>
      <c r="Z15" s="18">
        <f t="shared" si="11"/>
        <v>1.1666666666666667</v>
      </c>
      <c r="AA15" s="18">
        <f t="shared" si="11"/>
        <v>1.1666666666666667</v>
      </c>
      <c r="AB15" s="18">
        <f t="shared" si="11"/>
        <v>2.2666666666666671</v>
      </c>
      <c r="AC15" s="18">
        <f t="shared" si="11"/>
        <v>2.2666666666666671</v>
      </c>
      <c r="AD15" s="18">
        <f t="shared" si="11"/>
        <v>0</v>
      </c>
      <c r="AE15" s="18">
        <f t="shared" si="11"/>
        <v>21.908333333333335</v>
      </c>
      <c r="AF15" s="18"/>
      <c r="AG15" s="18"/>
      <c r="AH15" s="18"/>
    </row>
    <row r="16" spans="1:34">
      <c r="A16" s="20" t="s">
        <v>59</v>
      </c>
      <c r="B16" s="18">
        <f>SUM(B11:B13)/3</f>
        <v>0.9</v>
      </c>
      <c r="C16" s="18">
        <f t="shared" ref="C16:AE16" si="12">SUM(C11:C13)/3</f>
        <v>0.9</v>
      </c>
      <c r="D16" s="18">
        <f t="shared" si="12"/>
        <v>6.6666666666666666E-2</v>
      </c>
      <c r="E16" s="18">
        <f t="shared" si="12"/>
        <v>2.1666666666666665</v>
      </c>
      <c r="F16" s="18">
        <f t="shared" si="12"/>
        <v>2.2333333333333334</v>
      </c>
      <c r="G16" s="18">
        <f t="shared" si="12"/>
        <v>0.96666666666666667</v>
      </c>
      <c r="H16" s="18">
        <f t="shared" si="12"/>
        <v>0.96666666666666667</v>
      </c>
      <c r="I16" s="18">
        <f t="shared" si="12"/>
        <v>0.79999999999999993</v>
      </c>
      <c r="J16" s="18">
        <f t="shared" si="12"/>
        <v>2.6</v>
      </c>
      <c r="K16" s="18">
        <f t="shared" si="12"/>
        <v>2.3333333333333335</v>
      </c>
      <c r="L16" s="18">
        <f t="shared" si="12"/>
        <v>5.7333333333333334</v>
      </c>
      <c r="M16" s="18">
        <f t="shared" si="12"/>
        <v>0</v>
      </c>
      <c r="N16" s="18">
        <f t="shared" si="12"/>
        <v>0</v>
      </c>
      <c r="O16" s="18">
        <f t="shared" si="12"/>
        <v>0.20000000000000004</v>
      </c>
      <c r="P16" s="18">
        <f t="shared" si="12"/>
        <v>1.9000000000000001</v>
      </c>
      <c r="Q16" s="18">
        <f t="shared" si="12"/>
        <v>0.33333333333333331</v>
      </c>
      <c r="R16" s="18">
        <f t="shared" si="12"/>
        <v>0</v>
      </c>
      <c r="S16" s="18">
        <f t="shared" si="12"/>
        <v>2.4333333333333336</v>
      </c>
      <c r="T16" s="18">
        <f t="shared" si="12"/>
        <v>1.6833333333333333</v>
      </c>
      <c r="U16" s="18">
        <f t="shared" si="12"/>
        <v>1.6833333333333333</v>
      </c>
      <c r="V16" s="18">
        <f t="shared" si="12"/>
        <v>1</v>
      </c>
      <c r="W16" s="18">
        <f t="shared" si="12"/>
        <v>1.0666666666666667</v>
      </c>
      <c r="X16" s="18">
        <f t="shared" si="12"/>
        <v>0.16666666666666666</v>
      </c>
      <c r="Y16" s="18">
        <f t="shared" si="12"/>
        <v>2.2333333333333329</v>
      </c>
      <c r="Z16" s="18">
        <f t="shared" si="12"/>
        <v>0.93333333333333324</v>
      </c>
      <c r="AA16" s="18">
        <f t="shared" si="12"/>
        <v>0.93333333333333324</v>
      </c>
      <c r="AB16" s="18">
        <f t="shared" si="12"/>
        <v>2.1</v>
      </c>
      <c r="AC16" s="18">
        <f t="shared" si="12"/>
        <v>2.1</v>
      </c>
      <c r="AD16" s="18">
        <f t="shared" si="12"/>
        <v>0</v>
      </c>
      <c r="AE16" s="18">
        <f t="shared" si="12"/>
        <v>19.216666666666665</v>
      </c>
      <c r="AF16" s="18"/>
      <c r="AG16" s="18"/>
      <c r="AH16" s="18"/>
    </row>
    <row r="17" spans="1:34" ht="15.75" thickBot="1">
      <c r="A17" s="124" t="s">
        <v>60</v>
      </c>
      <c r="B17" s="111"/>
      <c r="C17" s="111">
        <f>+C14</f>
        <v>0.87777777777777788</v>
      </c>
      <c r="D17" s="111"/>
      <c r="E17" s="124"/>
      <c r="F17" s="111">
        <f>+F14</f>
        <v>2.0555555555555558</v>
      </c>
      <c r="G17" s="112" t="s">
        <v>43</v>
      </c>
      <c r="H17" s="111">
        <f>+H14</f>
        <v>1.2333333333333334</v>
      </c>
      <c r="I17" s="112" t="s">
        <v>43</v>
      </c>
      <c r="J17" s="111"/>
      <c r="K17" s="111"/>
      <c r="L17" s="111">
        <f>+L14</f>
        <v>5.4</v>
      </c>
      <c r="M17" s="111">
        <f>+M14</f>
        <v>0</v>
      </c>
      <c r="N17" s="111">
        <f>+N14</f>
        <v>0</v>
      </c>
      <c r="O17" s="111"/>
      <c r="P17" s="111"/>
      <c r="Q17" s="111"/>
      <c r="R17" s="111"/>
      <c r="S17" s="111">
        <f>+S14</f>
        <v>2.8611111111111112</v>
      </c>
      <c r="T17" s="111"/>
      <c r="U17" s="111">
        <f>+U14</f>
        <v>2.1277777777777778</v>
      </c>
      <c r="V17" s="111"/>
      <c r="W17" s="111"/>
      <c r="X17" s="111"/>
      <c r="Y17" s="111">
        <f>+Y14</f>
        <v>3.1555555555555554</v>
      </c>
      <c r="Z17" s="111"/>
      <c r="AA17" s="111">
        <f>+AA14</f>
        <v>1.0888888888888888</v>
      </c>
      <c r="AB17" s="111"/>
      <c r="AC17" s="111">
        <f>+AC14</f>
        <v>2.2111111111111112</v>
      </c>
      <c r="AD17" s="111">
        <f>+AD14</f>
        <v>0</v>
      </c>
      <c r="AE17" s="111">
        <f>+AE14</f>
        <v>21.011111111111113</v>
      </c>
      <c r="AF17" s="18"/>
      <c r="AG17" s="18"/>
      <c r="AH17" s="18"/>
    </row>
    <row r="18" spans="1:34">
      <c r="A18" s="28"/>
      <c r="B18" s="18"/>
      <c r="C18" s="18"/>
      <c r="D18" s="18"/>
      <c r="E18" s="28"/>
      <c r="F18" s="18"/>
      <c r="G18" s="20"/>
      <c r="H18" s="18"/>
      <c r="I18" s="20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pans="1:34">
      <c r="A19" s="28"/>
      <c r="B19" s="18"/>
      <c r="C19" s="18"/>
      <c r="D19" s="18"/>
      <c r="E19" s="28"/>
      <c r="F19" s="18"/>
      <c r="G19" s="20"/>
      <c r="H19" s="18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4">
      <c r="A20" s="28"/>
      <c r="B20" s="18"/>
      <c r="C20" s="18"/>
      <c r="D20" s="18"/>
      <c r="E20" s="28"/>
      <c r="F20" s="18"/>
      <c r="G20" s="20"/>
      <c r="H20" s="18"/>
      <c r="I20" s="20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4" ht="15.75" thickBot="1">
      <c r="A21" s="28"/>
      <c r="B21" s="18"/>
      <c r="C21" s="18"/>
      <c r="D21" s="18"/>
      <c r="E21" s="28"/>
      <c r="F21" s="18"/>
      <c r="G21" s="20"/>
      <c r="H21" s="18"/>
      <c r="I21" s="20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pans="1:34" ht="15.75" thickTop="1">
      <c r="A22" s="197" t="s">
        <v>61</v>
      </c>
      <c r="B22" s="90" t="s">
        <v>74</v>
      </c>
      <c r="C22" s="90" t="s">
        <v>76</v>
      </c>
      <c r="D22" s="90" t="s">
        <v>77</v>
      </c>
      <c r="E22" s="90" t="s">
        <v>79</v>
      </c>
      <c r="F22" s="90" t="s">
        <v>78</v>
      </c>
      <c r="G22" s="90" t="s">
        <v>83</v>
      </c>
      <c r="H22" s="90" t="s">
        <v>84</v>
      </c>
      <c r="I22" s="90" t="s">
        <v>86</v>
      </c>
      <c r="J22" s="90" t="s">
        <v>88</v>
      </c>
      <c r="K22" s="90" t="s">
        <v>89</v>
      </c>
      <c r="L22" s="90" t="s">
        <v>91</v>
      </c>
      <c r="M22" s="92" t="s">
        <v>93</v>
      </c>
      <c r="N22" s="84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pans="1:34">
      <c r="A23" s="198" t="s">
        <v>58</v>
      </c>
      <c r="B23" s="20">
        <f>SUM(C15)</f>
        <v>0.86666666666666681</v>
      </c>
      <c r="C23" s="20">
        <f>SUM(F15)</f>
        <v>1.966666666666667</v>
      </c>
      <c r="D23" s="20">
        <f>SUM(H15)</f>
        <v>1.3666666666666669</v>
      </c>
      <c r="E23" s="20">
        <f t="shared" ref="E23:G24" si="13">SUM(L15)</f>
        <v>5.2333333333333334</v>
      </c>
      <c r="F23" s="20">
        <f t="shared" si="13"/>
        <v>0</v>
      </c>
      <c r="G23" s="20">
        <f t="shared" si="13"/>
        <v>0</v>
      </c>
      <c r="H23" s="20">
        <f>SUM(S15)</f>
        <v>3.0749999999999997</v>
      </c>
      <c r="I23" s="20">
        <f>SUM(U15)</f>
        <v>2.35</v>
      </c>
      <c r="J23" s="20">
        <f>SUM(Y15)</f>
        <v>3.6166666666666667</v>
      </c>
      <c r="K23" s="20">
        <f>SUM(AA15)</f>
        <v>1.1666666666666667</v>
      </c>
      <c r="L23" s="20">
        <f>SUM(AC15)</f>
        <v>2.2666666666666671</v>
      </c>
      <c r="M23" s="116">
        <f>SUM(AD15)</f>
        <v>0</v>
      </c>
      <c r="N23" s="84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4">
      <c r="A24" s="208" t="s">
        <v>59</v>
      </c>
      <c r="B24" s="130">
        <f>SUM(C16)</f>
        <v>0.9</v>
      </c>
      <c r="C24" s="130">
        <f>SUM(F16)</f>
        <v>2.2333333333333334</v>
      </c>
      <c r="D24" s="130">
        <f>SUM(H16)</f>
        <v>0.96666666666666667</v>
      </c>
      <c r="E24" s="130">
        <f t="shared" si="13"/>
        <v>5.7333333333333334</v>
      </c>
      <c r="F24" s="130">
        <f t="shared" si="13"/>
        <v>0</v>
      </c>
      <c r="G24" s="130">
        <f t="shared" si="13"/>
        <v>0</v>
      </c>
      <c r="H24" s="130">
        <f>SUM(S16)</f>
        <v>2.4333333333333336</v>
      </c>
      <c r="I24" s="130">
        <f>SUM(U16)</f>
        <v>1.6833333333333333</v>
      </c>
      <c r="J24" s="130">
        <f>SUM(Y16)</f>
        <v>2.2333333333333329</v>
      </c>
      <c r="K24" s="130">
        <f>SUM(AA16)</f>
        <v>0.93333333333333324</v>
      </c>
      <c r="L24" s="130">
        <f>SUM(AC16)</f>
        <v>2.1</v>
      </c>
      <c r="M24" s="131">
        <f>SUM(AD16)</f>
        <v>0</v>
      </c>
      <c r="N24" s="84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4">
      <c r="A25" s="199" t="s">
        <v>60</v>
      </c>
      <c r="B25" s="174">
        <f>SUM(C14)</f>
        <v>0.87777777777777788</v>
      </c>
      <c r="C25" s="174">
        <f>SUM(F14)</f>
        <v>2.0555555555555558</v>
      </c>
      <c r="D25" s="174">
        <f>SUM(H14)</f>
        <v>1.2333333333333334</v>
      </c>
      <c r="E25" s="174">
        <f>SUM(L14)</f>
        <v>5.4</v>
      </c>
      <c r="F25" s="174">
        <f>SUM(M14)</f>
        <v>0</v>
      </c>
      <c r="G25" s="174">
        <f>SUM(N14)</f>
        <v>0</v>
      </c>
      <c r="H25" s="174">
        <f>SUM(S14)</f>
        <v>2.8611111111111112</v>
      </c>
      <c r="I25" s="174">
        <f>SUM(U14)</f>
        <v>2.1277777777777778</v>
      </c>
      <c r="J25" s="174">
        <f>SUM(Y14)</f>
        <v>3.1555555555555554</v>
      </c>
      <c r="K25" s="174">
        <f>SUM(AA14)</f>
        <v>1.0888888888888888</v>
      </c>
      <c r="L25" s="174">
        <f>SUM(AC14)</f>
        <v>2.2111111111111112</v>
      </c>
      <c r="M25" s="175">
        <f>SUM(AD14)</f>
        <v>0</v>
      </c>
      <c r="N25" s="84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4">
      <c r="A26" s="99" t="s">
        <v>176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129"/>
      <c r="N26" s="84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>
      <c r="A27" s="99" t="s">
        <v>63</v>
      </c>
      <c r="B27" s="38" t="s">
        <v>74</v>
      </c>
      <c r="C27" s="38" t="s">
        <v>76</v>
      </c>
      <c r="D27" s="38" t="s">
        <v>77</v>
      </c>
      <c r="E27" s="38" t="s">
        <v>79</v>
      </c>
      <c r="F27" s="38" t="s">
        <v>78</v>
      </c>
      <c r="G27" s="38" t="s">
        <v>83</v>
      </c>
      <c r="H27" s="38" t="s">
        <v>84</v>
      </c>
      <c r="I27" s="38" t="s">
        <v>86</v>
      </c>
      <c r="J27" s="38" t="s">
        <v>88</v>
      </c>
      <c r="K27" s="38" t="s">
        <v>89</v>
      </c>
      <c r="L27" s="38" t="s">
        <v>91</v>
      </c>
      <c r="M27" s="100" t="s">
        <v>93</v>
      </c>
      <c r="N27" s="84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/>
      <c r="AD27"/>
      <c r="AE27"/>
      <c r="AF27"/>
      <c r="AG27"/>
      <c r="AH27"/>
    </row>
    <row r="28" spans="1:34">
      <c r="A28" s="198" t="s">
        <v>64</v>
      </c>
      <c r="B28" s="84">
        <v>0.84</v>
      </c>
      <c r="C28" s="84">
        <v>0.96</v>
      </c>
      <c r="D28" s="84">
        <v>0.63</v>
      </c>
      <c r="E28" s="84">
        <v>1.54</v>
      </c>
      <c r="F28" s="84">
        <v>3.23</v>
      </c>
      <c r="G28" s="84">
        <v>2.41</v>
      </c>
      <c r="H28" s="84">
        <v>1.35</v>
      </c>
      <c r="I28" s="84">
        <v>2.2000000000000002</v>
      </c>
      <c r="J28" s="84">
        <v>2.63</v>
      </c>
      <c r="K28" s="84">
        <v>2.34</v>
      </c>
      <c r="L28" s="84">
        <v>0.77</v>
      </c>
      <c r="M28" s="101">
        <v>0.8</v>
      </c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</row>
    <row r="29" spans="1:34">
      <c r="A29" s="198" t="s">
        <v>65</v>
      </c>
      <c r="B29" s="84">
        <f>SUM(B28)</f>
        <v>0.84</v>
      </c>
      <c r="C29" s="84">
        <f t="shared" ref="C29:M29" si="14">SUM(B29+C28)</f>
        <v>1.7999999999999998</v>
      </c>
      <c r="D29" s="84">
        <f t="shared" si="14"/>
        <v>2.4299999999999997</v>
      </c>
      <c r="E29" s="84">
        <f t="shared" si="14"/>
        <v>3.9699999999999998</v>
      </c>
      <c r="F29" s="84">
        <f t="shared" si="14"/>
        <v>7.1999999999999993</v>
      </c>
      <c r="G29" s="84">
        <f t="shared" si="14"/>
        <v>9.61</v>
      </c>
      <c r="H29" s="84">
        <f t="shared" si="14"/>
        <v>10.959999999999999</v>
      </c>
      <c r="I29" s="84">
        <f t="shared" si="14"/>
        <v>13.16</v>
      </c>
      <c r="J29" s="84">
        <f t="shared" si="14"/>
        <v>15.79</v>
      </c>
      <c r="K29" s="84">
        <f t="shared" si="14"/>
        <v>18.13</v>
      </c>
      <c r="L29" s="84">
        <f t="shared" si="14"/>
        <v>18.899999999999999</v>
      </c>
      <c r="M29" s="101">
        <f t="shared" si="14"/>
        <v>19.7</v>
      </c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</row>
    <row r="30" spans="1:34">
      <c r="A30" s="198" t="s">
        <v>66</v>
      </c>
      <c r="B30" s="84">
        <v>5.34</v>
      </c>
      <c r="C30" s="84">
        <v>3.67</v>
      </c>
      <c r="D30" s="84">
        <v>5.58</v>
      </c>
      <c r="E30" s="84">
        <v>5.26</v>
      </c>
      <c r="F30" s="84">
        <v>8.82</v>
      </c>
      <c r="G30" s="84">
        <v>13.52</v>
      </c>
      <c r="H30" s="84">
        <v>6.38</v>
      </c>
      <c r="I30" s="84">
        <v>12.46</v>
      </c>
      <c r="J30" s="84">
        <v>9.85</v>
      </c>
      <c r="K30" s="84">
        <v>9.3699999999999992</v>
      </c>
      <c r="L30" s="84">
        <v>3.62</v>
      </c>
      <c r="M30" s="101">
        <v>4.6900000000000004</v>
      </c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20" t="s">
        <v>43</v>
      </c>
      <c r="AB30" s="84"/>
    </row>
    <row r="31" spans="1:34">
      <c r="A31" s="198" t="s">
        <v>67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101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</row>
    <row r="32" spans="1:34">
      <c r="A32" s="198" t="s">
        <v>68</v>
      </c>
      <c r="B32" s="84">
        <f t="shared" ref="B32:M32" si="15">SUM(B23-B28)</f>
        <v>2.6666666666666838E-2</v>
      </c>
      <c r="C32" s="84">
        <f t="shared" si="15"/>
        <v>1.006666666666667</v>
      </c>
      <c r="D32" s="84">
        <f t="shared" si="15"/>
        <v>0.73666666666666691</v>
      </c>
      <c r="E32" s="84">
        <f t="shared" si="15"/>
        <v>3.6933333333333334</v>
      </c>
      <c r="F32" s="84">
        <f t="shared" si="15"/>
        <v>-3.23</v>
      </c>
      <c r="G32" s="84">
        <f t="shared" si="15"/>
        <v>-2.41</v>
      </c>
      <c r="H32" s="84">
        <f t="shared" si="15"/>
        <v>1.7249999999999996</v>
      </c>
      <c r="I32" s="84">
        <f t="shared" si="15"/>
        <v>0.14999999999999991</v>
      </c>
      <c r="J32" s="84">
        <f t="shared" si="15"/>
        <v>0.9866666666666668</v>
      </c>
      <c r="K32" s="84">
        <f t="shared" si="15"/>
        <v>-1.1733333333333331</v>
      </c>
      <c r="L32" s="84">
        <f t="shared" si="15"/>
        <v>1.496666666666667</v>
      </c>
      <c r="M32" s="101">
        <f t="shared" si="15"/>
        <v>-0.8</v>
      </c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</row>
    <row r="33" spans="1:28">
      <c r="A33" s="198" t="s">
        <v>69</v>
      </c>
      <c r="B33" s="20">
        <f t="shared" ref="B33:M33" si="16">SUM(B24-B28)</f>
        <v>6.0000000000000053E-2</v>
      </c>
      <c r="C33" s="20">
        <f t="shared" si="16"/>
        <v>1.2733333333333334</v>
      </c>
      <c r="D33" s="20">
        <f t="shared" si="16"/>
        <v>0.33666666666666667</v>
      </c>
      <c r="E33" s="20">
        <f t="shared" si="16"/>
        <v>4.1933333333333334</v>
      </c>
      <c r="F33" s="20">
        <f t="shared" si="16"/>
        <v>-3.23</v>
      </c>
      <c r="G33" s="20">
        <f t="shared" si="16"/>
        <v>-2.41</v>
      </c>
      <c r="H33" s="20">
        <f t="shared" si="16"/>
        <v>1.0833333333333335</v>
      </c>
      <c r="I33" s="20">
        <f t="shared" si="16"/>
        <v>-0.51666666666666683</v>
      </c>
      <c r="J33" s="20">
        <f t="shared" si="16"/>
        <v>-0.39666666666666694</v>
      </c>
      <c r="K33" s="20">
        <f t="shared" si="16"/>
        <v>-1.4066666666666667</v>
      </c>
      <c r="L33" s="20">
        <f t="shared" si="16"/>
        <v>1.33</v>
      </c>
      <c r="M33" s="94">
        <f t="shared" si="16"/>
        <v>-0.8</v>
      </c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</row>
    <row r="34" spans="1:28">
      <c r="A34" s="198" t="s">
        <v>70</v>
      </c>
      <c r="B34" s="18">
        <f t="shared" ref="B34:M34" si="17">SUM(B25-B28)</f>
        <v>3.777777777777791E-2</v>
      </c>
      <c r="C34" s="18">
        <f t="shared" si="17"/>
        <v>1.0955555555555558</v>
      </c>
      <c r="D34" s="18">
        <f t="shared" si="17"/>
        <v>0.60333333333333339</v>
      </c>
      <c r="E34" s="18">
        <f t="shared" si="17"/>
        <v>3.8600000000000003</v>
      </c>
      <c r="F34" s="18">
        <f t="shared" si="17"/>
        <v>-3.23</v>
      </c>
      <c r="G34" s="18">
        <f t="shared" si="17"/>
        <v>-2.41</v>
      </c>
      <c r="H34" s="18">
        <f t="shared" si="17"/>
        <v>1.5111111111111111</v>
      </c>
      <c r="I34" s="18">
        <f t="shared" si="17"/>
        <v>-7.222222222222241E-2</v>
      </c>
      <c r="J34" s="18">
        <f t="shared" si="17"/>
        <v>0.52555555555555555</v>
      </c>
      <c r="K34" s="18">
        <f t="shared" si="17"/>
        <v>-1.2511111111111111</v>
      </c>
      <c r="L34" s="20">
        <f t="shared" si="17"/>
        <v>1.4411111111111112</v>
      </c>
      <c r="M34" s="94">
        <f t="shared" si="17"/>
        <v>-0.8</v>
      </c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</row>
    <row r="35" spans="1:28">
      <c r="A35" s="198" t="s">
        <v>71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20"/>
      <c r="M35" s="9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</row>
    <row r="36" spans="1:28">
      <c r="A36" s="200" t="s">
        <v>68</v>
      </c>
      <c r="B36" s="28">
        <f t="shared" ref="B36:M36" si="18">SUM(B40-B29)</f>
        <v>2.6666666666666838E-2</v>
      </c>
      <c r="C36" s="28">
        <f t="shared" si="18"/>
        <v>1.0333333333333341</v>
      </c>
      <c r="D36" s="28">
        <f t="shared" si="18"/>
        <v>1.7700000000000014</v>
      </c>
      <c r="E36" s="28">
        <f t="shared" si="18"/>
        <v>5.4633333333333338</v>
      </c>
      <c r="F36" s="28">
        <f t="shared" si="18"/>
        <v>2.2333333333333343</v>
      </c>
      <c r="G36" s="28">
        <f t="shared" si="18"/>
        <v>-0.17666666666666586</v>
      </c>
      <c r="H36" s="28">
        <f t="shared" si="18"/>
        <v>1.5483333333333338</v>
      </c>
      <c r="I36" s="28">
        <f t="shared" si="18"/>
        <v>1.6983333333333324</v>
      </c>
      <c r="J36" s="28">
        <f t="shared" si="18"/>
        <v>2.6849999999999987</v>
      </c>
      <c r="K36" s="28">
        <f t="shared" si="18"/>
        <v>1.5116666666666667</v>
      </c>
      <c r="L36" s="20">
        <f t="shared" si="18"/>
        <v>3.0083333333333329</v>
      </c>
      <c r="M36" s="94">
        <f t="shared" si="18"/>
        <v>2.2083333333333321</v>
      </c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</row>
    <row r="37" spans="1:28">
      <c r="A37" s="198" t="s">
        <v>69</v>
      </c>
      <c r="B37" s="20">
        <f t="shared" ref="B37:M37" si="19">SUM(B41-B29)</f>
        <v>6.0000000000000053E-2</v>
      </c>
      <c r="C37" s="20">
        <f t="shared" si="19"/>
        <v>1.3333333333333335</v>
      </c>
      <c r="D37" s="20">
        <f t="shared" si="19"/>
        <v>1.67</v>
      </c>
      <c r="E37" s="20">
        <f t="shared" si="19"/>
        <v>5.8633333333333324</v>
      </c>
      <c r="F37" s="20">
        <f t="shared" si="19"/>
        <v>2.6333333333333329</v>
      </c>
      <c r="G37" s="20">
        <f t="shared" si="19"/>
        <v>0.22333333333333272</v>
      </c>
      <c r="H37" s="20">
        <f t="shared" si="19"/>
        <v>1.3066666666666666</v>
      </c>
      <c r="I37" s="20">
        <f t="shared" si="19"/>
        <v>0.78999999999999915</v>
      </c>
      <c r="J37" s="20">
        <f t="shared" si="19"/>
        <v>0.39333333333333442</v>
      </c>
      <c r="K37" s="20">
        <f t="shared" si="19"/>
        <v>-1.0133333333333319</v>
      </c>
      <c r="L37" s="20">
        <f t="shared" si="19"/>
        <v>0.31666666666666998</v>
      </c>
      <c r="M37" s="94">
        <f t="shared" si="19"/>
        <v>-0.48333333333333073</v>
      </c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</row>
    <row r="38" spans="1:28">
      <c r="A38" s="199" t="s">
        <v>70</v>
      </c>
      <c r="B38" s="172">
        <f t="shared" ref="B38:M38" si="20">SUM(B42-B29)</f>
        <v>3.777777777777791E-2</v>
      </c>
      <c r="C38" s="172">
        <f t="shared" si="20"/>
        <v>1.1333333333333337</v>
      </c>
      <c r="D38" s="172">
        <f t="shared" si="20"/>
        <v>1.7366666666666672</v>
      </c>
      <c r="E38" s="172">
        <f t="shared" si="20"/>
        <v>5.5966666666666667</v>
      </c>
      <c r="F38" s="172">
        <f t="shared" si="20"/>
        <v>2.3666666666666671</v>
      </c>
      <c r="G38" s="172">
        <f t="shared" si="20"/>
        <v>-4.3333333333333002E-2</v>
      </c>
      <c r="H38" s="172">
        <f t="shared" si="20"/>
        <v>1.4677777777777781</v>
      </c>
      <c r="I38" s="172">
        <f t="shared" si="20"/>
        <v>1.3955555555555552</v>
      </c>
      <c r="J38" s="172">
        <f t="shared" si="20"/>
        <v>1.921111111111113</v>
      </c>
      <c r="K38" s="172">
        <f t="shared" si="20"/>
        <v>0.67000000000000171</v>
      </c>
      <c r="L38" s="172">
        <f t="shared" si="20"/>
        <v>2.1111111111111143</v>
      </c>
      <c r="M38" s="175">
        <f t="shared" si="20"/>
        <v>1.3111111111111136</v>
      </c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</row>
    <row r="39" spans="1:28">
      <c r="A39" s="99" t="s">
        <v>72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31"/>
      <c r="M39" s="103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</row>
    <row r="40" spans="1:28">
      <c r="A40" s="198" t="s">
        <v>68</v>
      </c>
      <c r="B40" s="18">
        <f>SUM(B23)</f>
        <v>0.86666666666666681</v>
      </c>
      <c r="C40" s="18">
        <f t="shared" ref="C40:M40" si="21">SUM(B40+C23)</f>
        <v>2.8333333333333339</v>
      </c>
      <c r="D40" s="18">
        <f t="shared" si="21"/>
        <v>4.2000000000000011</v>
      </c>
      <c r="E40" s="18">
        <f t="shared" si="21"/>
        <v>9.4333333333333336</v>
      </c>
      <c r="F40" s="18">
        <f t="shared" si="21"/>
        <v>9.4333333333333336</v>
      </c>
      <c r="G40" s="18">
        <f t="shared" si="21"/>
        <v>9.4333333333333336</v>
      </c>
      <c r="H40" s="18">
        <f t="shared" si="21"/>
        <v>12.508333333333333</v>
      </c>
      <c r="I40" s="18">
        <f t="shared" si="21"/>
        <v>14.858333333333333</v>
      </c>
      <c r="J40" s="18">
        <f t="shared" si="21"/>
        <v>18.474999999999998</v>
      </c>
      <c r="K40" s="18">
        <f t="shared" si="21"/>
        <v>19.641666666666666</v>
      </c>
      <c r="L40" s="20">
        <f t="shared" si="21"/>
        <v>21.908333333333331</v>
      </c>
      <c r="M40" s="94">
        <f t="shared" si="21"/>
        <v>21.908333333333331</v>
      </c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</row>
    <row r="41" spans="1:28">
      <c r="A41" s="200" t="s">
        <v>69</v>
      </c>
      <c r="B41" s="28">
        <f>SUM(B24)</f>
        <v>0.9</v>
      </c>
      <c r="C41" s="28">
        <f t="shared" ref="C41:M41" si="22">SUM(B41+C24)</f>
        <v>3.1333333333333333</v>
      </c>
      <c r="D41" s="28">
        <f t="shared" si="22"/>
        <v>4.0999999999999996</v>
      </c>
      <c r="E41" s="28">
        <f t="shared" si="22"/>
        <v>9.8333333333333321</v>
      </c>
      <c r="F41" s="28">
        <f t="shared" si="22"/>
        <v>9.8333333333333321</v>
      </c>
      <c r="G41" s="28">
        <f t="shared" si="22"/>
        <v>9.8333333333333321</v>
      </c>
      <c r="H41" s="28">
        <f t="shared" si="22"/>
        <v>12.266666666666666</v>
      </c>
      <c r="I41" s="28">
        <f t="shared" si="22"/>
        <v>13.95</v>
      </c>
      <c r="J41" s="28">
        <f t="shared" si="22"/>
        <v>16.183333333333334</v>
      </c>
      <c r="K41" s="28">
        <f t="shared" si="22"/>
        <v>17.116666666666667</v>
      </c>
      <c r="L41" s="28">
        <f t="shared" si="22"/>
        <v>19.216666666666669</v>
      </c>
      <c r="M41" s="94">
        <f t="shared" si="22"/>
        <v>19.216666666666669</v>
      </c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</row>
    <row r="42" spans="1:28" ht="15.75" thickBot="1">
      <c r="A42" s="202" t="s">
        <v>70</v>
      </c>
      <c r="B42" s="126">
        <f>SUM(B25)</f>
        <v>0.87777777777777788</v>
      </c>
      <c r="C42" s="126">
        <f t="shared" ref="C42:M42" si="23">SUM(B42+C25)</f>
        <v>2.9333333333333336</v>
      </c>
      <c r="D42" s="126">
        <f t="shared" si="23"/>
        <v>4.166666666666667</v>
      </c>
      <c r="E42" s="126">
        <f t="shared" si="23"/>
        <v>9.5666666666666664</v>
      </c>
      <c r="F42" s="126">
        <f t="shared" si="23"/>
        <v>9.5666666666666664</v>
      </c>
      <c r="G42" s="126">
        <f t="shared" si="23"/>
        <v>9.5666666666666664</v>
      </c>
      <c r="H42" s="126">
        <f t="shared" si="23"/>
        <v>12.427777777777777</v>
      </c>
      <c r="I42" s="126">
        <f t="shared" si="23"/>
        <v>14.555555555555555</v>
      </c>
      <c r="J42" s="126">
        <f t="shared" si="23"/>
        <v>17.711111111111112</v>
      </c>
      <c r="K42" s="126">
        <f t="shared" si="23"/>
        <v>18.8</v>
      </c>
      <c r="L42" s="127">
        <f t="shared" si="23"/>
        <v>21.011111111111113</v>
      </c>
      <c r="M42" s="107">
        <f t="shared" si="23"/>
        <v>21.011111111111113</v>
      </c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</row>
    <row r="43" spans="1:28" ht="15.75" thickTop="1">
      <c r="A43" s="20"/>
      <c r="B43" s="18"/>
      <c r="C43" s="20" t="s">
        <v>43</v>
      </c>
      <c r="D43" s="18"/>
      <c r="E43" s="18"/>
      <c r="F43" s="18"/>
      <c r="G43" s="18"/>
      <c r="H43" s="18"/>
      <c r="I43" s="18"/>
      <c r="J43" s="18"/>
      <c r="K43" s="18"/>
      <c r="L43" s="18"/>
      <c r="M43" s="28"/>
      <c r="N43" s="18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</row>
    <row r="44" spans="1:28">
      <c r="A44" s="11" t="s">
        <v>73</v>
      </c>
      <c r="B44" s="18"/>
      <c r="C44" s="20" t="s">
        <v>43</v>
      </c>
      <c r="D44" s="18"/>
      <c r="E44" s="18"/>
      <c r="F44" s="18"/>
      <c r="G44" s="18"/>
      <c r="H44" s="18"/>
      <c r="I44" s="18"/>
      <c r="J44" s="18"/>
      <c r="K44" s="18"/>
      <c r="L44" s="18"/>
      <c r="M44" s="28"/>
      <c r="N44"/>
    </row>
    <row r="45" spans="1:28">
      <c r="A45" s="11"/>
      <c r="B45" s="18"/>
      <c r="C45" s="20" t="s">
        <v>43</v>
      </c>
      <c r="D45" s="18"/>
      <c r="E45" s="18"/>
      <c r="F45" s="18"/>
      <c r="G45" s="18"/>
      <c r="H45" s="18"/>
      <c r="I45" s="18"/>
      <c r="J45" s="18"/>
      <c r="K45" s="18"/>
      <c r="L45" s="18"/>
      <c r="M45" s="28"/>
      <c r="N45"/>
    </row>
    <row r="46" spans="1:28">
      <c r="A46" s="11"/>
      <c r="B46" s="18"/>
      <c r="C46" s="20" t="s">
        <v>43</v>
      </c>
      <c r="D46" s="18"/>
      <c r="E46" s="18"/>
      <c r="F46" s="18"/>
      <c r="G46" s="18"/>
      <c r="H46" s="18"/>
      <c r="I46" s="18"/>
      <c r="J46" s="18"/>
      <c r="K46" s="18"/>
      <c r="L46" s="18"/>
      <c r="M46" s="20"/>
      <c r="N46"/>
    </row>
    <row r="47" spans="1:28">
      <c r="A47" s="11"/>
      <c r="B47" s="18"/>
      <c r="C47" s="20" t="s">
        <v>159</v>
      </c>
      <c r="D47" s="18"/>
      <c r="E47" s="18"/>
      <c r="F47" s="18"/>
      <c r="G47" s="18"/>
      <c r="H47" s="18"/>
      <c r="I47" s="18"/>
      <c r="J47" s="18"/>
      <c r="K47" s="18"/>
      <c r="L47" s="18"/>
      <c r="M47" s="28"/>
      <c r="N47"/>
    </row>
    <row r="48" spans="1:28">
      <c r="A48" s="11"/>
      <c r="B48" s="18"/>
      <c r="C48" s="20" t="s">
        <v>43</v>
      </c>
      <c r="D48" s="18"/>
      <c r="E48" s="18"/>
      <c r="F48" s="18"/>
      <c r="G48" s="18"/>
      <c r="H48" s="18"/>
      <c r="I48" s="18"/>
      <c r="J48" s="18"/>
      <c r="K48" s="18"/>
      <c r="L48" s="18"/>
      <c r="M48" s="28"/>
      <c r="N48"/>
    </row>
    <row r="49" spans="1:14">
      <c r="A49" s="21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/>
    </row>
    <row r="50" spans="1:14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/>
    </row>
    <row r="51" spans="1:14">
      <c r="A51" s="11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8"/>
      <c r="N51"/>
    </row>
    <row r="52" spans="1:14">
      <c r="A52" s="11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28"/>
      <c r="N52"/>
    </row>
    <row r="53" spans="1:14">
      <c r="A53" s="1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8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4">
      <c r="A55" s="34"/>
    </row>
  </sheetData>
  <phoneticPr fontId="0" type="noConversion"/>
  <pageMargins left="0.5" right="0.5" top="0.5" bottom="0.5" header="0" footer="0"/>
  <pageSetup paperSize="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J55"/>
  <sheetViews>
    <sheetView showOutlineSymbols="0" zoomScale="50" zoomScaleNormal="87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9.6640625" defaultRowHeight="15"/>
  <cols>
    <col min="1" max="1" width="35.77734375" style="10" customWidth="1"/>
    <col min="2" max="32" width="9.6640625" style="10" customWidth="1"/>
    <col min="33" max="33" width="10.77734375" style="10" customWidth="1"/>
    <col min="34" max="16384" width="9.6640625" style="10"/>
  </cols>
  <sheetData>
    <row r="1" spans="1:36">
      <c r="A1" s="11" t="s">
        <v>46</v>
      </c>
    </row>
    <row r="2" spans="1:36" ht="15.75" thickBot="1">
      <c r="A2" s="11" t="s">
        <v>193</v>
      </c>
    </row>
    <row r="3" spans="1:36" ht="15.75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>
        <f>SUM(S9/S4)</f>
        <v>0.61538461538461542</v>
      </c>
      <c r="T3" s="183">
        <f>SUM(T9/T4)</f>
        <v>0.7</v>
      </c>
      <c r="U3" s="183">
        <f>Q3+R3+S3+T3</f>
        <v>1.3153846153846154</v>
      </c>
      <c r="V3" s="183">
        <f>SUM(V9/V4)</f>
        <v>0.4705882352941177</v>
      </c>
      <c r="W3" s="183">
        <f>SUM(W9/W4)</f>
        <v>0.4705882352941177</v>
      </c>
      <c r="X3" s="183">
        <f>SUM(X9/X4)</f>
        <v>0.58823529411764708</v>
      </c>
      <c r="Y3" s="183">
        <v>0</v>
      </c>
      <c r="Z3" s="183">
        <f>X3+Y3</f>
        <v>0.58823529411764708</v>
      </c>
      <c r="AA3" s="183">
        <v>0</v>
      </c>
      <c r="AB3" s="183">
        <v>0</v>
      </c>
      <c r="AC3" s="183">
        <v>0</v>
      </c>
      <c r="AD3" s="183">
        <f>SUM(AD9/AD4)</f>
        <v>0.94117647058823539</v>
      </c>
      <c r="AE3" s="183">
        <f>SUM(AE9/AE4)</f>
        <v>0.74999999999999989</v>
      </c>
      <c r="AF3" s="183">
        <f>AD3+AE3</f>
        <v>1.6911764705882353</v>
      </c>
      <c r="AG3" s="182"/>
      <c r="AH3" s="135"/>
      <c r="AI3" s="135"/>
      <c r="AJ3" s="135"/>
    </row>
    <row r="4" spans="1:36" ht="16.5" thickBot="1">
      <c r="A4" s="184" t="s">
        <v>194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>
        <v>1.3</v>
      </c>
      <c r="T4" s="185">
        <v>2</v>
      </c>
      <c r="U4" s="185">
        <v>2</v>
      </c>
      <c r="V4" s="185">
        <v>3.4</v>
      </c>
      <c r="W4" s="185">
        <v>3.4</v>
      </c>
      <c r="X4" s="185">
        <v>3.4</v>
      </c>
      <c r="Y4" s="185">
        <v>0</v>
      </c>
      <c r="Z4" s="185">
        <v>0</v>
      </c>
      <c r="AA4" s="185">
        <v>0</v>
      </c>
      <c r="AB4" s="185">
        <v>0</v>
      </c>
      <c r="AC4" s="185">
        <v>0</v>
      </c>
      <c r="AD4" s="185">
        <v>3.4</v>
      </c>
      <c r="AE4" s="185">
        <v>0.4</v>
      </c>
      <c r="AF4" s="185">
        <v>0.4</v>
      </c>
      <c r="AG4" s="182"/>
      <c r="AH4" s="135"/>
      <c r="AI4" s="135"/>
      <c r="AJ4" s="135"/>
    </row>
    <row r="5" spans="1:36" s="192" customFormat="1" ht="15.75">
      <c r="A5" s="132" t="s">
        <v>43</v>
      </c>
      <c r="B5" s="195"/>
      <c r="C5" s="195"/>
      <c r="D5" s="195"/>
      <c r="E5" s="132" t="s">
        <v>74</v>
      </c>
      <c r="F5" s="195"/>
      <c r="G5" s="132" t="s">
        <v>76</v>
      </c>
      <c r="H5" s="132" t="s">
        <v>77</v>
      </c>
      <c r="I5" s="195"/>
      <c r="J5" s="195"/>
      <c r="K5" s="195"/>
      <c r="L5" s="132" t="s">
        <v>79</v>
      </c>
      <c r="M5" s="195"/>
      <c r="N5" s="195"/>
      <c r="O5" s="195"/>
      <c r="P5" s="132" t="s">
        <v>78</v>
      </c>
      <c r="Q5" s="195"/>
      <c r="R5" s="195"/>
      <c r="S5" s="195"/>
      <c r="T5" s="195"/>
      <c r="U5" s="132" t="s">
        <v>576</v>
      </c>
      <c r="V5" s="195"/>
      <c r="W5" s="132" t="s">
        <v>577</v>
      </c>
      <c r="X5" s="195"/>
      <c r="Y5" s="195"/>
      <c r="Z5" s="132" t="s">
        <v>86</v>
      </c>
      <c r="AA5" s="132" t="s">
        <v>575</v>
      </c>
      <c r="AB5" s="132" t="s">
        <v>89</v>
      </c>
      <c r="AC5" s="132" t="s">
        <v>91</v>
      </c>
      <c r="AD5" s="132" t="s">
        <v>211</v>
      </c>
      <c r="AE5" s="195"/>
      <c r="AF5" s="132" t="s">
        <v>93</v>
      </c>
      <c r="AG5" s="134" t="s">
        <v>48</v>
      </c>
      <c r="AH5" s="191"/>
      <c r="AI5" s="191"/>
      <c r="AJ5" s="191"/>
    </row>
    <row r="6" spans="1:36" s="192" customFormat="1" ht="15.75">
      <c r="A6" s="196" t="s">
        <v>48</v>
      </c>
      <c r="B6" s="134" t="s">
        <v>196</v>
      </c>
      <c r="C6" s="134" t="s">
        <v>197</v>
      </c>
      <c r="D6" s="134" t="s">
        <v>198</v>
      </c>
      <c r="E6" s="134" t="s">
        <v>75</v>
      </c>
      <c r="F6" s="134" t="s">
        <v>199</v>
      </c>
      <c r="G6" s="134" t="s">
        <v>75</v>
      </c>
      <c r="H6" s="134" t="s">
        <v>75</v>
      </c>
      <c r="I6" s="134" t="s">
        <v>124</v>
      </c>
      <c r="J6" s="134" t="s">
        <v>200</v>
      </c>
      <c r="K6" s="134" t="s">
        <v>201</v>
      </c>
      <c r="L6" s="134" t="s">
        <v>75</v>
      </c>
      <c r="M6" s="134" t="s">
        <v>202</v>
      </c>
      <c r="N6" s="134" t="s">
        <v>203</v>
      </c>
      <c r="O6" s="134" t="s">
        <v>204</v>
      </c>
      <c r="P6" s="134" t="s">
        <v>75</v>
      </c>
      <c r="Q6" s="134" t="s">
        <v>205</v>
      </c>
      <c r="R6" s="134" t="s">
        <v>109</v>
      </c>
      <c r="S6" s="134" t="s">
        <v>206</v>
      </c>
      <c r="T6" s="134" t="s">
        <v>207</v>
      </c>
      <c r="U6" s="134" t="s">
        <v>75</v>
      </c>
      <c r="V6" s="134" t="s">
        <v>208</v>
      </c>
      <c r="W6" s="134" t="s">
        <v>75</v>
      </c>
      <c r="X6" s="134" t="s">
        <v>209</v>
      </c>
      <c r="Y6" s="134" t="s">
        <v>210</v>
      </c>
      <c r="Z6" s="134" t="s">
        <v>75</v>
      </c>
      <c r="AA6" s="134" t="s">
        <v>75</v>
      </c>
      <c r="AB6" s="134" t="s">
        <v>75</v>
      </c>
      <c r="AC6" s="134" t="s">
        <v>75</v>
      </c>
      <c r="AD6" s="134" t="s">
        <v>212</v>
      </c>
      <c r="AE6" s="134" t="s">
        <v>213</v>
      </c>
      <c r="AF6" s="134" t="s">
        <v>75</v>
      </c>
      <c r="AG6" s="134" t="s">
        <v>75</v>
      </c>
      <c r="AH6" s="191"/>
      <c r="AI6" s="191"/>
      <c r="AJ6" s="191"/>
    </row>
    <row r="7" spans="1:36">
      <c r="A7" s="20" t="s">
        <v>49</v>
      </c>
      <c r="B7" s="18">
        <v>0.4</v>
      </c>
      <c r="C7" s="18">
        <v>0.2</v>
      </c>
      <c r="D7" s="18">
        <v>1.35</v>
      </c>
      <c r="E7" s="18">
        <f>SUM(B7:D7)</f>
        <v>1.9500000000000002</v>
      </c>
      <c r="F7" s="18">
        <v>1.5</v>
      </c>
      <c r="G7" s="18">
        <f>SUM(F7)</f>
        <v>1.5</v>
      </c>
      <c r="H7" s="18">
        <v>0</v>
      </c>
      <c r="I7" s="18">
        <v>0.9</v>
      </c>
      <c r="J7" s="18">
        <v>0.7</v>
      </c>
      <c r="K7" s="18">
        <v>1.6</v>
      </c>
      <c r="L7" s="18">
        <f>SUM(I7:K7)</f>
        <v>3.2</v>
      </c>
      <c r="M7" s="18">
        <v>1</v>
      </c>
      <c r="N7" s="18">
        <v>0.6</v>
      </c>
      <c r="O7" s="18">
        <v>1.2</v>
      </c>
      <c r="P7" s="18">
        <f>SUM(M7:O7)</f>
        <v>2.8</v>
      </c>
      <c r="Q7" s="18">
        <v>1.2</v>
      </c>
      <c r="R7" s="18">
        <v>1.3</v>
      </c>
      <c r="S7" s="18">
        <v>0.6</v>
      </c>
      <c r="T7" s="18">
        <v>1.6</v>
      </c>
      <c r="U7" s="18">
        <f>SUM(Q7:T7)</f>
        <v>4.7</v>
      </c>
      <c r="V7" s="18">
        <v>3.1</v>
      </c>
      <c r="W7" s="18">
        <f>SUM(V7)</f>
        <v>3.1</v>
      </c>
      <c r="X7" s="18">
        <v>2</v>
      </c>
      <c r="Y7" s="18">
        <v>0</v>
      </c>
      <c r="Z7" s="18">
        <f>SUM(X7:Y7)</f>
        <v>2</v>
      </c>
      <c r="AA7" s="18">
        <v>0</v>
      </c>
      <c r="AB7" s="18">
        <v>0</v>
      </c>
      <c r="AC7" s="18">
        <v>0</v>
      </c>
      <c r="AD7" s="18">
        <v>2.9</v>
      </c>
      <c r="AE7" s="18">
        <v>0.3</v>
      </c>
      <c r="AF7" s="18">
        <f t="shared" ref="AF7:AF15" si="0">AD7+AE7</f>
        <v>3.1999999999999997</v>
      </c>
      <c r="AG7" s="18">
        <f>+E7+G7+H7+L7+P7+U7+W7+Z7+AA7+AB7+AC7+AF7</f>
        <v>22.45</v>
      </c>
      <c r="AH7" s="18"/>
      <c r="AI7" s="18"/>
      <c r="AJ7" s="18"/>
    </row>
    <row r="8" spans="1:36">
      <c r="A8" s="20" t="s">
        <v>50</v>
      </c>
      <c r="B8" s="18">
        <v>0.5</v>
      </c>
      <c r="C8" s="18">
        <v>0.2</v>
      </c>
      <c r="D8" s="18">
        <v>1.3</v>
      </c>
      <c r="E8" s="18">
        <f t="shared" ref="E8:E15" si="1">SUM(B8:D8)</f>
        <v>2</v>
      </c>
      <c r="F8" s="18">
        <v>1.7</v>
      </c>
      <c r="G8" s="18">
        <f t="shared" ref="G8:G15" si="2">SUM(F8)</f>
        <v>1.7</v>
      </c>
      <c r="H8" s="18">
        <v>0</v>
      </c>
      <c r="I8" s="18">
        <v>1.4</v>
      </c>
      <c r="J8" s="18">
        <v>0.7</v>
      </c>
      <c r="K8" s="18">
        <v>2.1</v>
      </c>
      <c r="L8" s="18">
        <f t="shared" ref="L8:L15" si="3">SUM(I8:K8)</f>
        <v>4.1999999999999993</v>
      </c>
      <c r="M8" s="18">
        <v>1.6</v>
      </c>
      <c r="N8" s="18">
        <v>0.7</v>
      </c>
      <c r="O8" s="18">
        <v>1.4</v>
      </c>
      <c r="P8" s="18">
        <f t="shared" ref="P8:P15" si="4">SUM(M8:O8)</f>
        <v>3.6999999999999997</v>
      </c>
      <c r="Q8" s="18">
        <v>1.6</v>
      </c>
      <c r="R8" s="18">
        <v>1</v>
      </c>
      <c r="S8" s="18">
        <v>0.8</v>
      </c>
      <c r="T8" s="18">
        <v>1.1000000000000001</v>
      </c>
      <c r="U8" s="18">
        <f t="shared" ref="U8:U15" si="5">SUM(Q8:T8)</f>
        <v>4.5</v>
      </c>
      <c r="V8" s="18">
        <v>2.9</v>
      </c>
      <c r="W8" s="18">
        <f t="shared" ref="W8:W15" si="6">SUM(V8)</f>
        <v>2.9</v>
      </c>
      <c r="X8" s="18">
        <v>3.2</v>
      </c>
      <c r="Y8" s="18">
        <v>0</v>
      </c>
      <c r="Z8" s="18">
        <f t="shared" ref="Z8:Z15" si="7">SUM(X8:Y8)</f>
        <v>3.2</v>
      </c>
      <c r="AA8" s="18">
        <v>0</v>
      </c>
      <c r="AB8" s="18">
        <v>0</v>
      </c>
      <c r="AC8" s="18">
        <v>0</v>
      </c>
      <c r="AD8" s="18">
        <v>2.6</v>
      </c>
      <c r="AE8" s="18">
        <v>0.2</v>
      </c>
      <c r="AF8" s="18">
        <f t="shared" si="0"/>
        <v>2.8000000000000003</v>
      </c>
      <c r="AG8" s="18">
        <f t="shared" ref="AG8:AG15" si="8">+E8+G8+H8+L8+P8+U8+W8+Z8+AA8+AB8+AC8+AF8</f>
        <v>25</v>
      </c>
      <c r="AH8" s="18"/>
      <c r="AI8" s="18"/>
      <c r="AJ8" s="18"/>
    </row>
    <row r="9" spans="1:36">
      <c r="A9" s="20" t="s">
        <v>195</v>
      </c>
      <c r="B9" s="18">
        <v>0.85</v>
      </c>
      <c r="C9" s="18">
        <v>0.4</v>
      </c>
      <c r="D9" s="18">
        <v>1</v>
      </c>
      <c r="E9" s="18">
        <f t="shared" si="1"/>
        <v>2.25</v>
      </c>
      <c r="F9" s="18">
        <v>1.6</v>
      </c>
      <c r="G9" s="18">
        <f t="shared" si="2"/>
        <v>1.6</v>
      </c>
      <c r="H9" s="18">
        <v>0</v>
      </c>
      <c r="I9" s="18">
        <v>1.3</v>
      </c>
      <c r="J9" s="18">
        <v>1.6</v>
      </c>
      <c r="K9" s="18">
        <v>3</v>
      </c>
      <c r="L9" s="18">
        <f t="shared" si="3"/>
        <v>5.9</v>
      </c>
      <c r="M9" s="18">
        <v>1.2</v>
      </c>
      <c r="N9" s="18">
        <v>0.7</v>
      </c>
      <c r="O9" s="18">
        <v>2</v>
      </c>
      <c r="P9" s="18">
        <f t="shared" si="4"/>
        <v>3.9</v>
      </c>
      <c r="Q9" s="18">
        <v>3.4</v>
      </c>
      <c r="R9" s="18">
        <v>2</v>
      </c>
      <c r="S9" s="18">
        <v>0.8</v>
      </c>
      <c r="T9" s="18">
        <v>1.4</v>
      </c>
      <c r="U9" s="18">
        <f t="shared" si="5"/>
        <v>7.6</v>
      </c>
      <c r="V9" s="18">
        <v>1.6</v>
      </c>
      <c r="W9" s="18">
        <f t="shared" si="6"/>
        <v>1.6</v>
      </c>
      <c r="X9" s="18">
        <v>2</v>
      </c>
      <c r="Y9" s="18">
        <v>0</v>
      </c>
      <c r="Z9" s="18">
        <f t="shared" si="7"/>
        <v>2</v>
      </c>
      <c r="AA9" s="18">
        <v>0</v>
      </c>
      <c r="AB9" s="18">
        <v>0</v>
      </c>
      <c r="AC9" s="18">
        <v>0</v>
      </c>
      <c r="AD9" s="18">
        <v>3.2</v>
      </c>
      <c r="AE9" s="18">
        <v>0.3</v>
      </c>
      <c r="AF9" s="18">
        <f t="shared" si="0"/>
        <v>3.5</v>
      </c>
      <c r="AG9" s="18">
        <f t="shared" si="8"/>
        <v>28.35</v>
      </c>
      <c r="AH9" s="18"/>
      <c r="AI9" s="18"/>
      <c r="AJ9" s="18"/>
    </row>
    <row r="10" spans="1:36">
      <c r="A10" s="20" t="s">
        <v>52</v>
      </c>
      <c r="B10" s="18">
        <v>0.2</v>
      </c>
      <c r="C10" s="18">
        <v>0.3</v>
      </c>
      <c r="D10" s="18">
        <v>1</v>
      </c>
      <c r="E10" s="18">
        <f t="shared" si="1"/>
        <v>1.5</v>
      </c>
      <c r="F10" s="18">
        <v>1.1499999999999999</v>
      </c>
      <c r="G10" s="18">
        <f t="shared" si="2"/>
        <v>1.1499999999999999</v>
      </c>
      <c r="H10" s="18">
        <v>0</v>
      </c>
      <c r="I10" s="18">
        <v>1.6</v>
      </c>
      <c r="J10" s="18">
        <v>1.1000000000000001</v>
      </c>
      <c r="K10" s="18">
        <v>1.2</v>
      </c>
      <c r="L10" s="18">
        <f t="shared" si="3"/>
        <v>3.9000000000000004</v>
      </c>
      <c r="M10" s="18">
        <v>0.5</v>
      </c>
      <c r="N10" s="18">
        <v>0.4</v>
      </c>
      <c r="O10" s="18">
        <v>1</v>
      </c>
      <c r="P10" s="18">
        <f t="shared" si="4"/>
        <v>1.9</v>
      </c>
      <c r="Q10" s="18">
        <v>1.6</v>
      </c>
      <c r="R10" s="18">
        <v>1.2</v>
      </c>
      <c r="S10" s="18">
        <v>0.2</v>
      </c>
      <c r="T10" s="18">
        <v>1</v>
      </c>
      <c r="U10" s="18">
        <f t="shared" si="5"/>
        <v>4</v>
      </c>
      <c r="V10" s="18">
        <v>2.2000000000000002</v>
      </c>
      <c r="W10" s="18">
        <f t="shared" si="6"/>
        <v>2.2000000000000002</v>
      </c>
      <c r="X10" s="18">
        <v>1.2</v>
      </c>
      <c r="Y10" s="18">
        <v>0</v>
      </c>
      <c r="Z10" s="18">
        <f t="shared" si="7"/>
        <v>1.2</v>
      </c>
      <c r="AA10" s="18">
        <v>0</v>
      </c>
      <c r="AB10" s="18">
        <v>0</v>
      </c>
      <c r="AC10" s="18">
        <v>0</v>
      </c>
      <c r="AD10" s="18">
        <v>4</v>
      </c>
      <c r="AE10" s="18">
        <v>0.5</v>
      </c>
      <c r="AF10" s="18">
        <f t="shared" si="0"/>
        <v>4.5</v>
      </c>
      <c r="AG10" s="18">
        <f t="shared" si="8"/>
        <v>20.350000000000001</v>
      </c>
      <c r="AH10" s="18"/>
      <c r="AI10" s="18"/>
      <c r="AJ10" s="18"/>
    </row>
    <row r="11" spans="1:36">
      <c r="A11" s="20" t="s">
        <v>53</v>
      </c>
      <c r="B11" s="18">
        <v>0.3</v>
      </c>
      <c r="C11" s="18">
        <v>0.2</v>
      </c>
      <c r="D11" s="18">
        <v>0.6</v>
      </c>
      <c r="E11" s="18">
        <f t="shared" si="1"/>
        <v>1.1000000000000001</v>
      </c>
      <c r="F11" s="18">
        <v>1.2</v>
      </c>
      <c r="G11" s="18">
        <f t="shared" si="2"/>
        <v>1.2</v>
      </c>
      <c r="H11" s="18">
        <v>0</v>
      </c>
      <c r="I11" s="18">
        <v>1.5</v>
      </c>
      <c r="J11" s="18">
        <v>0.7</v>
      </c>
      <c r="K11" s="18">
        <v>0.8</v>
      </c>
      <c r="L11" s="18">
        <f t="shared" si="3"/>
        <v>3</v>
      </c>
      <c r="M11" s="18">
        <v>0.1</v>
      </c>
      <c r="N11" s="18">
        <v>0.5</v>
      </c>
      <c r="O11" s="18">
        <v>1</v>
      </c>
      <c r="P11" s="18">
        <f t="shared" si="4"/>
        <v>1.6</v>
      </c>
      <c r="Q11" s="18">
        <v>1</v>
      </c>
      <c r="R11" s="18">
        <v>0.2</v>
      </c>
      <c r="S11" s="18">
        <v>0.2</v>
      </c>
      <c r="T11" s="18">
        <v>1.5</v>
      </c>
      <c r="U11" s="18">
        <f t="shared" si="5"/>
        <v>2.9</v>
      </c>
      <c r="V11" s="18">
        <v>1.5</v>
      </c>
      <c r="W11" s="18">
        <f t="shared" si="6"/>
        <v>1.5</v>
      </c>
      <c r="X11" s="18">
        <v>2.2999999999999998</v>
      </c>
      <c r="Y11" s="18">
        <v>0</v>
      </c>
      <c r="Z11" s="18">
        <f t="shared" si="7"/>
        <v>2.2999999999999998</v>
      </c>
      <c r="AA11" s="18">
        <v>0</v>
      </c>
      <c r="AB11" s="18">
        <v>0</v>
      </c>
      <c r="AC11" s="18">
        <v>0</v>
      </c>
      <c r="AD11" s="18">
        <v>2.2000000000000002</v>
      </c>
      <c r="AE11" s="18">
        <v>0.3</v>
      </c>
      <c r="AF11" s="18">
        <f t="shared" si="0"/>
        <v>2.5</v>
      </c>
      <c r="AG11" s="18">
        <f t="shared" si="8"/>
        <v>16.100000000000001</v>
      </c>
      <c r="AH11" s="18"/>
      <c r="AI11" s="18"/>
      <c r="AJ11" s="18"/>
    </row>
    <row r="12" spans="1:36">
      <c r="A12" s="172" t="s">
        <v>146</v>
      </c>
      <c r="B12" s="174">
        <v>0.4</v>
      </c>
      <c r="C12" s="174">
        <v>0.2</v>
      </c>
      <c r="D12" s="174">
        <v>0.9</v>
      </c>
      <c r="E12" s="174">
        <f t="shared" si="1"/>
        <v>1.5</v>
      </c>
      <c r="F12" s="174">
        <v>1.5</v>
      </c>
      <c r="G12" s="174">
        <f t="shared" si="2"/>
        <v>1.5</v>
      </c>
      <c r="H12" s="174">
        <v>0</v>
      </c>
      <c r="I12" s="174">
        <v>3</v>
      </c>
      <c r="J12" s="174">
        <v>0.6</v>
      </c>
      <c r="K12" s="174">
        <v>0.85</v>
      </c>
      <c r="L12" s="174">
        <f t="shared" si="3"/>
        <v>4.45</v>
      </c>
      <c r="M12" s="174">
        <v>0.2</v>
      </c>
      <c r="N12" s="174">
        <v>0.8</v>
      </c>
      <c r="O12" s="174">
        <v>1</v>
      </c>
      <c r="P12" s="174">
        <f t="shared" si="4"/>
        <v>2</v>
      </c>
      <c r="Q12" s="174">
        <v>0.6</v>
      </c>
      <c r="R12" s="174">
        <v>0.3</v>
      </c>
      <c r="S12" s="174">
        <v>0.2</v>
      </c>
      <c r="T12" s="174">
        <v>2</v>
      </c>
      <c r="U12" s="174">
        <f t="shared" si="5"/>
        <v>3.0999999999999996</v>
      </c>
      <c r="V12" s="174">
        <v>0.4</v>
      </c>
      <c r="W12" s="174">
        <f t="shared" si="6"/>
        <v>0.4</v>
      </c>
      <c r="X12" s="174">
        <v>2</v>
      </c>
      <c r="Y12" s="174">
        <v>0</v>
      </c>
      <c r="Z12" s="174">
        <f t="shared" si="7"/>
        <v>2</v>
      </c>
      <c r="AA12" s="174">
        <v>0</v>
      </c>
      <c r="AB12" s="174">
        <v>0</v>
      </c>
      <c r="AC12" s="174">
        <v>0</v>
      </c>
      <c r="AD12" s="174">
        <v>2.7</v>
      </c>
      <c r="AE12" s="174">
        <v>0.6</v>
      </c>
      <c r="AF12" s="174">
        <f t="shared" si="0"/>
        <v>3.3000000000000003</v>
      </c>
      <c r="AG12" s="174">
        <f t="shared" si="8"/>
        <v>18.25</v>
      </c>
      <c r="AH12" s="18"/>
      <c r="AI12" s="18"/>
      <c r="AJ12" s="18"/>
    </row>
    <row r="13" spans="1:36">
      <c r="A13" s="20" t="s">
        <v>54</v>
      </c>
      <c r="B13" s="18">
        <v>0.3</v>
      </c>
      <c r="C13" s="18">
        <v>0.2</v>
      </c>
      <c r="D13" s="18">
        <v>1</v>
      </c>
      <c r="E13" s="18">
        <f t="shared" si="1"/>
        <v>1.5</v>
      </c>
      <c r="F13" s="18">
        <v>0.7</v>
      </c>
      <c r="G13" s="18">
        <f t="shared" si="2"/>
        <v>0.7</v>
      </c>
      <c r="H13" s="18">
        <v>0</v>
      </c>
      <c r="I13" s="18">
        <v>1.5</v>
      </c>
      <c r="J13" s="18">
        <v>0.2</v>
      </c>
      <c r="K13" s="18">
        <v>1.2</v>
      </c>
      <c r="L13" s="18">
        <f t="shared" si="3"/>
        <v>2.9</v>
      </c>
      <c r="M13" s="18">
        <v>0.4</v>
      </c>
      <c r="N13" s="18">
        <v>0</v>
      </c>
      <c r="O13" s="18">
        <v>1.4</v>
      </c>
      <c r="P13" s="18">
        <f t="shared" si="4"/>
        <v>1.7999999999999998</v>
      </c>
      <c r="Q13" s="18">
        <v>2.2000000000000002</v>
      </c>
      <c r="R13" s="18">
        <v>0.4</v>
      </c>
      <c r="S13" s="18">
        <v>0.2</v>
      </c>
      <c r="T13" s="18">
        <v>1.4</v>
      </c>
      <c r="U13" s="18">
        <f t="shared" si="5"/>
        <v>4.2</v>
      </c>
      <c r="V13" s="18">
        <v>0.6</v>
      </c>
      <c r="W13" s="18">
        <f t="shared" si="6"/>
        <v>0.6</v>
      </c>
      <c r="X13" s="18">
        <v>3</v>
      </c>
      <c r="Y13" s="18">
        <v>0.7</v>
      </c>
      <c r="Z13" s="18">
        <f t="shared" si="7"/>
        <v>3.7</v>
      </c>
      <c r="AA13" s="18">
        <v>0</v>
      </c>
      <c r="AB13" s="18">
        <v>0</v>
      </c>
      <c r="AC13" s="18">
        <v>0</v>
      </c>
      <c r="AD13" s="18">
        <v>3</v>
      </c>
      <c r="AE13" s="18">
        <v>0.7</v>
      </c>
      <c r="AF13" s="18">
        <f t="shared" si="0"/>
        <v>3.7</v>
      </c>
      <c r="AG13" s="18">
        <f t="shared" si="8"/>
        <v>19.099999999999998</v>
      </c>
      <c r="AH13" s="18"/>
      <c r="AI13" s="18"/>
      <c r="AJ13" s="18"/>
    </row>
    <row r="14" spans="1:36">
      <c r="A14" s="20" t="s">
        <v>55</v>
      </c>
      <c r="B14" s="18">
        <v>0.2</v>
      </c>
      <c r="C14" s="18">
        <v>0.2</v>
      </c>
      <c r="D14" s="18">
        <v>0.7</v>
      </c>
      <c r="E14" s="18">
        <f t="shared" si="1"/>
        <v>1.1000000000000001</v>
      </c>
      <c r="F14" s="18">
        <v>0.6</v>
      </c>
      <c r="G14" s="18">
        <f t="shared" si="2"/>
        <v>0.6</v>
      </c>
      <c r="H14" s="18">
        <v>0</v>
      </c>
      <c r="I14" s="18">
        <v>1.7</v>
      </c>
      <c r="J14" s="18">
        <v>0</v>
      </c>
      <c r="K14" s="18">
        <v>1</v>
      </c>
      <c r="L14" s="18">
        <f t="shared" si="3"/>
        <v>2.7</v>
      </c>
      <c r="M14" s="18">
        <v>0.2</v>
      </c>
      <c r="N14" s="18">
        <v>0</v>
      </c>
      <c r="O14" s="18">
        <v>1.1000000000000001</v>
      </c>
      <c r="P14" s="18">
        <f t="shared" si="4"/>
        <v>1.3</v>
      </c>
      <c r="Q14" s="18">
        <v>1.8</v>
      </c>
      <c r="R14" s="18">
        <v>1.8</v>
      </c>
      <c r="S14" s="18">
        <v>0.1</v>
      </c>
      <c r="T14" s="18">
        <v>1.2</v>
      </c>
      <c r="U14" s="18">
        <f t="shared" si="5"/>
        <v>4.9000000000000004</v>
      </c>
      <c r="V14" s="18">
        <v>0.25</v>
      </c>
      <c r="W14" s="18">
        <f t="shared" si="6"/>
        <v>0.25</v>
      </c>
      <c r="X14" s="18">
        <v>3.5</v>
      </c>
      <c r="Y14" s="18">
        <v>1</v>
      </c>
      <c r="Z14" s="18">
        <f t="shared" si="7"/>
        <v>4.5</v>
      </c>
      <c r="AA14" s="18">
        <v>0</v>
      </c>
      <c r="AB14" s="18">
        <v>0</v>
      </c>
      <c r="AC14" s="18">
        <v>0</v>
      </c>
      <c r="AD14" s="18">
        <v>2.2000000000000002</v>
      </c>
      <c r="AE14" s="18">
        <v>1.1000000000000001</v>
      </c>
      <c r="AF14" s="18">
        <f t="shared" si="0"/>
        <v>3.3000000000000003</v>
      </c>
      <c r="AG14" s="18">
        <f t="shared" si="8"/>
        <v>18.650000000000002</v>
      </c>
      <c r="AH14" s="18"/>
      <c r="AI14" s="18"/>
      <c r="AJ14" s="18"/>
    </row>
    <row r="15" spans="1:36" ht="15.75" thickBot="1">
      <c r="A15" s="20" t="s">
        <v>56</v>
      </c>
      <c r="B15" s="18">
        <v>1</v>
      </c>
      <c r="C15" s="18">
        <v>0.7</v>
      </c>
      <c r="D15" s="18">
        <v>0.65</v>
      </c>
      <c r="E15" s="18">
        <f t="shared" si="1"/>
        <v>2.35</v>
      </c>
      <c r="F15" s="18">
        <v>0.65</v>
      </c>
      <c r="G15" s="18">
        <f t="shared" si="2"/>
        <v>0.65</v>
      </c>
      <c r="H15" s="18">
        <v>0</v>
      </c>
      <c r="I15" s="18">
        <v>1.5</v>
      </c>
      <c r="J15" s="18">
        <v>0.1</v>
      </c>
      <c r="K15" s="18">
        <v>3</v>
      </c>
      <c r="L15" s="18">
        <f t="shared" si="3"/>
        <v>4.5999999999999996</v>
      </c>
      <c r="M15" s="18">
        <v>0.2</v>
      </c>
      <c r="N15" s="18">
        <v>0</v>
      </c>
      <c r="O15" s="18">
        <v>1.7</v>
      </c>
      <c r="P15" s="18">
        <f t="shared" si="4"/>
        <v>1.9</v>
      </c>
      <c r="Q15" s="18">
        <v>3.6</v>
      </c>
      <c r="R15" s="18">
        <v>0.6</v>
      </c>
      <c r="S15" s="18">
        <v>0</v>
      </c>
      <c r="T15" s="18">
        <v>3</v>
      </c>
      <c r="U15" s="18">
        <f t="shared" si="5"/>
        <v>7.2</v>
      </c>
      <c r="V15" s="18">
        <v>0.1</v>
      </c>
      <c r="W15" s="18">
        <f t="shared" si="6"/>
        <v>0.1</v>
      </c>
      <c r="X15" s="18">
        <v>3.5</v>
      </c>
      <c r="Y15" s="18">
        <v>0.5</v>
      </c>
      <c r="Z15" s="18">
        <f t="shared" si="7"/>
        <v>4</v>
      </c>
      <c r="AA15" s="18">
        <v>0</v>
      </c>
      <c r="AB15" s="18">
        <v>0</v>
      </c>
      <c r="AC15" s="18">
        <v>0</v>
      </c>
      <c r="AD15" s="18">
        <v>4.7</v>
      </c>
      <c r="AE15" s="18">
        <v>1</v>
      </c>
      <c r="AF15" s="18">
        <f t="shared" si="0"/>
        <v>5.7</v>
      </c>
      <c r="AG15" s="18">
        <f t="shared" si="8"/>
        <v>26.5</v>
      </c>
      <c r="AH15" s="18"/>
      <c r="AI15" s="18"/>
      <c r="AJ15" s="18"/>
    </row>
    <row r="16" spans="1:36">
      <c r="A16" s="218" t="s">
        <v>57</v>
      </c>
      <c r="B16" s="109">
        <f t="shared" ref="B16:AG16" si="9">SUM(B7:B15)/9</f>
        <v>0.46111111111111114</v>
      </c>
      <c r="C16" s="109">
        <f t="shared" si="9"/>
        <v>0.28888888888888886</v>
      </c>
      <c r="D16" s="109">
        <f t="shared" si="9"/>
        <v>0.94444444444444442</v>
      </c>
      <c r="E16" s="109">
        <f t="shared" si="9"/>
        <v>1.6944444444444444</v>
      </c>
      <c r="F16" s="109">
        <f t="shared" si="9"/>
        <v>1.177777777777778</v>
      </c>
      <c r="G16" s="109">
        <f t="shared" si="9"/>
        <v>1.177777777777778</v>
      </c>
      <c r="H16" s="109">
        <f t="shared" si="9"/>
        <v>0</v>
      </c>
      <c r="I16" s="109">
        <f t="shared" si="9"/>
        <v>1.5999999999999999</v>
      </c>
      <c r="J16" s="109">
        <f t="shared" si="9"/>
        <v>0.6333333333333333</v>
      </c>
      <c r="K16" s="109">
        <f t="shared" si="9"/>
        <v>1.6388888888888888</v>
      </c>
      <c r="L16" s="109">
        <f t="shared" si="9"/>
        <v>3.8722222222222222</v>
      </c>
      <c r="M16" s="109">
        <f t="shared" si="9"/>
        <v>0.60000000000000009</v>
      </c>
      <c r="N16" s="109">
        <f t="shared" si="9"/>
        <v>0.41111111111111115</v>
      </c>
      <c r="O16" s="109">
        <f t="shared" si="9"/>
        <v>1.3111111111111109</v>
      </c>
      <c r="P16" s="109">
        <f t="shared" si="9"/>
        <v>2.322222222222222</v>
      </c>
      <c r="Q16" s="109">
        <f t="shared" si="9"/>
        <v>1.8888888888888888</v>
      </c>
      <c r="R16" s="109">
        <f t="shared" si="9"/>
        <v>0.97777777777777786</v>
      </c>
      <c r="S16" s="109">
        <f t="shared" si="9"/>
        <v>0.34444444444444455</v>
      </c>
      <c r="T16" s="109">
        <f t="shared" si="9"/>
        <v>1.5777777777777777</v>
      </c>
      <c r="U16" s="109">
        <f t="shared" si="9"/>
        <v>4.7888888888888888</v>
      </c>
      <c r="V16" s="109">
        <f t="shared" si="9"/>
        <v>1.4055555555555557</v>
      </c>
      <c r="W16" s="109">
        <f t="shared" si="9"/>
        <v>1.4055555555555557</v>
      </c>
      <c r="X16" s="109">
        <f t="shared" si="9"/>
        <v>2.5222222222222221</v>
      </c>
      <c r="Y16" s="109">
        <f t="shared" si="9"/>
        <v>0.24444444444444446</v>
      </c>
      <c r="Z16" s="109">
        <f t="shared" si="9"/>
        <v>2.7666666666666666</v>
      </c>
      <c r="AA16" s="109">
        <f t="shared" si="9"/>
        <v>0</v>
      </c>
      <c r="AB16" s="109">
        <f t="shared" si="9"/>
        <v>0</v>
      </c>
      <c r="AC16" s="109">
        <f t="shared" si="9"/>
        <v>0</v>
      </c>
      <c r="AD16" s="109">
        <f t="shared" si="9"/>
        <v>3.0555555555555554</v>
      </c>
      <c r="AE16" s="109">
        <f t="shared" si="9"/>
        <v>0.55555555555555558</v>
      </c>
      <c r="AF16" s="109">
        <f t="shared" si="9"/>
        <v>3.6111111111111112</v>
      </c>
      <c r="AG16" s="109">
        <f t="shared" si="9"/>
        <v>21.638888888888889</v>
      </c>
      <c r="AH16" s="18"/>
      <c r="AI16" s="18"/>
      <c r="AJ16" s="18"/>
    </row>
    <row r="17" spans="1:36">
      <c r="A17" s="28" t="s">
        <v>58</v>
      </c>
      <c r="B17" s="18">
        <f>SUM(B7:B12)/6</f>
        <v>0.44166666666666665</v>
      </c>
      <c r="C17" s="18">
        <f t="shared" ref="C17:AG17" si="10">SUM(C7:C12)/6</f>
        <v>0.25</v>
      </c>
      <c r="D17" s="18">
        <f t="shared" si="10"/>
        <v>1.0250000000000001</v>
      </c>
      <c r="E17" s="18">
        <f t="shared" si="10"/>
        <v>1.7166666666666668</v>
      </c>
      <c r="F17" s="18">
        <f t="shared" si="10"/>
        <v>1.4416666666666671</v>
      </c>
      <c r="G17" s="18">
        <f t="shared" si="10"/>
        <v>1.4416666666666671</v>
      </c>
      <c r="H17" s="18">
        <f t="shared" si="10"/>
        <v>0</v>
      </c>
      <c r="I17" s="18">
        <f t="shared" si="10"/>
        <v>1.6166666666666665</v>
      </c>
      <c r="J17" s="18">
        <f t="shared" si="10"/>
        <v>0.89999999999999991</v>
      </c>
      <c r="K17" s="18">
        <f t="shared" si="10"/>
        <v>1.5916666666666668</v>
      </c>
      <c r="L17" s="18">
        <f t="shared" si="10"/>
        <v>4.1083333333333334</v>
      </c>
      <c r="M17" s="18">
        <f t="shared" si="10"/>
        <v>0.76666666666666661</v>
      </c>
      <c r="N17" s="18">
        <f t="shared" si="10"/>
        <v>0.6166666666666667</v>
      </c>
      <c r="O17" s="18">
        <f t="shared" si="10"/>
        <v>1.2666666666666666</v>
      </c>
      <c r="P17" s="18">
        <f t="shared" si="10"/>
        <v>2.65</v>
      </c>
      <c r="Q17" s="18">
        <f t="shared" si="10"/>
        <v>1.5666666666666664</v>
      </c>
      <c r="R17" s="18">
        <f t="shared" si="10"/>
        <v>1</v>
      </c>
      <c r="S17" s="18">
        <f t="shared" si="10"/>
        <v>0.46666666666666679</v>
      </c>
      <c r="T17" s="18">
        <f t="shared" si="10"/>
        <v>1.4333333333333333</v>
      </c>
      <c r="U17" s="18">
        <f t="shared" si="10"/>
        <v>4.4666666666666659</v>
      </c>
      <c r="V17" s="18">
        <f t="shared" si="10"/>
        <v>1.9500000000000002</v>
      </c>
      <c r="W17" s="18">
        <f t="shared" si="10"/>
        <v>1.9500000000000002</v>
      </c>
      <c r="X17" s="18">
        <f t="shared" si="10"/>
        <v>2.1166666666666667</v>
      </c>
      <c r="Y17" s="18">
        <f t="shared" si="10"/>
        <v>0</v>
      </c>
      <c r="Z17" s="18">
        <f t="shared" si="10"/>
        <v>2.1166666666666667</v>
      </c>
      <c r="AA17" s="18">
        <f t="shared" si="10"/>
        <v>0</v>
      </c>
      <c r="AB17" s="18">
        <f t="shared" si="10"/>
        <v>0</v>
      </c>
      <c r="AC17" s="18">
        <f t="shared" si="10"/>
        <v>0</v>
      </c>
      <c r="AD17" s="18">
        <f t="shared" si="10"/>
        <v>2.9333333333333331</v>
      </c>
      <c r="AE17" s="18">
        <f t="shared" si="10"/>
        <v>0.3666666666666667</v>
      </c>
      <c r="AF17" s="18">
        <f t="shared" si="10"/>
        <v>3.3000000000000003</v>
      </c>
      <c r="AG17" s="18">
        <f t="shared" si="10"/>
        <v>21.75</v>
      </c>
      <c r="AH17" s="18"/>
      <c r="AI17" s="18"/>
      <c r="AJ17" s="18"/>
    </row>
    <row r="18" spans="1:36">
      <c r="A18" s="20" t="s">
        <v>59</v>
      </c>
      <c r="B18" s="18">
        <f>SUM(B13:B15)/3</f>
        <v>0.5</v>
      </c>
      <c r="C18" s="18">
        <f t="shared" ref="C18:AG18" si="11">SUM(C13:C15)/3</f>
        <v>0.3666666666666667</v>
      </c>
      <c r="D18" s="18">
        <f t="shared" si="11"/>
        <v>0.78333333333333333</v>
      </c>
      <c r="E18" s="18">
        <f t="shared" si="11"/>
        <v>1.6500000000000001</v>
      </c>
      <c r="F18" s="18">
        <f t="shared" si="11"/>
        <v>0.64999999999999991</v>
      </c>
      <c r="G18" s="18">
        <f t="shared" si="11"/>
        <v>0.64999999999999991</v>
      </c>
      <c r="H18" s="18">
        <f t="shared" si="11"/>
        <v>0</v>
      </c>
      <c r="I18" s="18">
        <f t="shared" si="11"/>
        <v>1.5666666666666667</v>
      </c>
      <c r="J18" s="18">
        <f t="shared" si="11"/>
        <v>0.10000000000000002</v>
      </c>
      <c r="K18" s="18">
        <f t="shared" si="11"/>
        <v>1.7333333333333334</v>
      </c>
      <c r="L18" s="18">
        <f t="shared" si="11"/>
        <v>3.4</v>
      </c>
      <c r="M18" s="18">
        <f t="shared" si="11"/>
        <v>0.26666666666666666</v>
      </c>
      <c r="N18" s="18">
        <f t="shared" si="11"/>
        <v>0</v>
      </c>
      <c r="O18" s="18">
        <f t="shared" si="11"/>
        <v>1.4000000000000001</v>
      </c>
      <c r="P18" s="18">
        <f t="shared" si="11"/>
        <v>1.6666666666666667</v>
      </c>
      <c r="Q18" s="18">
        <f t="shared" si="11"/>
        <v>2.5333333333333332</v>
      </c>
      <c r="R18" s="18">
        <f t="shared" si="11"/>
        <v>0.93333333333333346</v>
      </c>
      <c r="S18" s="18">
        <f t="shared" si="11"/>
        <v>0.10000000000000002</v>
      </c>
      <c r="T18" s="18">
        <f t="shared" si="11"/>
        <v>1.8666666666666665</v>
      </c>
      <c r="U18" s="18">
        <f t="shared" si="11"/>
        <v>5.4333333333333336</v>
      </c>
      <c r="V18" s="18">
        <f t="shared" si="11"/>
        <v>0.31666666666666665</v>
      </c>
      <c r="W18" s="18">
        <f t="shared" si="11"/>
        <v>0.31666666666666665</v>
      </c>
      <c r="X18" s="18">
        <f t="shared" si="11"/>
        <v>3.3333333333333335</v>
      </c>
      <c r="Y18" s="18">
        <f t="shared" si="11"/>
        <v>0.73333333333333339</v>
      </c>
      <c r="Z18" s="18">
        <f t="shared" si="11"/>
        <v>4.0666666666666664</v>
      </c>
      <c r="AA18" s="18">
        <f t="shared" si="11"/>
        <v>0</v>
      </c>
      <c r="AB18" s="18">
        <f t="shared" si="11"/>
        <v>0</v>
      </c>
      <c r="AC18" s="18">
        <f t="shared" si="11"/>
        <v>0</v>
      </c>
      <c r="AD18" s="18">
        <f t="shared" si="11"/>
        <v>3.3000000000000003</v>
      </c>
      <c r="AE18" s="18">
        <f t="shared" si="11"/>
        <v>0.93333333333333324</v>
      </c>
      <c r="AF18" s="18">
        <f t="shared" si="11"/>
        <v>4.2333333333333334</v>
      </c>
      <c r="AG18" s="18">
        <f t="shared" si="11"/>
        <v>21.416666666666668</v>
      </c>
      <c r="AH18" s="18"/>
      <c r="AI18" s="18"/>
      <c r="AJ18" s="18"/>
    </row>
    <row r="19" spans="1:36" ht="15.75" thickBot="1">
      <c r="A19" s="112" t="s">
        <v>60</v>
      </c>
      <c r="B19" s="112"/>
      <c r="C19" s="112"/>
      <c r="D19" s="112"/>
      <c r="E19" s="112">
        <f>+E16</f>
        <v>1.6944444444444444</v>
      </c>
      <c r="F19" s="112"/>
      <c r="G19" s="112">
        <f>+G16</f>
        <v>1.177777777777778</v>
      </c>
      <c r="H19" s="112">
        <f>+H16</f>
        <v>0</v>
      </c>
      <c r="I19" s="112"/>
      <c r="J19" s="112" t="s">
        <v>43</v>
      </c>
      <c r="K19" s="112"/>
      <c r="L19" s="112">
        <f>+L16</f>
        <v>3.8722222222222222</v>
      </c>
      <c r="M19" s="112"/>
      <c r="N19" s="112"/>
      <c r="O19" s="112"/>
      <c r="P19" s="112">
        <f>+P16</f>
        <v>2.322222222222222</v>
      </c>
      <c r="Q19" s="112"/>
      <c r="R19" s="112"/>
      <c r="S19" s="112"/>
      <c r="T19" s="112"/>
      <c r="U19" s="112">
        <f>+U16</f>
        <v>4.7888888888888888</v>
      </c>
      <c r="V19" s="112"/>
      <c r="W19" s="112">
        <f>+W16</f>
        <v>1.4055555555555557</v>
      </c>
      <c r="X19" s="112"/>
      <c r="Y19" s="112"/>
      <c r="Z19" s="112">
        <f>+Z16</f>
        <v>2.7666666666666666</v>
      </c>
      <c r="AA19" s="112">
        <f>+AA16</f>
        <v>0</v>
      </c>
      <c r="AB19" s="112">
        <f>+AB16</f>
        <v>0</v>
      </c>
      <c r="AC19" s="112">
        <f>+AC16</f>
        <v>0</v>
      </c>
      <c r="AD19" s="112"/>
      <c r="AE19" s="112"/>
      <c r="AF19" s="112">
        <f>+AF16</f>
        <v>3.6111111111111112</v>
      </c>
      <c r="AG19" s="112">
        <f>+AG16</f>
        <v>21.638888888888889</v>
      </c>
      <c r="AH19" s="20"/>
      <c r="AI19" s="20"/>
      <c r="AJ19" s="20"/>
    </row>
    <row r="20" spans="1:36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</row>
    <row r="21" spans="1:36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6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spans="1:36" ht="15.75" thickBo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</row>
    <row r="24" spans="1:36" ht="15.75" thickTop="1">
      <c r="A24" s="197" t="s">
        <v>61</v>
      </c>
      <c r="B24" s="90" t="s">
        <v>74</v>
      </c>
      <c r="C24" s="90" t="s">
        <v>76</v>
      </c>
      <c r="D24" s="90" t="s">
        <v>77</v>
      </c>
      <c r="E24" s="90" t="s">
        <v>79</v>
      </c>
      <c r="F24" s="90" t="s">
        <v>78</v>
      </c>
      <c r="G24" s="90" t="s">
        <v>83</v>
      </c>
      <c r="H24" s="90" t="s">
        <v>84</v>
      </c>
      <c r="I24" s="90" t="s">
        <v>86</v>
      </c>
      <c r="J24" s="90" t="s">
        <v>88</v>
      </c>
      <c r="K24" s="90" t="s">
        <v>89</v>
      </c>
      <c r="L24" s="90" t="s">
        <v>91</v>
      </c>
      <c r="M24" s="92" t="s">
        <v>93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>
      <c r="A25" s="198" t="s">
        <v>58</v>
      </c>
      <c r="B25" s="18">
        <f>SUM(E17)</f>
        <v>1.7166666666666668</v>
      </c>
      <c r="C25" s="18">
        <f>SUM(G17)</f>
        <v>1.4416666666666671</v>
      </c>
      <c r="D25" s="18">
        <f>SUM(H17)</f>
        <v>0</v>
      </c>
      <c r="E25" s="18">
        <f>SUM(L17)</f>
        <v>4.1083333333333334</v>
      </c>
      <c r="F25" s="18">
        <f>SUM(P17)</f>
        <v>2.65</v>
      </c>
      <c r="G25" s="18">
        <f>SUM(U17)</f>
        <v>4.4666666666666659</v>
      </c>
      <c r="H25" s="18">
        <f>SUM(W17)</f>
        <v>1.9500000000000002</v>
      </c>
      <c r="I25" s="18">
        <f t="shared" ref="I25:L26" si="12">SUM(Z17)</f>
        <v>2.1166666666666667</v>
      </c>
      <c r="J25" s="18">
        <f t="shared" si="12"/>
        <v>0</v>
      </c>
      <c r="K25" s="18">
        <f t="shared" si="12"/>
        <v>0</v>
      </c>
      <c r="L25" s="18">
        <f t="shared" si="12"/>
        <v>0</v>
      </c>
      <c r="M25" s="94">
        <f>SUM(AF17)</f>
        <v>3.3000000000000003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>
      <c r="A26" s="208" t="s">
        <v>59</v>
      </c>
      <c r="B26" s="88">
        <f>SUM(E18)</f>
        <v>1.6500000000000001</v>
      </c>
      <c r="C26" s="88">
        <f>SUM(G18)</f>
        <v>0.64999999999999991</v>
      </c>
      <c r="D26" s="88">
        <f>SUM(H18)</f>
        <v>0</v>
      </c>
      <c r="E26" s="88">
        <f>SUM(L18)</f>
        <v>3.4</v>
      </c>
      <c r="F26" s="88">
        <f>SUM(P18)</f>
        <v>1.6666666666666667</v>
      </c>
      <c r="G26" s="88">
        <f>SUM(U18)</f>
        <v>5.4333333333333336</v>
      </c>
      <c r="H26" s="88">
        <f>SUM(W18)</f>
        <v>0.31666666666666665</v>
      </c>
      <c r="I26" s="88">
        <f t="shared" si="12"/>
        <v>4.0666666666666664</v>
      </c>
      <c r="J26" s="88">
        <f t="shared" si="12"/>
        <v>0</v>
      </c>
      <c r="K26" s="88">
        <f t="shared" si="12"/>
        <v>0</v>
      </c>
      <c r="L26" s="88">
        <f t="shared" si="12"/>
        <v>0</v>
      </c>
      <c r="M26" s="96">
        <f>SUM(AF18)</f>
        <v>4.2333333333333334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</row>
    <row r="27" spans="1:36">
      <c r="A27" s="199" t="s">
        <v>60</v>
      </c>
      <c r="B27" s="174">
        <f>SUM(E16)</f>
        <v>1.6944444444444444</v>
      </c>
      <c r="C27" s="174">
        <f>SUM(G16)</f>
        <v>1.177777777777778</v>
      </c>
      <c r="D27" s="174">
        <f>SUM(H16)</f>
        <v>0</v>
      </c>
      <c r="E27" s="174">
        <f>SUM(L16)</f>
        <v>3.8722222222222222</v>
      </c>
      <c r="F27" s="174">
        <f>SUM(P16)</f>
        <v>2.322222222222222</v>
      </c>
      <c r="G27" s="174">
        <f>SUM(U16)</f>
        <v>4.7888888888888888</v>
      </c>
      <c r="H27" s="174">
        <f>SUM(W16)</f>
        <v>1.4055555555555557</v>
      </c>
      <c r="I27" s="174">
        <f>SUM(Z16)</f>
        <v>2.7666666666666666</v>
      </c>
      <c r="J27" s="174">
        <f>SUM(AA16)</f>
        <v>0</v>
      </c>
      <c r="K27" s="174">
        <f>SUM(AB16)</f>
        <v>0</v>
      </c>
      <c r="L27" s="174">
        <f>SUM(AC16)</f>
        <v>0</v>
      </c>
      <c r="M27" s="175">
        <f>SUM(AF16)</f>
        <v>3.6111111111111112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/>
      <c r="AH27"/>
      <c r="AI27"/>
      <c r="AJ27"/>
    </row>
    <row r="28" spans="1:36">
      <c r="A28" s="99" t="s">
        <v>176</v>
      </c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80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</row>
    <row r="29" spans="1:36">
      <c r="A29" s="99" t="s">
        <v>63</v>
      </c>
      <c r="B29" s="38" t="s">
        <v>74</v>
      </c>
      <c r="C29" s="38" t="s">
        <v>76</v>
      </c>
      <c r="D29" s="38" t="s">
        <v>77</v>
      </c>
      <c r="E29" s="38" t="s">
        <v>79</v>
      </c>
      <c r="F29" s="38" t="s">
        <v>78</v>
      </c>
      <c r="G29" s="38" t="s">
        <v>83</v>
      </c>
      <c r="H29" s="38" t="s">
        <v>84</v>
      </c>
      <c r="I29" s="38" t="s">
        <v>86</v>
      </c>
      <c r="J29" s="38" t="s">
        <v>88</v>
      </c>
      <c r="K29" s="38" t="s">
        <v>89</v>
      </c>
      <c r="L29" s="38" t="s">
        <v>91</v>
      </c>
      <c r="M29" s="100" t="s">
        <v>93</v>
      </c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204"/>
      <c r="AD29" s="84"/>
      <c r="AE29" s="84"/>
      <c r="AF29" s="84"/>
    </row>
    <row r="30" spans="1:36">
      <c r="A30" s="198" t="s">
        <v>64</v>
      </c>
      <c r="B30" s="84">
        <v>0.84</v>
      </c>
      <c r="C30" s="84">
        <v>0.96</v>
      </c>
      <c r="D30" s="84">
        <v>0.63</v>
      </c>
      <c r="E30" s="84">
        <v>1.54</v>
      </c>
      <c r="F30" s="84">
        <v>3.23</v>
      </c>
      <c r="G30" s="84">
        <v>2.41</v>
      </c>
      <c r="H30" s="84">
        <v>1.35</v>
      </c>
      <c r="I30" s="84">
        <v>2.2000000000000002</v>
      </c>
      <c r="J30" s="84">
        <v>2.63</v>
      </c>
      <c r="K30" s="84">
        <v>2.34</v>
      </c>
      <c r="L30" s="84">
        <v>0.77</v>
      </c>
      <c r="M30" s="101">
        <v>0.8</v>
      </c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204"/>
      <c r="AD30" s="84"/>
      <c r="AE30" s="84"/>
      <c r="AF30" s="84"/>
    </row>
    <row r="31" spans="1:36">
      <c r="A31" s="198" t="s">
        <v>65</v>
      </c>
      <c r="B31" s="84">
        <f>SUM(B30)</f>
        <v>0.84</v>
      </c>
      <c r="C31" s="84">
        <f t="shared" ref="C31:M31" si="13">SUM(B31+C30)</f>
        <v>1.7999999999999998</v>
      </c>
      <c r="D31" s="84">
        <f t="shared" si="13"/>
        <v>2.4299999999999997</v>
      </c>
      <c r="E31" s="84">
        <f t="shared" si="13"/>
        <v>3.9699999999999998</v>
      </c>
      <c r="F31" s="84">
        <f t="shared" si="13"/>
        <v>7.1999999999999993</v>
      </c>
      <c r="G31" s="84">
        <f t="shared" si="13"/>
        <v>9.61</v>
      </c>
      <c r="H31" s="84">
        <f t="shared" si="13"/>
        <v>10.959999999999999</v>
      </c>
      <c r="I31" s="84">
        <f t="shared" si="13"/>
        <v>13.16</v>
      </c>
      <c r="J31" s="84">
        <f t="shared" si="13"/>
        <v>15.79</v>
      </c>
      <c r="K31" s="84">
        <f t="shared" si="13"/>
        <v>18.13</v>
      </c>
      <c r="L31" s="84">
        <f t="shared" si="13"/>
        <v>18.899999999999999</v>
      </c>
      <c r="M31" s="101">
        <f t="shared" si="13"/>
        <v>19.7</v>
      </c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</row>
    <row r="32" spans="1:36">
      <c r="A32" s="198" t="s">
        <v>66</v>
      </c>
      <c r="B32" s="84">
        <v>5.34</v>
      </c>
      <c r="C32" s="84">
        <v>3.67</v>
      </c>
      <c r="D32" s="84">
        <v>5.58</v>
      </c>
      <c r="E32" s="84">
        <v>5.26</v>
      </c>
      <c r="F32" s="84">
        <v>8.82</v>
      </c>
      <c r="G32" s="84">
        <v>13.52</v>
      </c>
      <c r="H32" s="84">
        <v>6.38</v>
      </c>
      <c r="I32" s="84">
        <v>12.46</v>
      </c>
      <c r="J32" s="84">
        <v>9.85</v>
      </c>
      <c r="K32" s="84">
        <v>9.3699999999999992</v>
      </c>
      <c r="L32" s="84">
        <v>3.62</v>
      </c>
      <c r="M32" s="101">
        <v>4.6900000000000004</v>
      </c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11" t="s">
        <v>43</v>
      </c>
    </row>
    <row r="33" spans="1:32">
      <c r="A33" s="198" t="s">
        <v>67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9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203"/>
      <c r="AD33" s="84"/>
      <c r="AE33" s="84"/>
      <c r="AF33" s="84"/>
    </row>
    <row r="34" spans="1:32">
      <c r="A34" s="198" t="s">
        <v>68</v>
      </c>
      <c r="B34" s="18">
        <f t="shared" ref="B34:M34" si="14">SUM(B25-B30)</f>
        <v>0.87666666666666682</v>
      </c>
      <c r="C34" s="18">
        <f t="shared" si="14"/>
        <v>0.48166666666666713</v>
      </c>
      <c r="D34" s="18">
        <f t="shared" si="14"/>
        <v>-0.63</v>
      </c>
      <c r="E34" s="18">
        <f t="shared" si="14"/>
        <v>2.5683333333333334</v>
      </c>
      <c r="F34" s="18">
        <f t="shared" si="14"/>
        <v>-0.58000000000000007</v>
      </c>
      <c r="G34" s="18">
        <f t="shared" si="14"/>
        <v>2.0566666666666658</v>
      </c>
      <c r="H34" s="18">
        <f t="shared" si="14"/>
        <v>0.60000000000000009</v>
      </c>
      <c r="I34" s="18">
        <f t="shared" si="14"/>
        <v>-8.3333333333333481E-2</v>
      </c>
      <c r="J34" s="18">
        <f t="shared" si="14"/>
        <v>-2.63</v>
      </c>
      <c r="K34" s="18">
        <f t="shared" si="14"/>
        <v>-2.34</v>
      </c>
      <c r="L34" s="20">
        <f t="shared" si="14"/>
        <v>-0.77</v>
      </c>
      <c r="M34" s="94">
        <f t="shared" si="14"/>
        <v>2.5</v>
      </c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</row>
    <row r="35" spans="1:32">
      <c r="A35" s="198" t="s">
        <v>69</v>
      </c>
      <c r="B35" s="18">
        <f t="shared" ref="B35:M35" si="15">SUM(B26-B30)</f>
        <v>0.81000000000000016</v>
      </c>
      <c r="C35" s="18">
        <f t="shared" si="15"/>
        <v>-0.31000000000000005</v>
      </c>
      <c r="D35" s="18">
        <f t="shared" si="15"/>
        <v>-0.63</v>
      </c>
      <c r="E35" s="18">
        <f t="shared" si="15"/>
        <v>1.8599999999999999</v>
      </c>
      <c r="F35" s="18">
        <f t="shared" si="15"/>
        <v>-1.5633333333333332</v>
      </c>
      <c r="G35" s="18">
        <f t="shared" si="15"/>
        <v>3.0233333333333334</v>
      </c>
      <c r="H35" s="18">
        <f t="shared" si="15"/>
        <v>-1.0333333333333334</v>
      </c>
      <c r="I35" s="18">
        <f t="shared" si="15"/>
        <v>1.8666666666666663</v>
      </c>
      <c r="J35" s="18">
        <f t="shared" si="15"/>
        <v>-2.63</v>
      </c>
      <c r="K35" s="18">
        <f t="shared" si="15"/>
        <v>-2.34</v>
      </c>
      <c r="L35" s="20">
        <f t="shared" si="15"/>
        <v>-0.77</v>
      </c>
      <c r="M35" s="94">
        <f t="shared" si="15"/>
        <v>3.4333333333333336</v>
      </c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</row>
    <row r="36" spans="1:32">
      <c r="A36" s="200" t="s">
        <v>70</v>
      </c>
      <c r="B36" s="28">
        <f t="shared" ref="B36:M36" si="16">SUM(B27-B30)</f>
        <v>0.85444444444444445</v>
      </c>
      <c r="C36" s="28">
        <f t="shared" si="16"/>
        <v>0.21777777777777807</v>
      </c>
      <c r="D36" s="28">
        <f t="shared" si="16"/>
        <v>-0.63</v>
      </c>
      <c r="E36" s="28">
        <f t="shared" si="16"/>
        <v>2.3322222222222222</v>
      </c>
      <c r="F36" s="28">
        <f t="shared" si="16"/>
        <v>-0.90777777777777802</v>
      </c>
      <c r="G36" s="28">
        <f t="shared" si="16"/>
        <v>2.3788888888888886</v>
      </c>
      <c r="H36" s="28">
        <f t="shared" si="16"/>
        <v>5.555555555555558E-2</v>
      </c>
      <c r="I36" s="28">
        <f t="shared" si="16"/>
        <v>0.56666666666666643</v>
      </c>
      <c r="J36" s="28">
        <f t="shared" si="16"/>
        <v>-2.63</v>
      </c>
      <c r="K36" s="28">
        <f t="shared" si="16"/>
        <v>-2.34</v>
      </c>
      <c r="L36" s="20">
        <f t="shared" si="16"/>
        <v>-0.77</v>
      </c>
      <c r="M36" s="94">
        <f t="shared" si="16"/>
        <v>2.8111111111111109</v>
      </c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</row>
    <row r="37" spans="1:32">
      <c r="A37" s="198" t="s">
        <v>71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9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</row>
    <row r="38" spans="1:32">
      <c r="A38" s="198" t="s">
        <v>68</v>
      </c>
      <c r="B38" s="20">
        <f t="shared" ref="B38:M38" si="17">SUM(B42-B31)</f>
        <v>0.87666666666666682</v>
      </c>
      <c r="C38" s="20">
        <f t="shared" si="17"/>
        <v>1.3583333333333343</v>
      </c>
      <c r="D38" s="20">
        <f t="shared" si="17"/>
        <v>0.72833333333333439</v>
      </c>
      <c r="E38" s="20">
        <f t="shared" si="17"/>
        <v>3.2966666666666677</v>
      </c>
      <c r="F38" s="20">
        <f t="shared" si="17"/>
        <v>2.7166666666666686</v>
      </c>
      <c r="G38" s="20">
        <f t="shared" si="17"/>
        <v>4.7733333333333334</v>
      </c>
      <c r="H38" s="20">
        <f t="shared" si="17"/>
        <v>5.3733333333333331</v>
      </c>
      <c r="I38" s="20">
        <f t="shared" si="17"/>
        <v>5.2899999999999991</v>
      </c>
      <c r="J38" s="20">
        <f t="shared" si="17"/>
        <v>2.66</v>
      </c>
      <c r="K38" s="20">
        <f t="shared" si="17"/>
        <v>0.32000000000000028</v>
      </c>
      <c r="L38" s="20">
        <f t="shared" si="17"/>
        <v>-0.44999999999999929</v>
      </c>
      <c r="M38" s="94">
        <f t="shared" si="17"/>
        <v>2.0500000000000007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</row>
    <row r="39" spans="1:32">
      <c r="A39" s="198" t="s">
        <v>69</v>
      </c>
      <c r="B39" s="18">
        <f t="shared" ref="B39:M39" si="18">SUM(B43-B31)</f>
        <v>0.81000000000000016</v>
      </c>
      <c r="C39" s="18">
        <f t="shared" si="18"/>
        <v>0.5</v>
      </c>
      <c r="D39" s="18">
        <f t="shared" si="18"/>
        <v>-0.12999999999999989</v>
      </c>
      <c r="E39" s="18">
        <f t="shared" si="18"/>
        <v>1.7299999999999995</v>
      </c>
      <c r="F39" s="18">
        <f t="shared" si="18"/>
        <v>0.16666666666666696</v>
      </c>
      <c r="G39" s="18">
        <f t="shared" si="18"/>
        <v>3.1900000000000013</v>
      </c>
      <c r="H39" s="18">
        <f t="shared" si="18"/>
        <v>2.1566666666666681</v>
      </c>
      <c r="I39" s="18">
        <f t="shared" si="18"/>
        <v>4.0233333333333334</v>
      </c>
      <c r="J39" s="18">
        <f t="shared" si="18"/>
        <v>1.3933333333333344</v>
      </c>
      <c r="K39" s="18">
        <f t="shared" si="18"/>
        <v>-0.94666666666666544</v>
      </c>
      <c r="L39" s="20">
        <f t="shared" si="18"/>
        <v>-1.716666666666665</v>
      </c>
      <c r="M39" s="94">
        <f t="shared" si="18"/>
        <v>1.7166666666666686</v>
      </c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</row>
    <row r="40" spans="1:32">
      <c r="A40" s="199" t="s">
        <v>70</v>
      </c>
      <c r="B40" s="174">
        <f t="shared" ref="B40:M40" si="19">SUM(B44-B31)</f>
        <v>0.85444444444444445</v>
      </c>
      <c r="C40" s="174">
        <f t="shared" si="19"/>
        <v>1.0722222222222229</v>
      </c>
      <c r="D40" s="174">
        <f t="shared" si="19"/>
        <v>0.44222222222222296</v>
      </c>
      <c r="E40" s="174">
        <f t="shared" si="19"/>
        <v>2.7744444444444456</v>
      </c>
      <c r="F40" s="174">
        <f t="shared" si="19"/>
        <v>1.8666666666666671</v>
      </c>
      <c r="G40" s="174">
        <f t="shared" si="19"/>
        <v>4.2455555555555549</v>
      </c>
      <c r="H40" s="174">
        <f t="shared" si="19"/>
        <v>4.3011111111111102</v>
      </c>
      <c r="I40" s="174">
        <f t="shared" si="19"/>
        <v>4.8677777777777749</v>
      </c>
      <c r="J40" s="174">
        <f t="shared" si="19"/>
        <v>2.2377777777777759</v>
      </c>
      <c r="K40" s="174">
        <f t="shared" si="19"/>
        <v>-0.10222222222222399</v>
      </c>
      <c r="L40" s="172">
        <f t="shared" si="19"/>
        <v>-0.87222222222222356</v>
      </c>
      <c r="M40" s="175">
        <f t="shared" si="19"/>
        <v>1.9388888888888864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</row>
    <row r="41" spans="1:32">
      <c r="A41" s="201" t="s">
        <v>72</v>
      </c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03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</row>
    <row r="42" spans="1:32">
      <c r="A42" s="198" t="s">
        <v>68</v>
      </c>
      <c r="B42" s="18">
        <f>SUM(B25)</f>
        <v>1.7166666666666668</v>
      </c>
      <c r="C42" s="18">
        <f t="shared" ref="C42:M42" si="20">SUM(B42+C25)</f>
        <v>3.1583333333333341</v>
      </c>
      <c r="D42" s="18">
        <f t="shared" si="20"/>
        <v>3.1583333333333341</v>
      </c>
      <c r="E42" s="18">
        <f t="shared" si="20"/>
        <v>7.2666666666666675</v>
      </c>
      <c r="F42" s="18">
        <f t="shared" si="20"/>
        <v>9.9166666666666679</v>
      </c>
      <c r="G42" s="18">
        <f t="shared" si="20"/>
        <v>14.383333333333333</v>
      </c>
      <c r="H42" s="18">
        <f t="shared" si="20"/>
        <v>16.333333333333332</v>
      </c>
      <c r="I42" s="18">
        <f t="shared" si="20"/>
        <v>18.45</v>
      </c>
      <c r="J42" s="18">
        <f t="shared" si="20"/>
        <v>18.45</v>
      </c>
      <c r="K42" s="18">
        <f t="shared" si="20"/>
        <v>18.45</v>
      </c>
      <c r="L42" s="20">
        <f t="shared" si="20"/>
        <v>18.45</v>
      </c>
      <c r="M42" s="94">
        <f t="shared" si="20"/>
        <v>21.75</v>
      </c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</row>
    <row r="43" spans="1:32">
      <c r="A43" s="198" t="s">
        <v>69</v>
      </c>
      <c r="B43" s="18">
        <f>SUM(B26)</f>
        <v>1.6500000000000001</v>
      </c>
      <c r="C43" s="18">
        <f t="shared" ref="C43:M43" si="21">SUM(B43+C26)</f>
        <v>2.2999999999999998</v>
      </c>
      <c r="D43" s="18">
        <f t="shared" si="21"/>
        <v>2.2999999999999998</v>
      </c>
      <c r="E43" s="18">
        <f t="shared" si="21"/>
        <v>5.6999999999999993</v>
      </c>
      <c r="F43" s="18">
        <f t="shared" si="21"/>
        <v>7.3666666666666663</v>
      </c>
      <c r="G43" s="18">
        <f t="shared" si="21"/>
        <v>12.8</v>
      </c>
      <c r="H43" s="18">
        <f t="shared" si="21"/>
        <v>13.116666666666667</v>
      </c>
      <c r="I43" s="18">
        <f t="shared" si="21"/>
        <v>17.183333333333334</v>
      </c>
      <c r="J43" s="18">
        <f t="shared" si="21"/>
        <v>17.183333333333334</v>
      </c>
      <c r="K43" s="18">
        <f t="shared" si="21"/>
        <v>17.183333333333334</v>
      </c>
      <c r="L43" s="28">
        <f t="shared" si="21"/>
        <v>17.183333333333334</v>
      </c>
      <c r="M43" s="94">
        <f t="shared" si="21"/>
        <v>21.416666666666668</v>
      </c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</row>
    <row r="44" spans="1:32" ht="15.75" thickBot="1">
      <c r="A44" s="202" t="s">
        <v>70</v>
      </c>
      <c r="B44" s="126">
        <f>SUM(B27)</f>
        <v>1.6944444444444444</v>
      </c>
      <c r="C44" s="126">
        <f t="shared" ref="C44:M44" si="22">SUM(B44+C27)</f>
        <v>2.8722222222222227</v>
      </c>
      <c r="D44" s="126">
        <f t="shared" si="22"/>
        <v>2.8722222222222227</v>
      </c>
      <c r="E44" s="126">
        <f t="shared" si="22"/>
        <v>6.7444444444444454</v>
      </c>
      <c r="F44" s="126">
        <f t="shared" si="22"/>
        <v>9.0666666666666664</v>
      </c>
      <c r="G44" s="126">
        <f t="shared" si="22"/>
        <v>13.855555555555554</v>
      </c>
      <c r="H44" s="126">
        <f t="shared" si="22"/>
        <v>15.261111111111109</v>
      </c>
      <c r="I44" s="126">
        <f t="shared" si="22"/>
        <v>18.027777777777775</v>
      </c>
      <c r="J44" s="126">
        <f t="shared" si="22"/>
        <v>18.027777777777775</v>
      </c>
      <c r="K44" s="126">
        <f t="shared" si="22"/>
        <v>18.027777777777775</v>
      </c>
      <c r="L44" s="106">
        <f t="shared" si="22"/>
        <v>18.027777777777775</v>
      </c>
      <c r="M44" s="107">
        <f t="shared" si="22"/>
        <v>21.638888888888886</v>
      </c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</row>
    <row r="45" spans="1:32" ht="15.75" thickTop="1">
      <c r="A45" s="20"/>
      <c r="B45" s="18"/>
      <c r="C45" s="20" t="s">
        <v>43</v>
      </c>
      <c r="D45" s="20" t="s">
        <v>43</v>
      </c>
      <c r="E45" s="18"/>
      <c r="F45" s="18"/>
      <c r="G45" s="18"/>
      <c r="H45" s="18"/>
      <c r="I45" s="18"/>
      <c r="J45" s="18"/>
      <c r="K45" s="18"/>
      <c r="L45" s="18"/>
      <c r="M45" s="28"/>
      <c r="N45" s="18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</row>
    <row r="46" spans="1:32">
      <c r="A46" s="20" t="s">
        <v>73</v>
      </c>
      <c r="B46" s="18"/>
      <c r="C46" s="20" t="s">
        <v>43</v>
      </c>
      <c r="D46" s="20" t="s">
        <v>43</v>
      </c>
      <c r="E46" s="18"/>
      <c r="F46" s="18"/>
      <c r="G46" s="18"/>
      <c r="H46" s="18"/>
      <c r="I46" s="18"/>
      <c r="J46" s="18"/>
      <c r="K46" s="18"/>
      <c r="L46" s="18"/>
      <c r="M46" s="20"/>
      <c r="N46" s="18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</row>
    <row r="47" spans="1:32">
      <c r="A47" s="11"/>
      <c r="B47" s="18"/>
      <c r="C47" s="20" t="s">
        <v>43</v>
      </c>
      <c r="D47" s="20" t="s">
        <v>43</v>
      </c>
      <c r="E47" s="18"/>
      <c r="F47" s="18"/>
      <c r="G47" s="18"/>
      <c r="H47" s="18"/>
      <c r="I47" s="18"/>
      <c r="J47" s="18"/>
      <c r="K47" s="18"/>
      <c r="L47" s="18"/>
      <c r="M47" s="28"/>
      <c r="N47"/>
    </row>
    <row r="48" spans="1:32">
      <c r="A48" s="11"/>
      <c r="B48" s="18"/>
      <c r="C48" s="20" t="s">
        <v>43</v>
      </c>
      <c r="D48" s="20" t="s">
        <v>43</v>
      </c>
      <c r="E48" s="18"/>
      <c r="F48" s="18"/>
      <c r="G48" s="18"/>
      <c r="H48" s="18"/>
      <c r="I48" s="18"/>
      <c r="J48" s="18"/>
      <c r="K48" s="18"/>
      <c r="L48" s="18"/>
      <c r="M48" s="28"/>
      <c r="N48"/>
    </row>
    <row r="49" spans="1:14">
      <c r="A49" s="21"/>
      <c r="B49" s="28"/>
      <c r="C49" s="28" t="s">
        <v>159</v>
      </c>
      <c r="D49" s="28" t="s">
        <v>159</v>
      </c>
      <c r="E49" s="28"/>
      <c r="F49" s="28"/>
      <c r="G49" s="28"/>
      <c r="H49" s="28"/>
      <c r="I49" s="28"/>
      <c r="J49" s="28"/>
      <c r="K49" s="28"/>
      <c r="L49" s="28"/>
      <c r="M49" s="28"/>
      <c r="N49"/>
    </row>
    <row r="50" spans="1:14">
      <c r="A50" s="20"/>
      <c r="B50" s="20"/>
      <c r="C50" s="20" t="s">
        <v>43</v>
      </c>
      <c r="D50" s="20" t="s">
        <v>43</v>
      </c>
      <c r="E50" s="20"/>
      <c r="F50" s="20"/>
      <c r="G50" s="20"/>
      <c r="H50" s="20"/>
      <c r="I50" s="20"/>
      <c r="J50" s="20"/>
      <c r="K50" s="20"/>
      <c r="L50" s="20"/>
      <c r="M50" s="20"/>
      <c r="N50"/>
    </row>
    <row r="51" spans="1:14">
      <c r="A51" s="11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8"/>
      <c r="N51"/>
    </row>
    <row r="52" spans="1:14">
      <c r="A52" s="11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28"/>
      <c r="N52"/>
    </row>
    <row r="53" spans="1:14">
      <c r="A53" s="1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8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4">
      <c r="A55" s="34"/>
    </row>
  </sheetData>
  <phoneticPr fontId="0" type="noConversion"/>
  <pageMargins left="0.5" right="0.5" top="0.5" bottom="0.5" header="0" footer="0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2"/>
  <sheetViews>
    <sheetView showOutlineSymbols="0" zoomScale="50" zoomScaleNormal="87" workbookViewId="0">
      <selection activeCell="B19" sqref="B19"/>
    </sheetView>
  </sheetViews>
  <sheetFormatPr defaultColWidth="9.6640625" defaultRowHeight="15"/>
  <cols>
    <col min="1" max="1" width="20.77734375" style="1" customWidth="1"/>
    <col min="2" max="16384" width="9.6640625" style="1"/>
  </cols>
  <sheetData>
    <row r="1" spans="1:15" ht="15.7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3"/>
    </row>
    <row r="2" spans="1:15" ht="15.75">
      <c r="A2" s="4" t="s">
        <v>1</v>
      </c>
      <c r="B2" s="5">
        <v>0</v>
      </c>
      <c r="C2" s="5">
        <v>0</v>
      </c>
      <c r="D2" s="5">
        <v>4.4000000000000004</v>
      </c>
      <c r="E2" s="5">
        <v>0</v>
      </c>
      <c r="F2" s="5">
        <v>1.7</v>
      </c>
      <c r="G2" s="5">
        <v>2.7</v>
      </c>
      <c r="H2" s="5">
        <v>0</v>
      </c>
      <c r="I2" s="5">
        <v>6.2</v>
      </c>
      <c r="J2" s="5">
        <v>8</v>
      </c>
      <c r="K2" s="5">
        <v>0</v>
      </c>
      <c r="L2" s="5">
        <v>0</v>
      </c>
      <c r="M2" s="5">
        <v>1.2</v>
      </c>
      <c r="N2" s="6">
        <f>SUM(B2:M2)</f>
        <v>24.2</v>
      </c>
      <c r="O2" s="3"/>
    </row>
    <row r="3" spans="1:15" ht="15.75">
      <c r="A3" s="4" t="s">
        <v>2</v>
      </c>
      <c r="B3" s="5">
        <v>0</v>
      </c>
      <c r="C3" s="5">
        <v>0</v>
      </c>
      <c r="D3" s="5">
        <v>4.4000000000000004</v>
      </c>
      <c r="E3" s="5">
        <v>0</v>
      </c>
      <c r="F3" s="5">
        <v>1.6</v>
      </c>
      <c r="G3" s="5">
        <v>2.5</v>
      </c>
      <c r="H3" s="5">
        <v>0</v>
      </c>
      <c r="I3" s="5">
        <v>6.2</v>
      </c>
      <c r="J3" s="5">
        <v>8</v>
      </c>
      <c r="K3" s="5">
        <v>0</v>
      </c>
      <c r="L3" s="5">
        <v>0</v>
      </c>
      <c r="M3" s="5">
        <v>1.2</v>
      </c>
      <c r="N3" s="6">
        <f t="shared" ref="N3:N20" si="0">SUM(B3:M3)</f>
        <v>23.9</v>
      </c>
      <c r="O3" s="3"/>
    </row>
    <row r="4" spans="1:15" ht="15.75">
      <c r="A4" s="4" t="s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6">
        <f t="shared" si="0"/>
        <v>0</v>
      </c>
      <c r="O4" s="3"/>
    </row>
    <row r="5" spans="1:15" ht="15.75">
      <c r="A5" s="4" t="s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6">
        <f t="shared" si="0"/>
        <v>0</v>
      </c>
      <c r="O5" s="3"/>
    </row>
    <row r="6" spans="1:15" ht="15.75">
      <c r="A6" s="4" t="s">
        <v>5</v>
      </c>
      <c r="B6" s="5">
        <v>0</v>
      </c>
      <c r="C6" s="5">
        <v>0</v>
      </c>
      <c r="D6" s="5">
        <v>3.6</v>
      </c>
      <c r="E6" s="5">
        <v>0</v>
      </c>
      <c r="F6" s="5">
        <v>2.2000000000000002</v>
      </c>
      <c r="G6" s="5">
        <v>1.6</v>
      </c>
      <c r="H6" s="5">
        <v>0</v>
      </c>
      <c r="I6" s="5">
        <v>7.7</v>
      </c>
      <c r="J6" s="5">
        <v>7.6</v>
      </c>
      <c r="K6" s="5">
        <v>0</v>
      </c>
      <c r="L6" s="5">
        <v>0</v>
      </c>
      <c r="M6" s="5">
        <v>1.1000000000000001</v>
      </c>
      <c r="N6" s="6">
        <f t="shared" si="0"/>
        <v>23.800000000000004</v>
      </c>
      <c r="O6" s="3"/>
    </row>
    <row r="7" spans="1:15" ht="15.75">
      <c r="A7" s="4" t="s">
        <v>6</v>
      </c>
      <c r="B7" s="5">
        <v>0</v>
      </c>
      <c r="C7" s="5">
        <v>0</v>
      </c>
      <c r="D7" s="5">
        <v>3.5</v>
      </c>
      <c r="E7" s="5">
        <v>0</v>
      </c>
      <c r="F7" s="5">
        <v>2.2000000000000002</v>
      </c>
      <c r="G7" s="5">
        <v>1.6</v>
      </c>
      <c r="H7" s="5">
        <v>0</v>
      </c>
      <c r="I7" s="5">
        <v>7.7</v>
      </c>
      <c r="J7" s="5">
        <v>7.6</v>
      </c>
      <c r="K7" s="5">
        <v>0</v>
      </c>
      <c r="L7" s="5">
        <v>0</v>
      </c>
      <c r="M7" s="5">
        <v>1.1000000000000001</v>
      </c>
      <c r="N7" s="6">
        <f t="shared" si="0"/>
        <v>23.700000000000003</v>
      </c>
      <c r="O7" s="3"/>
    </row>
    <row r="8" spans="1:15" ht="15.75">
      <c r="A8" s="4" t="s">
        <v>7</v>
      </c>
      <c r="B8" s="5">
        <v>0</v>
      </c>
      <c r="C8" s="5">
        <v>0</v>
      </c>
      <c r="D8" s="5">
        <v>3.3</v>
      </c>
      <c r="E8" s="5">
        <v>0</v>
      </c>
      <c r="F8" s="5">
        <v>2</v>
      </c>
      <c r="G8" s="5">
        <v>1.5</v>
      </c>
      <c r="H8" s="5">
        <v>0</v>
      </c>
      <c r="I8" s="5">
        <v>7.9</v>
      </c>
      <c r="J8" s="5">
        <v>7</v>
      </c>
      <c r="K8" s="5">
        <v>0</v>
      </c>
      <c r="L8" s="5">
        <v>0</v>
      </c>
      <c r="M8" s="5">
        <v>1.2</v>
      </c>
      <c r="N8" s="6">
        <f t="shared" si="0"/>
        <v>22.9</v>
      </c>
      <c r="O8" s="3"/>
    </row>
    <row r="9" spans="1:15" ht="15.75">
      <c r="A9" s="4" t="s">
        <v>8</v>
      </c>
      <c r="B9" s="5">
        <v>0</v>
      </c>
      <c r="C9" s="5">
        <v>0</v>
      </c>
      <c r="D9" s="5">
        <v>4.5</v>
      </c>
      <c r="E9" s="5">
        <v>0</v>
      </c>
      <c r="F9" s="5">
        <v>1.5</v>
      </c>
      <c r="G9" s="5">
        <v>1.3</v>
      </c>
      <c r="H9" s="5">
        <v>0</v>
      </c>
      <c r="I9" s="5">
        <v>7.6</v>
      </c>
      <c r="J9" s="5">
        <v>8.3000000000000007</v>
      </c>
      <c r="K9" s="5">
        <v>0</v>
      </c>
      <c r="L9" s="5">
        <v>0</v>
      </c>
      <c r="M9" s="5">
        <v>1.5</v>
      </c>
      <c r="N9" s="6">
        <f t="shared" si="0"/>
        <v>24.7</v>
      </c>
      <c r="O9" s="3"/>
    </row>
    <row r="10" spans="1:15" ht="15.75">
      <c r="A10" s="7" t="s">
        <v>9</v>
      </c>
      <c r="B10" s="5">
        <v>0</v>
      </c>
      <c r="C10" s="5">
        <v>0</v>
      </c>
      <c r="D10" s="5">
        <v>4</v>
      </c>
      <c r="E10" s="5">
        <v>0</v>
      </c>
      <c r="F10" s="5">
        <v>1.3</v>
      </c>
      <c r="G10" s="5">
        <v>1.5</v>
      </c>
      <c r="H10" s="5">
        <v>0</v>
      </c>
      <c r="I10" s="5">
        <v>6.9</v>
      </c>
      <c r="J10" s="5">
        <v>8</v>
      </c>
      <c r="K10" s="5">
        <v>0</v>
      </c>
      <c r="L10" s="5">
        <v>0</v>
      </c>
      <c r="M10" s="5">
        <v>1.5</v>
      </c>
      <c r="N10" s="6">
        <f t="shared" si="0"/>
        <v>23.2</v>
      </c>
      <c r="O10" s="3"/>
    </row>
    <row r="11" spans="1:15" ht="15.75">
      <c r="A11" s="4" t="s">
        <v>10</v>
      </c>
      <c r="B11" s="5">
        <v>0</v>
      </c>
      <c r="C11" s="5">
        <v>0</v>
      </c>
      <c r="D11" s="5">
        <v>2.1</v>
      </c>
      <c r="E11" s="5">
        <v>0</v>
      </c>
      <c r="F11" s="5">
        <v>1.2</v>
      </c>
      <c r="G11" s="5">
        <v>0.5</v>
      </c>
      <c r="H11" s="5">
        <v>0</v>
      </c>
      <c r="I11" s="5">
        <v>5.7</v>
      </c>
      <c r="J11" s="5">
        <v>6.5</v>
      </c>
      <c r="K11" s="5">
        <v>0</v>
      </c>
      <c r="L11" s="5">
        <v>0</v>
      </c>
      <c r="M11" s="5">
        <v>1.4</v>
      </c>
      <c r="N11" s="6">
        <f t="shared" si="0"/>
        <v>17.399999999999999</v>
      </c>
      <c r="O11" s="3"/>
    </row>
    <row r="12" spans="1:15" ht="15.75">
      <c r="A12" s="4" t="s">
        <v>11</v>
      </c>
      <c r="B12" s="5">
        <v>0</v>
      </c>
      <c r="C12" s="5">
        <v>0</v>
      </c>
      <c r="D12" s="5">
        <v>1.9</v>
      </c>
      <c r="E12" s="5">
        <v>0</v>
      </c>
      <c r="F12" s="5">
        <v>1.9</v>
      </c>
      <c r="G12" s="5">
        <v>1.7</v>
      </c>
      <c r="H12" s="5">
        <v>0</v>
      </c>
      <c r="I12" s="5">
        <v>8.5</v>
      </c>
      <c r="J12" s="5">
        <v>6.8</v>
      </c>
      <c r="K12" s="5">
        <v>0</v>
      </c>
      <c r="L12" s="5">
        <v>0</v>
      </c>
      <c r="M12" s="5">
        <v>1.4</v>
      </c>
      <c r="N12" s="6">
        <f t="shared" si="0"/>
        <v>22.2</v>
      </c>
      <c r="O12" s="3"/>
    </row>
    <row r="13" spans="1:15" ht="15.75">
      <c r="A13" s="4" t="s">
        <v>12</v>
      </c>
      <c r="B13" s="5">
        <v>0</v>
      </c>
      <c r="C13" s="5">
        <v>0</v>
      </c>
      <c r="D13" s="5">
        <v>2.2999999999999998</v>
      </c>
      <c r="E13" s="5">
        <v>0</v>
      </c>
      <c r="F13" s="5">
        <v>2</v>
      </c>
      <c r="G13" s="5">
        <v>1.7</v>
      </c>
      <c r="H13" s="5">
        <v>0</v>
      </c>
      <c r="I13" s="5">
        <v>5.5</v>
      </c>
      <c r="J13" s="5">
        <v>3.8</v>
      </c>
      <c r="K13" s="5">
        <v>0</v>
      </c>
      <c r="L13" s="5">
        <v>0</v>
      </c>
      <c r="M13" s="5">
        <v>1.5</v>
      </c>
      <c r="N13" s="6">
        <f t="shared" si="0"/>
        <v>16.8</v>
      </c>
      <c r="O13" s="3"/>
    </row>
    <row r="14" spans="1:15" ht="15.75">
      <c r="A14" s="4" t="s">
        <v>13</v>
      </c>
      <c r="B14" s="5">
        <v>0</v>
      </c>
      <c r="C14" s="5">
        <v>0</v>
      </c>
      <c r="D14" s="5">
        <v>2.2000000000000002</v>
      </c>
      <c r="E14" s="5">
        <v>0</v>
      </c>
      <c r="F14" s="5">
        <v>2</v>
      </c>
      <c r="G14" s="5">
        <v>2.6</v>
      </c>
      <c r="H14" s="5">
        <v>0</v>
      </c>
      <c r="I14" s="5">
        <v>6</v>
      </c>
      <c r="J14" s="5">
        <v>6.1</v>
      </c>
      <c r="K14" s="5">
        <v>0</v>
      </c>
      <c r="L14" s="5">
        <v>0</v>
      </c>
      <c r="M14" s="5">
        <v>1.5</v>
      </c>
      <c r="N14" s="6">
        <f t="shared" si="0"/>
        <v>20.399999999999999</v>
      </c>
      <c r="O14" s="3"/>
    </row>
    <row r="15" spans="1:15" ht="15.75">
      <c r="A15" s="4" t="s">
        <v>14</v>
      </c>
      <c r="B15" s="5">
        <v>0</v>
      </c>
      <c r="C15" s="5">
        <v>0</v>
      </c>
      <c r="D15" s="5">
        <v>2.6</v>
      </c>
      <c r="E15" s="5">
        <v>0</v>
      </c>
      <c r="F15" s="5">
        <v>1.6</v>
      </c>
      <c r="G15" s="5">
        <v>3.2</v>
      </c>
      <c r="H15" s="5">
        <v>0</v>
      </c>
      <c r="I15" s="5">
        <v>6.2</v>
      </c>
      <c r="J15" s="5">
        <v>6.9</v>
      </c>
      <c r="K15" s="5">
        <v>0</v>
      </c>
      <c r="L15" s="5">
        <v>0</v>
      </c>
      <c r="M15" s="5">
        <v>1.5</v>
      </c>
      <c r="N15" s="6">
        <f t="shared" si="0"/>
        <v>22</v>
      </c>
      <c r="O15" s="3"/>
    </row>
    <row r="16" spans="1:15" ht="15.75">
      <c r="A16" s="4" t="s">
        <v>15</v>
      </c>
      <c r="B16" s="5">
        <v>0</v>
      </c>
      <c r="C16" s="5">
        <v>0</v>
      </c>
      <c r="D16" s="5">
        <v>2.1</v>
      </c>
      <c r="E16" s="5">
        <v>0</v>
      </c>
      <c r="F16" s="5">
        <v>2.1</v>
      </c>
      <c r="G16" s="5">
        <v>1.7</v>
      </c>
      <c r="H16" s="5">
        <v>0</v>
      </c>
      <c r="I16" s="5">
        <v>5.6</v>
      </c>
      <c r="J16" s="5">
        <v>4.4000000000000004</v>
      </c>
      <c r="K16" s="5">
        <v>0</v>
      </c>
      <c r="L16" s="5">
        <v>0</v>
      </c>
      <c r="M16" s="5">
        <v>1.5</v>
      </c>
      <c r="N16" s="6">
        <f t="shared" si="0"/>
        <v>17.399999999999999</v>
      </c>
      <c r="O16" s="3"/>
    </row>
    <row r="17" spans="1:15" ht="15.75">
      <c r="A17" s="4" t="s">
        <v>16</v>
      </c>
      <c r="B17" s="5">
        <v>0</v>
      </c>
      <c r="C17" s="5">
        <v>0</v>
      </c>
      <c r="D17" s="5">
        <v>1.6</v>
      </c>
      <c r="E17" s="5">
        <v>0</v>
      </c>
      <c r="F17" s="5">
        <v>1.2</v>
      </c>
      <c r="G17" s="5">
        <v>0.4</v>
      </c>
      <c r="H17" s="5">
        <v>0</v>
      </c>
      <c r="I17" s="5">
        <v>6.5</v>
      </c>
      <c r="J17" s="5">
        <v>6.7</v>
      </c>
      <c r="K17" s="5">
        <v>0</v>
      </c>
      <c r="L17" s="5">
        <v>0</v>
      </c>
      <c r="M17" s="5">
        <v>1.4</v>
      </c>
      <c r="N17" s="6">
        <f t="shared" si="0"/>
        <v>17.799999999999997</v>
      </c>
      <c r="O17" s="3"/>
    </row>
    <row r="18" spans="1:15" ht="15.75">
      <c r="A18" s="4" t="s">
        <v>17</v>
      </c>
      <c r="B18" s="5">
        <v>0</v>
      </c>
      <c r="C18" s="5">
        <v>0</v>
      </c>
      <c r="D18" s="5">
        <v>3.9</v>
      </c>
      <c r="E18" s="5">
        <v>0</v>
      </c>
      <c r="F18" s="5">
        <v>1.6</v>
      </c>
      <c r="G18" s="5">
        <v>1.5</v>
      </c>
      <c r="H18" s="5">
        <v>0</v>
      </c>
      <c r="I18" s="5">
        <v>6.4</v>
      </c>
      <c r="J18" s="5">
        <v>7.3</v>
      </c>
      <c r="K18" s="5">
        <v>0</v>
      </c>
      <c r="L18" s="5">
        <v>0</v>
      </c>
      <c r="M18" s="5">
        <v>1.2</v>
      </c>
      <c r="N18" s="6">
        <f t="shared" si="0"/>
        <v>21.9</v>
      </c>
      <c r="O18" s="3"/>
    </row>
    <row r="19" spans="1:15" ht="15.75">
      <c r="A19" s="8" t="s">
        <v>18</v>
      </c>
      <c r="B19" s="6">
        <f>SUM(B2:B18)</f>
        <v>0</v>
      </c>
      <c r="C19" s="6">
        <f t="shared" ref="C19:M19" si="1">SUM(C2:C18)</f>
        <v>0</v>
      </c>
      <c r="D19" s="6">
        <f t="shared" si="1"/>
        <v>46.400000000000006</v>
      </c>
      <c r="E19" s="6">
        <f t="shared" si="1"/>
        <v>0</v>
      </c>
      <c r="F19" s="6">
        <f t="shared" si="1"/>
        <v>26.100000000000005</v>
      </c>
      <c r="G19" s="6">
        <f t="shared" si="1"/>
        <v>26</v>
      </c>
      <c r="H19" s="6">
        <f t="shared" si="1"/>
        <v>0</v>
      </c>
      <c r="I19" s="6">
        <f t="shared" si="1"/>
        <v>100.60000000000001</v>
      </c>
      <c r="J19" s="6">
        <f t="shared" si="1"/>
        <v>103</v>
      </c>
      <c r="K19" s="6">
        <f t="shared" si="1"/>
        <v>0</v>
      </c>
      <c r="L19" s="6">
        <f t="shared" si="1"/>
        <v>0</v>
      </c>
      <c r="M19" s="6">
        <f t="shared" si="1"/>
        <v>20.2</v>
      </c>
      <c r="N19" s="6">
        <f t="shared" si="0"/>
        <v>322.3</v>
      </c>
      <c r="O19" s="3"/>
    </row>
    <row r="20" spans="1:15" ht="15.75">
      <c r="A20" s="8" t="s">
        <v>19</v>
      </c>
      <c r="B20" s="6">
        <f t="shared" ref="B20:M20" si="2">SUM(B2:B18)/15</f>
        <v>0</v>
      </c>
      <c r="C20" s="6">
        <f t="shared" si="2"/>
        <v>0</v>
      </c>
      <c r="D20" s="6">
        <f t="shared" si="2"/>
        <v>3.0933333333333337</v>
      </c>
      <c r="E20" s="6">
        <f t="shared" si="2"/>
        <v>0</v>
      </c>
      <c r="F20" s="6">
        <f t="shared" si="2"/>
        <v>1.7400000000000004</v>
      </c>
      <c r="G20" s="6">
        <f t="shared" si="2"/>
        <v>1.7333333333333334</v>
      </c>
      <c r="H20" s="6">
        <f t="shared" si="2"/>
        <v>0</v>
      </c>
      <c r="I20" s="6">
        <f t="shared" si="2"/>
        <v>6.706666666666667</v>
      </c>
      <c r="J20" s="6">
        <f t="shared" si="2"/>
        <v>6.8666666666666663</v>
      </c>
      <c r="K20" s="6">
        <f t="shared" si="2"/>
        <v>0</v>
      </c>
      <c r="L20" s="6">
        <f t="shared" si="2"/>
        <v>0</v>
      </c>
      <c r="M20" s="6">
        <f t="shared" si="2"/>
        <v>1.3466666666666667</v>
      </c>
      <c r="N20" s="6">
        <f t="shared" si="0"/>
        <v>21.486666666666668</v>
      </c>
      <c r="O20" s="3"/>
    </row>
    <row r="21" spans="1:15" ht="15.75">
      <c r="A21" s="8" t="s">
        <v>20</v>
      </c>
      <c r="B21" s="6">
        <f>B19</f>
        <v>0</v>
      </c>
      <c r="C21" s="6">
        <f t="shared" ref="C21:M21" si="3">B21+C19</f>
        <v>0</v>
      </c>
      <c r="D21" s="6">
        <f t="shared" si="3"/>
        <v>46.400000000000006</v>
      </c>
      <c r="E21" s="6">
        <f t="shared" si="3"/>
        <v>46.400000000000006</v>
      </c>
      <c r="F21" s="6">
        <f t="shared" si="3"/>
        <v>72.500000000000014</v>
      </c>
      <c r="G21" s="6">
        <f t="shared" si="3"/>
        <v>98.500000000000014</v>
      </c>
      <c r="H21" s="6">
        <f t="shared" si="3"/>
        <v>98.500000000000014</v>
      </c>
      <c r="I21" s="6">
        <f t="shared" si="3"/>
        <v>199.10000000000002</v>
      </c>
      <c r="J21" s="6">
        <f t="shared" si="3"/>
        <v>302.10000000000002</v>
      </c>
      <c r="K21" s="6">
        <f t="shared" si="3"/>
        <v>302.10000000000002</v>
      </c>
      <c r="L21" s="6">
        <f t="shared" si="3"/>
        <v>302.10000000000002</v>
      </c>
      <c r="M21" s="6">
        <f t="shared" si="3"/>
        <v>322.3</v>
      </c>
      <c r="N21" s="6"/>
      <c r="O21" s="3"/>
    </row>
    <row r="22" spans="1: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</sheetData>
  <phoneticPr fontId="0" type="noConversion"/>
  <conditionalFormatting sqref="B2:C18 E2:E18 H2:H18 K2:L18 D4:D5 F4:G5 I4:J5">
    <cfRule type="cellIs" dxfId="10" priority="1" stopIfTrue="1" operator="equal">
      <formula>0</formula>
    </cfRule>
  </conditionalFormatting>
  <pageMargins left="0.5" right="0.5" top="0.5" bottom="0.5" header="0" footer="0"/>
  <pageSetup paperSize="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O55"/>
  <sheetViews>
    <sheetView showOutlineSymbols="0" zoomScale="50" zoomScaleNormal="87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9.6640625" defaultRowHeight="15"/>
  <cols>
    <col min="1" max="1" width="35.77734375" style="10" customWidth="1"/>
    <col min="2" max="40" width="9.6640625" style="10" customWidth="1"/>
    <col min="41" max="41" width="10.77734375" style="10" customWidth="1"/>
    <col min="42" max="16384" width="9.6640625" style="10"/>
  </cols>
  <sheetData>
    <row r="1" spans="1:41">
      <c r="A1" s="11" t="s">
        <v>46</v>
      </c>
    </row>
    <row r="2" spans="1:41" ht="15.75" thickBot="1">
      <c r="A2" s="11" t="s">
        <v>214</v>
      </c>
    </row>
    <row r="3" spans="1:41" s="192" customFormat="1" ht="15.75">
      <c r="A3" s="183"/>
      <c r="B3" s="183">
        <f>SUM(B9/B4)</f>
        <v>0.88888888888888895</v>
      </c>
      <c r="C3" s="183">
        <v>0</v>
      </c>
      <c r="D3" s="183">
        <f t="shared" ref="D3:AN3" si="0">SUM(D9/D4)</f>
        <v>0.66666666666666674</v>
      </c>
      <c r="E3" s="183">
        <f t="shared" si="0"/>
        <v>0.57142857142857151</v>
      </c>
      <c r="F3" s="183">
        <f t="shared" si="0"/>
        <v>0.66666666666666674</v>
      </c>
      <c r="G3" s="183">
        <f t="shared" si="0"/>
        <v>0.68</v>
      </c>
      <c r="H3" s="183">
        <f t="shared" si="0"/>
        <v>0.85714285714285721</v>
      </c>
      <c r="I3" s="183">
        <f t="shared" si="0"/>
        <v>0.85714285714285721</v>
      </c>
      <c r="J3" s="183">
        <f t="shared" si="0"/>
        <v>0.5</v>
      </c>
      <c r="K3" s="183">
        <f t="shared" si="0"/>
        <v>0.5</v>
      </c>
      <c r="L3" s="183">
        <f t="shared" si="0"/>
        <v>0.72727272727272729</v>
      </c>
      <c r="M3" s="183">
        <f t="shared" si="0"/>
        <v>0.72727272727272729</v>
      </c>
      <c r="N3" s="183">
        <f t="shared" si="0"/>
        <v>0.90909090909090906</v>
      </c>
      <c r="O3" s="183">
        <f t="shared" si="0"/>
        <v>0.77272727272727271</v>
      </c>
      <c r="P3" s="183">
        <f t="shared" si="0"/>
        <v>1</v>
      </c>
      <c r="Q3" s="183">
        <f t="shared" si="0"/>
        <v>0.90909090909090906</v>
      </c>
      <c r="R3" s="183">
        <f t="shared" si="0"/>
        <v>0.72727272727272729</v>
      </c>
      <c r="S3" s="183">
        <f t="shared" si="0"/>
        <v>0.79166666666666663</v>
      </c>
      <c r="T3" s="183">
        <f t="shared" si="0"/>
        <v>0.83333333333333337</v>
      </c>
      <c r="U3" s="183">
        <f t="shared" si="0"/>
        <v>1</v>
      </c>
      <c r="V3" s="183">
        <f t="shared" si="0"/>
        <v>0.8</v>
      </c>
      <c r="W3" s="183">
        <f t="shared" si="0"/>
        <v>2.166666666666667</v>
      </c>
      <c r="X3" s="183">
        <f t="shared" si="0"/>
        <v>0.85714285714285721</v>
      </c>
      <c r="Y3" s="183">
        <f t="shared" si="0"/>
        <v>0.85714285714285721</v>
      </c>
      <c r="Z3" s="183">
        <f t="shared" si="0"/>
        <v>0.87499999999999989</v>
      </c>
      <c r="AA3" s="183">
        <f t="shared" si="0"/>
        <v>0.87499999999999989</v>
      </c>
      <c r="AB3" s="183">
        <f t="shared" si="0"/>
        <v>1</v>
      </c>
      <c r="AC3" s="183">
        <f t="shared" si="0"/>
        <v>1</v>
      </c>
      <c r="AD3" s="183">
        <f t="shared" si="0"/>
        <v>1</v>
      </c>
      <c r="AE3" s="183">
        <f t="shared" si="0"/>
        <v>1</v>
      </c>
      <c r="AF3" s="183">
        <f t="shared" si="0"/>
        <v>1.3333333333333335</v>
      </c>
      <c r="AG3" s="183">
        <f t="shared" si="0"/>
        <v>1</v>
      </c>
      <c r="AH3" s="183">
        <f t="shared" si="0"/>
        <v>1.142857142857143</v>
      </c>
      <c r="AI3" s="183">
        <f t="shared" si="0"/>
        <v>1</v>
      </c>
      <c r="AJ3" s="183">
        <f t="shared" si="0"/>
        <v>0.66666666666666674</v>
      </c>
      <c r="AK3" s="183">
        <f t="shared" si="0"/>
        <v>0.8</v>
      </c>
      <c r="AL3" s="183">
        <f t="shared" si="0"/>
        <v>1</v>
      </c>
      <c r="AM3" s="183">
        <f t="shared" si="0"/>
        <v>0.66666666666666674</v>
      </c>
      <c r="AN3" s="183">
        <f t="shared" si="0"/>
        <v>0.91666666666666674</v>
      </c>
      <c r="AO3" s="194"/>
    </row>
    <row r="4" spans="1:41" s="192" customFormat="1" ht="16.5" thickBot="1">
      <c r="A4" s="184" t="s">
        <v>194</v>
      </c>
      <c r="B4" s="185">
        <v>0.9</v>
      </c>
      <c r="C4" s="185">
        <v>0</v>
      </c>
      <c r="D4" s="185">
        <v>0.3</v>
      </c>
      <c r="E4" s="185">
        <v>1.4</v>
      </c>
      <c r="F4" s="185">
        <v>2.4</v>
      </c>
      <c r="G4" s="185">
        <f>B4+C4+D4+E4+F4</f>
        <v>5</v>
      </c>
      <c r="H4" s="185">
        <v>0.7</v>
      </c>
      <c r="I4" s="185">
        <f>H4</f>
        <v>0.7</v>
      </c>
      <c r="J4" s="185">
        <v>0.2</v>
      </c>
      <c r="K4" s="185">
        <f>J4</f>
        <v>0.2</v>
      </c>
      <c r="L4" s="185">
        <v>1.1000000000000001</v>
      </c>
      <c r="M4" s="185">
        <v>2.2000000000000002</v>
      </c>
      <c r="N4" s="185">
        <v>1.1000000000000001</v>
      </c>
      <c r="O4" s="185">
        <f>L4+M4+N4</f>
        <v>4.4000000000000004</v>
      </c>
      <c r="P4" s="185">
        <v>0.4</v>
      </c>
      <c r="Q4" s="185">
        <v>1.1000000000000001</v>
      </c>
      <c r="R4" s="185">
        <v>3.3</v>
      </c>
      <c r="S4" s="185">
        <f>P4+Q4+R4</f>
        <v>4.8</v>
      </c>
      <c r="T4" s="185">
        <v>0.6</v>
      </c>
      <c r="U4" s="185">
        <v>0.4</v>
      </c>
      <c r="V4" s="185">
        <v>0.5</v>
      </c>
      <c r="W4" s="185">
        <f>T4</f>
        <v>0.6</v>
      </c>
      <c r="X4" s="185">
        <v>1.4</v>
      </c>
      <c r="Y4" s="185">
        <f>X4</f>
        <v>1.4</v>
      </c>
      <c r="Z4" s="185">
        <v>0.8</v>
      </c>
      <c r="AA4" s="185">
        <f>Z4</f>
        <v>0.8</v>
      </c>
      <c r="AB4" s="185">
        <v>1.4</v>
      </c>
      <c r="AC4" s="185">
        <v>0.2</v>
      </c>
      <c r="AD4" s="185">
        <f>AB4+AC4</f>
        <v>1.5999999999999999</v>
      </c>
      <c r="AE4" s="185">
        <v>0.1</v>
      </c>
      <c r="AF4" s="185">
        <v>0.3</v>
      </c>
      <c r="AG4" s="185">
        <v>0.3</v>
      </c>
      <c r="AH4" s="193">
        <f>AE4+AF4+AG4</f>
        <v>0.7</v>
      </c>
      <c r="AI4" s="193">
        <v>0.2</v>
      </c>
      <c r="AJ4" s="193">
        <v>0.3</v>
      </c>
      <c r="AK4" s="193">
        <f>AI4+AJ4</f>
        <v>0.5</v>
      </c>
      <c r="AL4" s="193">
        <v>0.9</v>
      </c>
      <c r="AM4" s="193">
        <v>0.3</v>
      </c>
      <c r="AN4" s="193">
        <f>AL4+AM4</f>
        <v>1.2</v>
      </c>
      <c r="AO4" s="194"/>
    </row>
    <row r="5" spans="1:41" s="186" customFormat="1" ht="15.75">
      <c r="A5" s="132" t="s">
        <v>43</v>
      </c>
      <c r="B5" s="187" t="s">
        <v>559</v>
      </c>
      <c r="C5" s="188"/>
      <c r="D5" s="188"/>
      <c r="E5" s="188"/>
      <c r="F5" s="188"/>
      <c r="G5" s="132" t="s">
        <v>74</v>
      </c>
      <c r="H5" s="188"/>
      <c r="I5" s="132" t="s">
        <v>76</v>
      </c>
      <c r="J5" s="188"/>
      <c r="K5" s="132" t="s">
        <v>77</v>
      </c>
      <c r="L5" s="188"/>
      <c r="M5" s="187" t="s">
        <v>561</v>
      </c>
      <c r="N5" s="188"/>
      <c r="O5" s="132" t="s">
        <v>79</v>
      </c>
      <c r="P5" s="188"/>
      <c r="Q5" s="188"/>
      <c r="R5" s="187" t="s">
        <v>131</v>
      </c>
      <c r="S5" s="132" t="s">
        <v>78</v>
      </c>
      <c r="T5" s="188"/>
      <c r="U5" s="188"/>
      <c r="V5" s="188"/>
      <c r="W5" s="132" t="s">
        <v>576</v>
      </c>
      <c r="X5" s="187" t="s">
        <v>186</v>
      </c>
      <c r="Y5" s="132" t="s">
        <v>577</v>
      </c>
      <c r="Z5" s="187" t="s">
        <v>374</v>
      </c>
      <c r="AA5" s="132" t="s">
        <v>86</v>
      </c>
      <c r="AB5" s="188"/>
      <c r="AC5" s="188"/>
      <c r="AD5" s="132" t="s">
        <v>575</v>
      </c>
      <c r="AE5" s="188"/>
      <c r="AF5" s="188"/>
      <c r="AG5" s="188"/>
      <c r="AH5" s="134" t="s">
        <v>89</v>
      </c>
      <c r="AI5" s="134"/>
      <c r="AJ5" s="134"/>
      <c r="AK5" s="134" t="s">
        <v>91</v>
      </c>
      <c r="AL5" s="134"/>
      <c r="AM5" s="134"/>
      <c r="AN5" s="134" t="s">
        <v>93</v>
      </c>
      <c r="AO5" s="134" t="s">
        <v>48</v>
      </c>
    </row>
    <row r="6" spans="1:41" s="186" customFormat="1" ht="15.75">
      <c r="A6" s="134" t="s">
        <v>48</v>
      </c>
      <c r="B6" s="134" t="s">
        <v>565</v>
      </c>
      <c r="C6" s="134" t="s">
        <v>215</v>
      </c>
      <c r="D6" s="134" t="s">
        <v>197</v>
      </c>
      <c r="E6" s="134" t="s">
        <v>216</v>
      </c>
      <c r="F6" s="134" t="s">
        <v>217</v>
      </c>
      <c r="G6" s="134" t="s">
        <v>75</v>
      </c>
      <c r="H6" s="134" t="s">
        <v>218</v>
      </c>
      <c r="I6" s="134" t="s">
        <v>75</v>
      </c>
      <c r="J6" s="134" t="s">
        <v>219</v>
      </c>
      <c r="K6" s="134" t="s">
        <v>75</v>
      </c>
      <c r="L6" s="134" t="s">
        <v>181</v>
      </c>
      <c r="M6" s="134" t="s">
        <v>562</v>
      </c>
      <c r="N6" s="134" t="s">
        <v>101</v>
      </c>
      <c r="O6" s="134" t="s">
        <v>75</v>
      </c>
      <c r="P6" s="134" t="s">
        <v>220</v>
      </c>
      <c r="Q6" s="134" t="s">
        <v>204</v>
      </c>
      <c r="R6" s="134" t="s">
        <v>563</v>
      </c>
      <c r="S6" s="134" t="s">
        <v>75</v>
      </c>
      <c r="T6" s="134" t="s">
        <v>106</v>
      </c>
      <c r="U6" s="134" t="s">
        <v>221</v>
      </c>
      <c r="V6" s="134" t="s">
        <v>134</v>
      </c>
      <c r="W6" s="134" t="s">
        <v>75</v>
      </c>
      <c r="X6" s="134" t="s">
        <v>564</v>
      </c>
      <c r="Y6" s="134" t="s">
        <v>75</v>
      </c>
      <c r="Z6" s="134" t="s">
        <v>545</v>
      </c>
      <c r="AA6" s="134" t="s">
        <v>75</v>
      </c>
      <c r="AB6" s="134" t="s">
        <v>222</v>
      </c>
      <c r="AC6" s="134" t="s">
        <v>223</v>
      </c>
      <c r="AD6" s="134" t="s">
        <v>75</v>
      </c>
      <c r="AE6" s="134" t="s">
        <v>114</v>
      </c>
      <c r="AF6" s="134" t="s">
        <v>224</v>
      </c>
      <c r="AG6" s="134" t="s">
        <v>225</v>
      </c>
      <c r="AH6" s="134" t="s">
        <v>75</v>
      </c>
      <c r="AI6" s="134" t="s">
        <v>226</v>
      </c>
      <c r="AJ6" s="134" t="s">
        <v>228</v>
      </c>
      <c r="AK6" s="134" t="s">
        <v>75</v>
      </c>
      <c r="AL6" s="134" t="s">
        <v>229</v>
      </c>
      <c r="AM6" s="134" t="s">
        <v>230</v>
      </c>
      <c r="AN6" s="134" t="s">
        <v>75</v>
      </c>
      <c r="AO6" s="134" t="s">
        <v>75</v>
      </c>
    </row>
    <row r="7" spans="1:41">
      <c r="A7" s="20" t="s">
        <v>49</v>
      </c>
      <c r="B7" s="18">
        <v>0.9</v>
      </c>
      <c r="C7" s="18">
        <v>0</v>
      </c>
      <c r="D7" s="18">
        <v>0.3</v>
      </c>
      <c r="E7" s="18">
        <v>0.7</v>
      </c>
      <c r="F7" s="18">
        <v>1.8</v>
      </c>
      <c r="G7" s="18">
        <f>SUM(B7:F7)</f>
        <v>3.7</v>
      </c>
      <c r="H7" s="18">
        <v>0.7</v>
      </c>
      <c r="I7" s="18">
        <f>SUM(H7)</f>
        <v>0.7</v>
      </c>
      <c r="J7" s="18">
        <v>0.2</v>
      </c>
      <c r="K7" s="18">
        <f>SUM(J7)</f>
        <v>0.2</v>
      </c>
      <c r="L7" s="18">
        <v>1.1000000000000001</v>
      </c>
      <c r="M7" s="18">
        <v>1.6</v>
      </c>
      <c r="N7" s="18">
        <v>1</v>
      </c>
      <c r="O7" s="18">
        <f>SUM(L7:N7)</f>
        <v>3.7</v>
      </c>
      <c r="P7" s="18">
        <v>0.5</v>
      </c>
      <c r="Q7" s="18">
        <v>0</v>
      </c>
      <c r="R7" s="18">
        <v>2</v>
      </c>
      <c r="S7" s="18">
        <f>SUM(P7:R7)</f>
        <v>2.5</v>
      </c>
      <c r="T7" s="18">
        <v>0.8</v>
      </c>
      <c r="U7" s="18">
        <v>0.4</v>
      </c>
      <c r="V7" s="18">
        <v>0.4</v>
      </c>
      <c r="W7" s="18">
        <f>SUM(T7:V7)</f>
        <v>1.6</v>
      </c>
      <c r="X7" s="18">
        <v>1.2</v>
      </c>
      <c r="Y7" s="18">
        <f>SUM(X7)</f>
        <v>1.2</v>
      </c>
      <c r="Z7" s="18">
        <v>0.8</v>
      </c>
      <c r="AA7" s="18">
        <f>SUM(Z7)</f>
        <v>0.8</v>
      </c>
      <c r="AB7" s="18">
        <v>2.8</v>
      </c>
      <c r="AC7" s="18">
        <v>0.2</v>
      </c>
      <c r="AD7" s="18">
        <f>SUM(AB7:AC7)</f>
        <v>3</v>
      </c>
      <c r="AE7" s="18">
        <v>0.2</v>
      </c>
      <c r="AF7" s="18">
        <v>0.1</v>
      </c>
      <c r="AG7" s="18">
        <v>0.4</v>
      </c>
      <c r="AH7" s="84">
        <f>SUM(AE7:AG7)</f>
        <v>0.70000000000000007</v>
      </c>
      <c r="AI7" s="84">
        <v>0.3</v>
      </c>
      <c r="AJ7" s="84">
        <v>0.3</v>
      </c>
      <c r="AK7" s="84">
        <f>SUM(AI7:AJ7)</f>
        <v>0.6</v>
      </c>
      <c r="AL7" s="84">
        <v>1.1000000000000001</v>
      </c>
      <c r="AM7" s="84">
        <v>0.4</v>
      </c>
      <c r="AN7" s="84">
        <f>SUM(AL7:AM7)</f>
        <v>1.5</v>
      </c>
      <c r="AO7" s="84">
        <f>+G7+I7+K7+O7+S7+W7+Y7+AA7+AD7+AH7+AK7+AN7</f>
        <v>20.2</v>
      </c>
    </row>
    <row r="8" spans="1:41">
      <c r="A8" s="20" t="s">
        <v>50</v>
      </c>
      <c r="B8" s="18">
        <v>0.7</v>
      </c>
      <c r="C8" s="18">
        <v>0</v>
      </c>
      <c r="D8" s="18">
        <v>0.2</v>
      </c>
      <c r="E8" s="18">
        <v>0.8</v>
      </c>
      <c r="F8" s="18">
        <v>1.5</v>
      </c>
      <c r="G8" s="18">
        <f t="shared" ref="G8:G15" si="1">SUM(B8:F8)</f>
        <v>3.2</v>
      </c>
      <c r="H8" s="18">
        <v>0.5</v>
      </c>
      <c r="I8" s="18">
        <f t="shared" ref="I8:I15" si="2">SUM(H8)</f>
        <v>0.5</v>
      </c>
      <c r="J8" s="18">
        <v>0.2</v>
      </c>
      <c r="K8" s="18">
        <f t="shared" ref="K8:K15" si="3">SUM(J8)</f>
        <v>0.2</v>
      </c>
      <c r="L8" s="18">
        <v>0.8</v>
      </c>
      <c r="M8" s="18">
        <v>1.8</v>
      </c>
      <c r="N8" s="18">
        <v>1</v>
      </c>
      <c r="O8" s="18">
        <f t="shared" ref="O8:O15" si="4">SUM(L8:N8)</f>
        <v>3.6</v>
      </c>
      <c r="P8" s="18">
        <v>1</v>
      </c>
      <c r="Q8" s="18">
        <v>0</v>
      </c>
      <c r="R8" s="18">
        <v>2.2000000000000002</v>
      </c>
      <c r="S8" s="18">
        <f t="shared" ref="S8:S15" si="5">SUM(P8:R8)</f>
        <v>3.2</v>
      </c>
      <c r="T8" s="18">
        <v>0.8</v>
      </c>
      <c r="U8" s="18">
        <v>0.4</v>
      </c>
      <c r="V8" s="18">
        <v>0.4</v>
      </c>
      <c r="W8" s="18">
        <f t="shared" ref="W8:W15" si="6">SUM(T8:V8)</f>
        <v>1.6</v>
      </c>
      <c r="X8" s="18">
        <v>1.7</v>
      </c>
      <c r="Y8" s="18">
        <f t="shared" ref="Y8:Y15" si="7">SUM(X8)</f>
        <v>1.7</v>
      </c>
      <c r="Z8" s="18">
        <v>0.6</v>
      </c>
      <c r="AA8" s="18">
        <f t="shared" ref="AA8:AA15" si="8">SUM(Z8)</f>
        <v>0.6</v>
      </c>
      <c r="AB8" s="18">
        <v>2.1</v>
      </c>
      <c r="AC8" s="18">
        <v>0.3</v>
      </c>
      <c r="AD8" s="18">
        <f t="shared" ref="AD8:AD15" si="9">SUM(AB8:AC8)</f>
        <v>2.4</v>
      </c>
      <c r="AE8" s="18">
        <v>0.6</v>
      </c>
      <c r="AF8" s="18">
        <v>0.2</v>
      </c>
      <c r="AG8" s="18">
        <v>0.1</v>
      </c>
      <c r="AH8" s="84">
        <f t="shared" ref="AH8:AH15" si="10">SUM(AE8:AG8)</f>
        <v>0.9</v>
      </c>
      <c r="AI8" s="19" t="s">
        <v>227</v>
      </c>
      <c r="AJ8" s="84">
        <v>0.3</v>
      </c>
      <c r="AK8" s="84">
        <f t="shared" ref="AK8:AK15" si="11">SUM(AI8:AJ8)</f>
        <v>0.3</v>
      </c>
      <c r="AL8" s="84">
        <v>0.9</v>
      </c>
      <c r="AM8" s="84">
        <v>0.3</v>
      </c>
      <c r="AN8" s="84">
        <f t="shared" ref="AN8:AN15" si="12">SUM(AL8:AM8)</f>
        <v>1.2</v>
      </c>
      <c r="AO8" s="84">
        <f t="shared" ref="AO8:AO15" si="13">+G8+I8+K8+O8+S8+W8+Y8+AA8+AD8+AH8+AK8+AN8</f>
        <v>19.399999999999995</v>
      </c>
    </row>
    <row r="9" spans="1:41">
      <c r="A9" s="20" t="s">
        <v>195</v>
      </c>
      <c r="B9" s="18">
        <v>0.8</v>
      </c>
      <c r="C9" s="18">
        <v>0</v>
      </c>
      <c r="D9" s="18">
        <v>0.2</v>
      </c>
      <c r="E9" s="18">
        <v>0.8</v>
      </c>
      <c r="F9" s="18">
        <v>1.6</v>
      </c>
      <c r="G9" s="18">
        <f t="shared" si="1"/>
        <v>3.4000000000000004</v>
      </c>
      <c r="H9" s="18">
        <v>0.6</v>
      </c>
      <c r="I9" s="18">
        <f t="shared" si="2"/>
        <v>0.6</v>
      </c>
      <c r="J9" s="18">
        <v>0.1</v>
      </c>
      <c r="K9" s="18">
        <f t="shared" si="3"/>
        <v>0.1</v>
      </c>
      <c r="L9" s="18">
        <v>0.8</v>
      </c>
      <c r="M9" s="18">
        <v>1.6</v>
      </c>
      <c r="N9" s="18">
        <v>1</v>
      </c>
      <c r="O9" s="18">
        <f t="shared" si="4"/>
        <v>3.4000000000000004</v>
      </c>
      <c r="P9" s="18">
        <v>0.4</v>
      </c>
      <c r="Q9" s="18">
        <v>1</v>
      </c>
      <c r="R9" s="18">
        <v>2.4</v>
      </c>
      <c r="S9" s="18">
        <f t="shared" si="5"/>
        <v>3.8</v>
      </c>
      <c r="T9" s="18">
        <v>0.5</v>
      </c>
      <c r="U9" s="18">
        <v>0.4</v>
      </c>
      <c r="V9" s="18">
        <v>0.4</v>
      </c>
      <c r="W9" s="18">
        <f t="shared" si="6"/>
        <v>1.3</v>
      </c>
      <c r="X9" s="18">
        <v>1.2</v>
      </c>
      <c r="Y9" s="18">
        <f t="shared" si="7"/>
        <v>1.2</v>
      </c>
      <c r="Z9" s="18">
        <v>0.7</v>
      </c>
      <c r="AA9" s="18">
        <f t="shared" si="8"/>
        <v>0.7</v>
      </c>
      <c r="AB9" s="18">
        <v>1.4</v>
      </c>
      <c r="AC9" s="18">
        <v>0.2</v>
      </c>
      <c r="AD9" s="18">
        <f t="shared" si="9"/>
        <v>1.5999999999999999</v>
      </c>
      <c r="AE9" s="18">
        <v>0.1</v>
      </c>
      <c r="AF9" s="18">
        <v>0.4</v>
      </c>
      <c r="AG9" s="18">
        <v>0.3</v>
      </c>
      <c r="AH9" s="84">
        <f t="shared" si="10"/>
        <v>0.8</v>
      </c>
      <c r="AI9" s="84">
        <v>0.2</v>
      </c>
      <c r="AJ9" s="84">
        <v>0.2</v>
      </c>
      <c r="AK9" s="84">
        <f t="shared" si="11"/>
        <v>0.4</v>
      </c>
      <c r="AL9" s="84">
        <v>0.9</v>
      </c>
      <c r="AM9" s="84">
        <v>0.2</v>
      </c>
      <c r="AN9" s="84">
        <f t="shared" si="12"/>
        <v>1.1000000000000001</v>
      </c>
      <c r="AO9" s="84">
        <f t="shared" si="13"/>
        <v>18.400000000000002</v>
      </c>
    </row>
    <row r="10" spans="1:41">
      <c r="A10" s="20" t="s">
        <v>52</v>
      </c>
      <c r="B10" s="18">
        <v>0.9</v>
      </c>
      <c r="C10" s="18">
        <v>0</v>
      </c>
      <c r="D10" s="18">
        <v>0.2</v>
      </c>
      <c r="E10" s="18">
        <v>0.7</v>
      </c>
      <c r="F10" s="18">
        <v>1.7</v>
      </c>
      <c r="G10" s="18">
        <f t="shared" si="1"/>
        <v>3.5</v>
      </c>
      <c r="H10" s="18">
        <v>0.6</v>
      </c>
      <c r="I10" s="18">
        <f t="shared" si="2"/>
        <v>0.6</v>
      </c>
      <c r="J10" s="18">
        <v>0.4</v>
      </c>
      <c r="K10" s="18">
        <f t="shared" si="3"/>
        <v>0.4</v>
      </c>
      <c r="L10" s="18">
        <v>0.8</v>
      </c>
      <c r="M10" s="18">
        <v>1.2</v>
      </c>
      <c r="N10" s="18">
        <v>0.8</v>
      </c>
      <c r="O10" s="18">
        <f t="shared" si="4"/>
        <v>2.8</v>
      </c>
      <c r="P10" s="18">
        <v>0.6</v>
      </c>
      <c r="Q10" s="18">
        <v>0.1</v>
      </c>
      <c r="R10" s="18">
        <v>2.9</v>
      </c>
      <c r="S10" s="18">
        <f t="shared" si="5"/>
        <v>3.5999999999999996</v>
      </c>
      <c r="T10" s="18">
        <v>0.8</v>
      </c>
      <c r="U10" s="18">
        <v>0.35</v>
      </c>
      <c r="V10" s="18">
        <v>0.6</v>
      </c>
      <c r="W10" s="18">
        <f t="shared" si="6"/>
        <v>1.75</v>
      </c>
      <c r="X10" s="18">
        <v>1.3</v>
      </c>
      <c r="Y10" s="18">
        <f t="shared" si="7"/>
        <v>1.3</v>
      </c>
      <c r="Z10" s="18">
        <v>0.3</v>
      </c>
      <c r="AA10" s="18">
        <f t="shared" si="8"/>
        <v>0.3</v>
      </c>
      <c r="AB10" s="18">
        <v>1.4</v>
      </c>
      <c r="AC10" s="18">
        <v>0.5</v>
      </c>
      <c r="AD10" s="18">
        <f t="shared" si="9"/>
        <v>1.9</v>
      </c>
      <c r="AE10" s="18">
        <v>0</v>
      </c>
      <c r="AF10" s="18">
        <v>0.4</v>
      </c>
      <c r="AG10" s="18">
        <v>0.4</v>
      </c>
      <c r="AH10" s="84">
        <f t="shared" si="10"/>
        <v>0.8</v>
      </c>
      <c r="AI10" s="84">
        <v>0.2</v>
      </c>
      <c r="AJ10" s="84">
        <v>0.3</v>
      </c>
      <c r="AK10" s="84">
        <f t="shared" si="11"/>
        <v>0.5</v>
      </c>
      <c r="AL10" s="84">
        <v>0.9</v>
      </c>
      <c r="AM10" s="84">
        <v>0.2</v>
      </c>
      <c r="AN10" s="84">
        <f t="shared" si="12"/>
        <v>1.1000000000000001</v>
      </c>
      <c r="AO10" s="84">
        <f t="shared" si="13"/>
        <v>18.55</v>
      </c>
    </row>
    <row r="11" spans="1:41">
      <c r="A11" s="20" t="s">
        <v>53</v>
      </c>
      <c r="B11" s="18">
        <v>0.7</v>
      </c>
      <c r="C11" s="18">
        <v>0</v>
      </c>
      <c r="D11" s="18">
        <v>0.25</v>
      </c>
      <c r="E11" s="18">
        <v>0.7</v>
      </c>
      <c r="F11" s="18">
        <v>1.7</v>
      </c>
      <c r="G11" s="18">
        <f t="shared" si="1"/>
        <v>3.3499999999999996</v>
      </c>
      <c r="H11" s="18">
        <v>0.4</v>
      </c>
      <c r="I11" s="18">
        <f t="shared" si="2"/>
        <v>0.4</v>
      </c>
      <c r="J11" s="18">
        <v>0.1</v>
      </c>
      <c r="K11" s="18">
        <f t="shared" si="3"/>
        <v>0.1</v>
      </c>
      <c r="L11" s="18">
        <v>0.8</v>
      </c>
      <c r="M11" s="18">
        <v>1.8</v>
      </c>
      <c r="N11" s="18">
        <v>0.8</v>
      </c>
      <c r="O11" s="18">
        <f t="shared" si="4"/>
        <v>3.4000000000000004</v>
      </c>
      <c r="P11" s="18">
        <v>1.4</v>
      </c>
      <c r="Q11" s="18">
        <v>0.1</v>
      </c>
      <c r="R11" s="18">
        <v>2.2000000000000002</v>
      </c>
      <c r="S11" s="18">
        <f t="shared" si="5"/>
        <v>3.7</v>
      </c>
      <c r="T11" s="18">
        <v>0.4</v>
      </c>
      <c r="U11" s="18">
        <v>0.5</v>
      </c>
      <c r="V11" s="18">
        <v>0.4</v>
      </c>
      <c r="W11" s="18">
        <f t="shared" si="6"/>
        <v>1.3</v>
      </c>
      <c r="X11" s="18">
        <v>0.9</v>
      </c>
      <c r="Y11" s="18">
        <f t="shared" si="7"/>
        <v>0.9</v>
      </c>
      <c r="Z11" s="18">
        <v>0.2</v>
      </c>
      <c r="AA11" s="18">
        <f t="shared" si="8"/>
        <v>0.2</v>
      </c>
      <c r="AB11" s="18">
        <v>1.8</v>
      </c>
      <c r="AC11" s="18">
        <v>0.2</v>
      </c>
      <c r="AD11" s="18">
        <f t="shared" si="9"/>
        <v>2</v>
      </c>
      <c r="AE11" s="18">
        <v>0.9</v>
      </c>
      <c r="AF11" s="18">
        <v>0</v>
      </c>
      <c r="AG11" s="18">
        <v>0.2</v>
      </c>
      <c r="AH11" s="84">
        <f t="shared" si="10"/>
        <v>1.1000000000000001</v>
      </c>
      <c r="AI11" s="84">
        <v>0.1</v>
      </c>
      <c r="AJ11" s="84">
        <v>0.2</v>
      </c>
      <c r="AK11" s="84">
        <f t="shared" si="11"/>
        <v>0.30000000000000004</v>
      </c>
      <c r="AL11" s="84">
        <v>0.8</v>
      </c>
      <c r="AM11" s="84">
        <v>0.4</v>
      </c>
      <c r="AN11" s="84">
        <f t="shared" si="12"/>
        <v>1.2000000000000002</v>
      </c>
      <c r="AO11" s="84">
        <f t="shared" si="13"/>
        <v>17.95</v>
      </c>
    </row>
    <row r="12" spans="1:41">
      <c r="A12" s="172" t="s">
        <v>146</v>
      </c>
      <c r="B12" s="174">
        <v>0.8</v>
      </c>
      <c r="C12" s="174">
        <v>0</v>
      </c>
      <c r="D12" s="174">
        <v>0.3</v>
      </c>
      <c r="E12" s="174">
        <v>0.9</v>
      </c>
      <c r="F12" s="174">
        <v>1.7</v>
      </c>
      <c r="G12" s="174">
        <f t="shared" si="1"/>
        <v>3.7</v>
      </c>
      <c r="H12" s="174">
        <v>0.5</v>
      </c>
      <c r="I12" s="174">
        <f t="shared" si="2"/>
        <v>0.5</v>
      </c>
      <c r="J12" s="174">
        <v>0.2</v>
      </c>
      <c r="K12" s="174">
        <f t="shared" si="3"/>
        <v>0.2</v>
      </c>
      <c r="L12" s="174">
        <v>0.8</v>
      </c>
      <c r="M12" s="174">
        <v>1.9</v>
      </c>
      <c r="N12" s="174">
        <v>0.7</v>
      </c>
      <c r="O12" s="174">
        <f t="shared" si="4"/>
        <v>3.4000000000000004</v>
      </c>
      <c r="P12" s="174">
        <v>1.6</v>
      </c>
      <c r="Q12" s="174">
        <v>0</v>
      </c>
      <c r="R12" s="174">
        <v>2.2000000000000002</v>
      </c>
      <c r="S12" s="174">
        <f t="shared" si="5"/>
        <v>3.8000000000000003</v>
      </c>
      <c r="T12" s="174">
        <v>0.7</v>
      </c>
      <c r="U12" s="174">
        <v>0.6</v>
      </c>
      <c r="V12" s="174">
        <v>0.6</v>
      </c>
      <c r="W12" s="174">
        <f t="shared" si="6"/>
        <v>1.9</v>
      </c>
      <c r="X12" s="174">
        <v>2.1</v>
      </c>
      <c r="Y12" s="174">
        <f t="shared" si="7"/>
        <v>2.1</v>
      </c>
      <c r="Z12" s="174">
        <v>0.1</v>
      </c>
      <c r="AA12" s="174">
        <f t="shared" si="8"/>
        <v>0.1</v>
      </c>
      <c r="AB12" s="174">
        <v>2.2000000000000002</v>
      </c>
      <c r="AC12" s="174">
        <v>0.2</v>
      </c>
      <c r="AD12" s="174">
        <f t="shared" si="9"/>
        <v>2.4000000000000004</v>
      </c>
      <c r="AE12" s="174">
        <v>0.6</v>
      </c>
      <c r="AF12" s="174">
        <v>0</v>
      </c>
      <c r="AG12" s="174">
        <v>0.2</v>
      </c>
      <c r="AH12" s="181">
        <f t="shared" si="10"/>
        <v>0.8</v>
      </c>
      <c r="AI12" s="181">
        <v>0.2</v>
      </c>
      <c r="AJ12" s="181">
        <v>0.2</v>
      </c>
      <c r="AK12" s="181">
        <f t="shared" si="11"/>
        <v>0.4</v>
      </c>
      <c r="AL12" s="181">
        <v>0.9</v>
      </c>
      <c r="AM12" s="181">
        <v>0.4</v>
      </c>
      <c r="AN12" s="181">
        <f t="shared" si="12"/>
        <v>1.3</v>
      </c>
      <c r="AO12" s="181">
        <f t="shared" si="13"/>
        <v>20.6</v>
      </c>
    </row>
    <row r="13" spans="1:41">
      <c r="A13" s="20" t="s">
        <v>54</v>
      </c>
      <c r="B13" s="18">
        <v>0.8</v>
      </c>
      <c r="C13" s="18">
        <v>0.3</v>
      </c>
      <c r="D13" s="18">
        <v>0</v>
      </c>
      <c r="E13" s="18">
        <v>0.9</v>
      </c>
      <c r="F13" s="18">
        <v>1.7</v>
      </c>
      <c r="G13" s="18">
        <f t="shared" si="1"/>
        <v>3.7</v>
      </c>
      <c r="H13" s="18">
        <v>0.4</v>
      </c>
      <c r="I13" s="18">
        <f t="shared" si="2"/>
        <v>0.4</v>
      </c>
      <c r="J13" s="18">
        <v>0.2</v>
      </c>
      <c r="K13" s="18">
        <f t="shared" si="3"/>
        <v>0.2</v>
      </c>
      <c r="L13" s="18">
        <v>1</v>
      </c>
      <c r="M13" s="18">
        <v>2.6</v>
      </c>
      <c r="N13" s="18">
        <v>1</v>
      </c>
      <c r="O13" s="18">
        <f t="shared" si="4"/>
        <v>4.5999999999999996</v>
      </c>
      <c r="P13" s="18">
        <v>0.1</v>
      </c>
      <c r="Q13" s="18">
        <v>0.7</v>
      </c>
      <c r="R13" s="18">
        <v>4.7</v>
      </c>
      <c r="S13" s="18">
        <f t="shared" si="5"/>
        <v>5.5</v>
      </c>
      <c r="T13" s="18">
        <v>0.6</v>
      </c>
      <c r="U13" s="18">
        <v>0.2</v>
      </c>
      <c r="V13" s="18">
        <v>1.7</v>
      </c>
      <c r="W13" s="18">
        <f t="shared" si="6"/>
        <v>2.5</v>
      </c>
      <c r="X13" s="18">
        <v>3.8</v>
      </c>
      <c r="Y13" s="18">
        <f t="shared" si="7"/>
        <v>3.8</v>
      </c>
      <c r="Z13" s="18">
        <v>2</v>
      </c>
      <c r="AA13" s="18">
        <f t="shared" si="8"/>
        <v>2</v>
      </c>
      <c r="AB13" s="18">
        <v>1.9</v>
      </c>
      <c r="AC13" s="18">
        <v>1</v>
      </c>
      <c r="AD13" s="18">
        <f t="shared" si="9"/>
        <v>2.9</v>
      </c>
      <c r="AE13" s="18">
        <v>0</v>
      </c>
      <c r="AF13" s="18">
        <v>0.4</v>
      </c>
      <c r="AG13" s="18">
        <v>0.4</v>
      </c>
      <c r="AH13" s="84">
        <f t="shared" si="10"/>
        <v>0.8</v>
      </c>
      <c r="AI13" s="84">
        <v>0.4</v>
      </c>
      <c r="AJ13" s="84">
        <v>0.3</v>
      </c>
      <c r="AK13" s="84">
        <f t="shared" si="11"/>
        <v>0.7</v>
      </c>
      <c r="AL13" s="84">
        <v>1.6</v>
      </c>
      <c r="AM13" s="84">
        <v>0.7</v>
      </c>
      <c r="AN13" s="84">
        <f t="shared" si="12"/>
        <v>2.2999999999999998</v>
      </c>
      <c r="AO13" s="84">
        <f t="shared" si="13"/>
        <v>29.4</v>
      </c>
    </row>
    <row r="14" spans="1:41">
      <c r="A14" s="20" t="s">
        <v>55</v>
      </c>
      <c r="B14" s="18">
        <v>0.8</v>
      </c>
      <c r="C14" s="18">
        <v>0.3</v>
      </c>
      <c r="D14" s="18">
        <v>0</v>
      </c>
      <c r="E14" s="18">
        <v>0.6</v>
      </c>
      <c r="F14" s="18">
        <v>1.5</v>
      </c>
      <c r="G14" s="18">
        <f t="shared" si="1"/>
        <v>3.2</v>
      </c>
      <c r="H14" s="18">
        <v>0.5</v>
      </c>
      <c r="I14" s="18">
        <f t="shared" si="2"/>
        <v>0.5</v>
      </c>
      <c r="J14" s="18">
        <v>0.3</v>
      </c>
      <c r="K14" s="18">
        <f t="shared" si="3"/>
        <v>0.3</v>
      </c>
      <c r="L14" s="18">
        <v>0.8</v>
      </c>
      <c r="M14" s="18">
        <v>1.7</v>
      </c>
      <c r="N14" s="18">
        <v>1.75</v>
      </c>
      <c r="O14" s="18">
        <f t="shared" si="4"/>
        <v>4.25</v>
      </c>
      <c r="P14" s="18">
        <v>0.3</v>
      </c>
      <c r="Q14" s="18">
        <v>0</v>
      </c>
      <c r="R14" s="18">
        <v>3</v>
      </c>
      <c r="S14" s="18">
        <f t="shared" si="5"/>
        <v>3.3</v>
      </c>
      <c r="T14" s="18">
        <v>0.35</v>
      </c>
      <c r="U14" s="18">
        <v>0.4</v>
      </c>
      <c r="V14" s="18">
        <v>0.4</v>
      </c>
      <c r="W14" s="18">
        <f t="shared" si="6"/>
        <v>1.1499999999999999</v>
      </c>
      <c r="X14" s="18">
        <v>3.8</v>
      </c>
      <c r="Y14" s="18">
        <f t="shared" si="7"/>
        <v>3.8</v>
      </c>
      <c r="Z14" s="18">
        <v>0</v>
      </c>
      <c r="AA14" s="18">
        <f t="shared" si="8"/>
        <v>0</v>
      </c>
      <c r="AB14" s="18">
        <v>1.8</v>
      </c>
      <c r="AC14" s="18">
        <v>0.5</v>
      </c>
      <c r="AD14" s="18">
        <f t="shared" si="9"/>
        <v>2.2999999999999998</v>
      </c>
      <c r="AE14" s="18">
        <v>0</v>
      </c>
      <c r="AF14" s="18">
        <v>0.4</v>
      </c>
      <c r="AG14" s="18">
        <v>0</v>
      </c>
      <c r="AH14" s="84">
        <f t="shared" si="10"/>
        <v>0.4</v>
      </c>
      <c r="AI14" s="84">
        <v>0.2</v>
      </c>
      <c r="AJ14" s="84">
        <v>0.4</v>
      </c>
      <c r="AK14" s="84">
        <f t="shared" si="11"/>
        <v>0.60000000000000009</v>
      </c>
      <c r="AL14" s="84">
        <v>1.2</v>
      </c>
      <c r="AM14" s="84">
        <v>0.4</v>
      </c>
      <c r="AN14" s="84">
        <f t="shared" si="12"/>
        <v>1.6</v>
      </c>
      <c r="AO14" s="84">
        <f t="shared" si="13"/>
        <v>21.400000000000002</v>
      </c>
    </row>
    <row r="15" spans="1:41" ht="15.75" thickBot="1">
      <c r="A15" s="20" t="s">
        <v>56</v>
      </c>
      <c r="B15" s="18">
        <v>1</v>
      </c>
      <c r="C15" s="18">
        <v>0.7</v>
      </c>
      <c r="D15" s="18">
        <v>0</v>
      </c>
      <c r="E15" s="18">
        <v>1</v>
      </c>
      <c r="F15" s="18">
        <v>3</v>
      </c>
      <c r="G15" s="18">
        <f t="shared" si="1"/>
        <v>5.7</v>
      </c>
      <c r="H15" s="18">
        <v>0.2</v>
      </c>
      <c r="I15" s="18">
        <f t="shared" si="2"/>
        <v>0.2</v>
      </c>
      <c r="J15" s="18">
        <v>0.3</v>
      </c>
      <c r="K15" s="18">
        <f t="shared" si="3"/>
        <v>0.3</v>
      </c>
      <c r="L15" s="18">
        <v>1.4</v>
      </c>
      <c r="M15" s="18">
        <v>2.2000000000000002</v>
      </c>
      <c r="N15" s="18">
        <v>2</v>
      </c>
      <c r="O15" s="18">
        <f t="shared" si="4"/>
        <v>5.6</v>
      </c>
      <c r="P15" s="18">
        <v>0.1</v>
      </c>
      <c r="Q15" s="18">
        <v>0</v>
      </c>
      <c r="R15" s="18">
        <v>4.7</v>
      </c>
      <c r="S15" s="18">
        <f t="shared" si="5"/>
        <v>4.8</v>
      </c>
      <c r="T15" s="18">
        <v>0.25</v>
      </c>
      <c r="U15" s="18">
        <v>0.1</v>
      </c>
      <c r="V15" s="18">
        <v>0.2</v>
      </c>
      <c r="W15" s="18">
        <f t="shared" si="6"/>
        <v>0.55000000000000004</v>
      </c>
      <c r="X15" s="18">
        <v>3.7</v>
      </c>
      <c r="Y15" s="18">
        <f t="shared" si="7"/>
        <v>3.7</v>
      </c>
      <c r="Z15" s="18">
        <v>0.2</v>
      </c>
      <c r="AA15" s="18">
        <f t="shared" si="8"/>
        <v>0.2</v>
      </c>
      <c r="AB15" s="18">
        <v>1.2</v>
      </c>
      <c r="AC15" s="18">
        <v>0.3</v>
      </c>
      <c r="AD15" s="18">
        <f t="shared" si="9"/>
        <v>1.5</v>
      </c>
      <c r="AE15" s="18">
        <v>0</v>
      </c>
      <c r="AF15" s="18">
        <v>1</v>
      </c>
      <c r="AG15" s="18">
        <v>0.3</v>
      </c>
      <c r="AH15" s="84">
        <f t="shared" si="10"/>
        <v>1.3</v>
      </c>
      <c r="AI15" s="84">
        <v>0.2</v>
      </c>
      <c r="AJ15" s="84">
        <v>0.3</v>
      </c>
      <c r="AK15" s="84">
        <f t="shared" si="11"/>
        <v>0.5</v>
      </c>
      <c r="AL15" s="84">
        <v>1.4</v>
      </c>
      <c r="AM15" s="84">
        <v>0.4</v>
      </c>
      <c r="AN15" s="84">
        <f t="shared" si="12"/>
        <v>1.7999999999999998</v>
      </c>
      <c r="AO15" s="84">
        <f t="shared" si="13"/>
        <v>26.150000000000002</v>
      </c>
    </row>
    <row r="16" spans="1:41">
      <c r="A16" s="218" t="s">
        <v>57</v>
      </c>
      <c r="B16" s="109">
        <f t="shared" ref="B16:AO16" si="14">SUM(B7:B15)/9</f>
        <v>0.82222222222222219</v>
      </c>
      <c r="C16" s="109">
        <f t="shared" si="14"/>
        <v>0.14444444444444443</v>
      </c>
      <c r="D16" s="109">
        <f t="shared" si="14"/>
        <v>0.16111111111111109</v>
      </c>
      <c r="E16" s="109">
        <f t="shared" si="14"/>
        <v>0.78888888888888897</v>
      </c>
      <c r="F16" s="109">
        <f t="shared" si="14"/>
        <v>1.7999999999999998</v>
      </c>
      <c r="G16" s="109">
        <f t="shared" si="14"/>
        <v>3.7166666666666663</v>
      </c>
      <c r="H16" s="109">
        <f t="shared" si="14"/>
        <v>0.48888888888888882</v>
      </c>
      <c r="I16" s="109">
        <f t="shared" si="14"/>
        <v>0.48888888888888882</v>
      </c>
      <c r="J16" s="109">
        <f t="shared" si="14"/>
        <v>0.22222222222222221</v>
      </c>
      <c r="K16" s="109">
        <f t="shared" si="14"/>
        <v>0.22222222222222221</v>
      </c>
      <c r="L16" s="109">
        <f t="shared" si="14"/>
        <v>0.92222222222222205</v>
      </c>
      <c r="M16" s="109">
        <f t="shared" si="14"/>
        <v>1.822222222222222</v>
      </c>
      <c r="N16" s="109">
        <f t="shared" si="14"/>
        <v>1.1166666666666667</v>
      </c>
      <c r="O16" s="109">
        <f t="shared" si="14"/>
        <v>3.8611111111111112</v>
      </c>
      <c r="P16" s="109">
        <f t="shared" si="14"/>
        <v>0.66666666666666652</v>
      </c>
      <c r="Q16" s="109">
        <f t="shared" si="14"/>
        <v>0.21111111111111114</v>
      </c>
      <c r="R16" s="109">
        <f t="shared" si="14"/>
        <v>2.9222222222222221</v>
      </c>
      <c r="S16" s="109">
        <f t="shared" si="14"/>
        <v>3.8000000000000003</v>
      </c>
      <c r="T16" s="109">
        <f t="shared" si="14"/>
        <v>0.57777777777777772</v>
      </c>
      <c r="U16" s="109">
        <f t="shared" si="14"/>
        <v>0.37222222222222229</v>
      </c>
      <c r="V16" s="109">
        <f t="shared" si="14"/>
        <v>0.56666666666666676</v>
      </c>
      <c r="W16" s="109">
        <f t="shared" si="14"/>
        <v>1.5166666666666666</v>
      </c>
      <c r="X16" s="109">
        <f t="shared" si="14"/>
        <v>2.1888888888888887</v>
      </c>
      <c r="Y16" s="109">
        <f t="shared" si="14"/>
        <v>2.1888888888888887</v>
      </c>
      <c r="Z16" s="109">
        <f t="shared" si="14"/>
        <v>0.5444444444444444</v>
      </c>
      <c r="AA16" s="109">
        <f t="shared" si="14"/>
        <v>0.5444444444444444</v>
      </c>
      <c r="AB16" s="109">
        <f t="shared" si="14"/>
        <v>1.844444444444445</v>
      </c>
      <c r="AC16" s="109">
        <f t="shared" si="14"/>
        <v>0.37777777777777771</v>
      </c>
      <c r="AD16" s="109">
        <f t="shared" si="14"/>
        <v>2.2222222222222223</v>
      </c>
      <c r="AE16" s="109">
        <f t="shared" si="14"/>
        <v>0.26666666666666666</v>
      </c>
      <c r="AF16" s="109">
        <f t="shared" si="14"/>
        <v>0.32222222222222219</v>
      </c>
      <c r="AG16" s="109">
        <f t="shared" si="14"/>
        <v>0.25555555555555554</v>
      </c>
      <c r="AH16" s="109">
        <f t="shared" si="14"/>
        <v>0.84444444444444455</v>
      </c>
      <c r="AI16" s="109">
        <f t="shared" si="14"/>
        <v>0.19999999999999998</v>
      </c>
      <c r="AJ16" s="109">
        <f t="shared" si="14"/>
        <v>0.27777777777777779</v>
      </c>
      <c r="AK16" s="109">
        <f t="shared" si="14"/>
        <v>0.47777777777777763</v>
      </c>
      <c r="AL16" s="109">
        <f t="shared" si="14"/>
        <v>1.0777777777777777</v>
      </c>
      <c r="AM16" s="109">
        <f t="shared" si="14"/>
        <v>0.37777777777777771</v>
      </c>
      <c r="AN16" s="109">
        <f t="shared" si="14"/>
        <v>1.4555555555555553</v>
      </c>
      <c r="AO16" s="109">
        <f t="shared" si="14"/>
        <v>21.338888888888889</v>
      </c>
    </row>
    <row r="17" spans="1:41">
      <c r="A17" s="28" t="s">
        <v>58</v>
      </c>
      <c r="B17" s="18">
        <f>SUM(B7:B12)/6</f>
        <v>0.79999999999999993</v>
      </c>
      <c r="C17" s="18">
        <f t="shared" ref="C17:AO17" si="15">SUM(C7:C12)/6</f>
        <v>0</v>
      </c>
      <c r="D17" s="18">
        <f t="shared" si="15"/>
        <v>0.24166666666666667</v>
      </c>
      <c r="E17" s="18">
        <f t="shared" si="15"/>
        <v>0.76666666666666672</v>
      </c>
      <c r="F17" s="18">
        <f t="shared" si="15"/>
        <v>1.6666666666666667</v>
      </c>
      <c r="G17" s="18">
        <f t="shared" si="15"/>
        <v>3.4749999999999996</v>
      </c>
      <c r="H17" s="18">
        <f t="shared" si="15"/>
        <v>0.54999999999999993</v>
      </c>
      <c r="I17" s="18">
        <f t="shared" si="15"/>
        <v>0.54999999999999993</v>
      </c>
      <c r="J17" s="18">
        <f t="shared" si="15"/>
        <v>0.19999999999999998</v>
      </c>
      <c r="K17" s="18">
        <f t="shared" si="15"/>
        <v>0.19999999999999998</v>
      </c>
      <c r="L17" s="18">
        <f t="shared" si="15"/>
        <v>0.85</v>
      </c>
      <c r="M17" s="18">
        <f t="shared" si="15"/>
        <v>1.6500000000000001</v>
      </c>
      <c r="N17" s="18">
        <f t="shared" si="15"/>
        <v>0.8833333333333333</v>
      </c>
      <c r="O17" s="18">
        <f t="shared" si="15"/>
        <v>3.3833333333333329</v>
      </c>
      <c r="P17" s="18">
        <f t="shared" si="15"/>
        <v>0.91666666666666663</v>
      </c>
      <c r="Q17" s="18">
        <f t="shared" si="15"/>
        <v>0.20000000000000004</v>
      </c>
      <c r="R17" s="18">
        <f t="shared" si="15"/>
        <v>2.3166666666666664</v>
      </c>
      <c r="S17" s="18">
        <f t="shared" si="15"/>
        <v>3.4333333333333336</v>
      </c>
      <c r="T17" s="18">
        <f t="shared" si="15"/>
        <v>0.66666666666666663</v>
      </c>
      <c r="U17" s="18">
        <f t="shared" si="15"/>
        <v>0.44166666666666671</v>
      </c>
      <c r="V17" s="18">
        <f t="shared" si="15"/>
        <v>0.46666666666666673</v>
      </c>
      <c r="W17" s="18">
        <f t="shared" si="15"/>
        <v>1.575</v>
      </c>
      <c r="X17" s="18">
        <f t="shared" si="15"/>
        <v>1.4000000000000001</v>
      </c>
      <c r="Y17" s="18">
        <f t="shared" si="15"/>
        <v>1.4000000000000001</v>
      </c>
      <c r="Z17" s="18">
        <f t="shared" si="15"/>
        <v>0.44999999999999996</v>
      </c>
      <c r="AA17" s="18">
        <f t="shared" si="15"/>
        <v>0.44999999999999996</v>
      </c>
      <c r="AB17" s="18">
        <f t="shared" si="15"/>
        <v>1.9500000000000004</v>
      </c>
      <c r="AC17" s="18">
        <f t="shared" si="15"/>
        <v>0.26666666666666666</v>
      </c>
      <c r="AD17" s="18">
        <f t="shared" si="15"/>
        <v>2.2166666666666668</v>
      </c>
      <c r="AE17" s="18">
        <f t="shared" si="15"/>
        <v>0.39999999999999997</v>
      </c>
      <c r="AF17" s="18">
        <f t="shared" si="15"/>
        <v>0.18333333333333335</v>
      </c>
      <c r="AG17" s="18">
        <f t="shared" si="15"/>
        <v>0.26666666666666666</v>
      </c>
      <c r="AH17" s="18">
        <f t="shared" si="15"/>
        <v>0.85000000000000009</v>
      </c>
      <c r="AI17" s="18">
        <f t="shared" si="15"/>
        <v>0.16666666666666666</v>
      </c>
      <c r="AJ17" s="18">
        <f t="shared" si="15"/>
        <v>0.25</v>
      </c>
      <c r="AK17" s="18">
        <f t="shared" si="15"/>
        <v>0.41666666666666657</v>
      </c>
      <c r="AL17" s="18">
        <f t="shared" si="15"/>
        <v>0.91666666666666663</v>
      </c>
      <c r="AM17" s="18">
        <f t="shared" si="15"/>
        <v>0.31666666666666665</v>
      </c>
      <c r="AN17" s="18">
        <f t="shared" si="15"/>
        <v>1.2333333333333334</v>
      </c>
      <c r="AO17" s="18">
        <f t="shared" si="15"/>
        <v>19.183333333333334</v>
      </c>
    </row>
    <row r="18" spans="1:41">
      <c r="A18" s="20" t="s">
        <v>59</v>
      </c>
      <c r="B18" s="18">
        <f>SUM(B13:B15)/3</f>
        <v>0.8666666666666667</v>
      </c>
      <c r="C18" s="18">
        <f t="shared" ref="C18:AO18" si="16">SUM(C13:C15)/3</f>
        <v>0.43333333333333329</v>
      </c>
      <c r="D18" s="18">
        <f t="shared" si="16"/>
        <v>0</v>
      </c>
      <c r="E18" s="18">
        <f t="shared" si="16"/>
        <v>0.83333333333333337</v>
      </c>
      <c r="F18" s="18">
        <f t="shared" si="16"/>
        <v>2.0666666666666669</v>
      </c>
      <c r="G18" s="18">
        <f t="shared" si="16"/>
        <v>4.2</v>
      </c>
      <c r="H18" s="18">
        <f t="shared" si="16"/>
        <v>0.3666666666666667</v>
      </c>
      <c r="I18" s="18">
        <f t="shared" si="16"/>
        <v>0.3666666666666667</v>
      </c>
      <c r="J18" s="18">
        <f t="shared" si="16"/>
        <v>0.26666666666666666</v>
      </c>
      <c r="K18" s="18">
        <f t="shared" si="16"/>
        <v>0.26666666666666666</v>
      </c>
      <c r="L18" s="18">
        <f t="shared" si="16"/>
        <v>1.0666666666666667</v>
      </c>
      <c r="M18" s="18">
        <f t="shared" si="16"/>
        <v>2.1666666666666665</v>
      </c>
      <c r="N18" s="18">
        <f t="shared" si="16"/>
        <v>1.5833333333333333</v>
      </c>
      <c r="O18" s="18">
        <f t="shared" si="16"/>
        <v>4.8166666666666664</v>
      </c>
      <c r="P18" s="18">
        <f t="shared" si="16"/>
        <v>0.16666666666666666</v>
      </c>
      <c r="Q18" s="18">
        <f t="shared" si="16"/>
        <v>0.23333333333333331</v>
      </c>
      <c r="R18" s="18">
        <f t="shared" si="16"/>
        <v>4.1333333333333337</v>
      </c>
      <c r="S18" s="18">
        <f t="shared" si="16"/>
        <v>4.5333333333333341</v>
      </c>
      <c r="T18" s="18">
        <f t="shared" si="16"/>
        <v>0.39999999999999997</v>
      </c>
      <c r="U18" s="18">
        <f t="shared" si="16"/>
        <v>0.23333333333333336</v>
      </c>
      <c r="V18" s="18">
        <f t="shared" si="16"/>
        <v>0.76666666666666672</v>
      </c>
      <c r="W18" s="18">
        <f t="shared" si="16"/>
        <v>1.4000000000000001</v>
      </c>
      <c r="X18" s="18">
        <f t="shared" si="16"/>
        <v>3.7666666666666671</v>
      </c>
      <c r="Y18" s="18">
        <f t="shared" si="16"/>
        <v>3.7666666666666671</v>
      </c>
      <c r="Z18" s="18">
        <f t="shared" si="16"/>
        <v>0.73333333333333339</v>
      </c>
      <c r="AA18" s="18">
        <f t="shared" si="16"/>
        <v>0.73333333333333339</v>
      </c>
      <c r="AB18" s="18">
        <f t="shared" si="16"/>
        <v>1.6333333333333335</v>
      </c>
      <c r="AC18" s="18">
        <f t="shared" si="16"/>
        <v>0.6</v>
      </c>
      <c r="AD18" s="18">
        <f t="shared" si="16"/>
        <v>2.2333333333333329</v>
      </c>
      <c r="AE18" s="18">
        <f t="shared" si="16"/>
        <v>0</v>
      </c>
      <c r="AF18" s="18">
        <f t="shared" si="16"/>
        <v>0.6</v>
      </c>
      <c r="AG18" s="18">
        <f t="shared" si="16"/>
        <v>0.23333333333333331</v>
      </c>
      <c r="AH18" s="18">
        <f t="shared" si="16"/>
        <v>0.83333333333333337</v>
      </c>
      <c r="AI18" s="18">
        <f t="shared" si="16"/>
        <v>0.26666666666666666</v>
      </c>
      <c r="AJ18" s="18">
        <f t="shared" si="16"/>
        <v>0.33333333333333331</v>
      </c>
      <c r="AK18" s="18">
        <f t="shared" si="16"/>
        <v>0.6</v>
      </c>
      <c r="AL18" s="18">
        <f t="shared" si="16"/>
        <v>1.3999999999999997</v>
      </c>
      <c r="AM18" s="18">
        <f t="shared" si="16"/>
        <v>0.5</v>
      </c>
      <c r="AN18" s="18">
        <f t="shared" si="16"/>
        <v>1.8999999999999997</v>
      </c>
      <c r="AO18" s="18">
        <f t="shared" si="16"/>
        <v>25.650000000000002</v>
      </c>
    </row>
    <row r="19" spans="1:41" ht="15.75" thickBot="1">
      <c r="A19" s="112" t="s">
        <v>60</v>
      </c>
      <c r="B19" s="112"/>
      <c r="C19" s="112"/>
      <c r="D19" s="112"/>
      <c r="E19" s="112"/>
      <c r="F19" s="112"/>
      <c r="G19" s="112">
        <f>G16</f>
        <v>3.7166666666666663</v>
      </c>
      <c r="H19" s="112"/>
      <c r="I19" s="112">
        <f>I16</f>
        <v>0.48888888888888882</v>
      </c>
      <c r="J19" s="112"/>
      <c r="K19" s="112">
        <f>K16</f>
        <v>0.22222222222222221</v>
      </c>
      <c r="L19" s="112"/>
      <c r="M19" s="112"/>
      <c r="N19" s="112"/>
      <c r="O19" s="112">
        <f>O16</f>
        <v>3.8611111111111112</v>
      </c>
      <c r="P19" s="112"/>
      <c r="Q19" s="112"/>
      <c r="R19" s="112"/>
      <c r="S19" s="112">
        <f>S16</f>
        <v>3.8000000000000003</v>
      </c>
      <c r="T19" s="112"/>
      <c r="U19" s="112"/>
      <c r="V19" s="112"/>
      <c r="W19" s="112">
        <f>W16</f>
        <v>1.5166666666666666</v>
      </c>
      <c r="X19" s="112"/>
      <c r="Y19" s="112">
        <f>Y16</f>
        <v>2.1888888888888887</v>
      </c>
      <c r="Z19" s="112"/>
      <c r="AA19" s="112">
        <f>AA16</f>
        <v>0.5444444444444444</v>
      </c>
      <c r="AB19" s="112"/>
      <c r="AC19" s="112"/>
      <c r="AD19" s="112">
        <f>AD16</f>
        <v>2.2222222222222223</v>
      </c>
      <c r="AE19" s="112"/>
      <c r="AF19" s="112"/>
      <c r="AG19" s="112"/>
      <c r="AH19" s="117">
        <f>AH16</f>
        <v>0.84444444444444455</v>
      </c>
      <c r="AI19" s="117"/>
      <c r="AJ19" s="117"/>
      <c r="AK19" s="117">
        <f>AK16</f>
        <v>0.47777777777777763</v>
      </c>
      <c r="AL19" s="117"/>
      <c r="AM19" s="117"/>
      <c r="AN19" s="117">
        <f>AN16</f>
        <v>1.4555555555555553</v>
      </c>
      <c r="AO19" s="117">
        <f>AO16</f>
        <v>21.338888888888889</v>
      </c>
    </row>
    <row r="20" spans="1:4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84"/>
      <c r="AI20" s="84"/>
      <c r="AJ20" s="84"/>
      <c r="AK20" s="84"/>
      <c r="AL20" s="84"/>
      <c r="AM20" s="84"/>
      <c r="AN20" s="84"/>
      <c r="AO20" s="84"/>
    </row>
    <row r="21" spans="1:4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84"/>
      <c r="AI21" s="84"/>
      <c r="AJ21" s="84"/>
      <c r="AK21" s="84"/>
      <c r="AL21" s="84"/>
      <c r="AM21" s="84"/>
      <c r="AN21" s="84"/>
      <c r="AO21" s="84"/>
    </row>
    <row r="22" spans="1:4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84"/>
      <c r="AI22" s="84"/>
      <c r="AJ22" s="84"/>
      <c r="AK22" s="84"/>
      <c r="AL22" s="84"/>
      <c r="AM22" s="84"/>
      <c r="AN22" s="84"/>
      <c r="AO22" s="84"/>
    </row>
    <row r="23" spans="1:41" ht="15.75" thickBo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84"/>
      <c r="AI23" s="84"/>
      <c r="AJ23" s="84"/>
      <c r="AK23" s="84"/>
      <c r="AL23" s="84"/>
      <c r="AM23" s="84"/>
      <c r="AN23" s="84"/>
      <c r="AO23" s="84"/>
    </row>
    <row r="24" spans="1:41" ht="15.75" thickTop="1">
      <c r="A24" s="197" t="s">
        <v>61</v>
      </c>
      <c r="B24" s="90" t="s">
        <v>74</v>
      </c>
      <c r="C24" s="90" t="s">
        <v>76</v>
      </c>
      <c r="D24" s="90" t="s">
        <v>77</v>
      </c>
      <c r="E24" s="90" t="s">
        <v>79</v>
      </c>
      <c r="F24" s="90" t="s">
        <v>78</v>
      </c>
      <c r="G24" s="90" t="s">
        <v>83</v>
      </c>
      <c r="H24" s="90" t="s">
        <v>84</v>
      </c>
      <c r="I24" s="90" t="s">
        <v>86</v>
      </c>
      <c r="J24" s="90" t="s">
        <v>88</v>
      </c>
      <c r="K24" s="90" t="s">
        <v>89</v>
      </c>
      <c r="L24" s="90" t="s">
        <v>91</v>
      </c>
      <c r="M24" s="92" t="s">
        <v>93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84"/>
      <c r="AI24" s="84"/>
      <c r="AJ24" s="84"/>
      <c r="AK24" s="84"/>
      <c r="AL24" s="84"/>
      <c r="AM24" s="84"/>
      <c r="AN24" s="84"/>
      <c r="AO24" s="84"/>
    </row>
    <row r="25" spans="1:41">
      <c r="A25" s="198" t="s">
        <v>58</v>
      </c>
      <c r="B25" s="18">
        <f>SUM(G17)</f>
        <v>3.4749999999999996</v>
      </c>
      <c r="C25" s="18">
        <f>SUM(I17)</f>
        <v>0.54999999999999993</v>
      </c>
      <c r="D25" s="18">
        <f>SUM(K17)</f>
        <v>0.19999999999999998</v>
      </c>
      <c r="E25" s="18">
        <f>SUM(O17)</f>
        <v>3.3833333333333329</v>
      </c>
      <c r="F25" s="18">
        <f>SUM(S17)</f>
        <v>3.4333333333333336</v>
      </c>
      <c r="G25" s="18">
        <f>SUM(W17)</f>
        <v>1.575</v>
      </c>
      <c r="H25" s="18">
        <f>SUM(Y17)</f>
        <v>1.4000000000000001</v>
      </c>
      <c r="I25" s="18">
        <f>SUM(AA17)</f>
        <v>0.44999999999999996</v>
      </c>
      <c r="J25" s="18">
        <f>SUM(AD17)</f>
        <v>2.2166666666666668</v>
      </c>
      <c r="K25" s="18">
        <f>SUM(AH17)</f>
        <v>0.85000000000000009</v>
      </c>
      <c r="L25" s="18">
        <f>SUM(AK17)</f>
        <v>0.41666666666666657</v>
      </c>
      <c r="M25" s="94">
        <f>SUM(AN17)</f>
        <v>1.2333333333333334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84"/>
      <c r="AI25" s="84"/>
      <c r="AJ25" s="84"/>
      <c r="AK25" s="84"/>
      <c r="AL25" s="84"/>
      <c r="AM25" s="84"/>
      <c r="AN25" s="84"/>
      <c r="AO25" s="84"/>
    </row>
    <row r="26" spans="1:41">
      <c r="A26" s="208" t="s">
        <v>59</v>
      </c>
      <c r="B26" s="88">
        <f>SUM(G18)</f>
        <v>4.2</v>
      </c>
      <c r="C26" s="88">
        <f>SUM(I18)</f>
        <v>0.3666666666666667</v>
      </c>
      <c r="D26" s="88">
        <f>SUM(K18)</f>
        <v>0.26666666666666666</v>
      </c>
      <c r="E26" s="88">
        <f>SUM(O18)</f>
        <v>4.8166666666666664</v>
      </c>
      <c r="F26" s="88">
        <f>SUM(S18)</f>
        <v>4.5333333333333341</v>
      </c>
      <c r="G26" s="88">
        <f>SUM(W18)</f>
        <v>1.4000000000000001</v>
      </c>
      <c r="H26" s="88">
        <f>SUM(Y18)</f>
        <v>3.7666666666666671</v>
      </c>
      <c r="I26" s="88">
        <f>SUM(AA18)</f>
        <v>0.73333333333333339</v>
      </c>
      <c r="J26" s="88">
        <f>SUM(AD18)</f>
        <v>2.2333333333333329</v>
      </c>
      <c r="K26" s="88">
        <f>SUM(AH18)</f>
        <v>0.83333333333333337</v>
      </c>
      <c r="L26" s="88">
        <f>SUM(AK18)</f>
        <v>0.6</v>
      </c>
      <c r="M26" s="96">
        <f>SUM(AN18)</f>
        <v>1.8999999999999997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84"/>
      <c r="AI26" s="84"/>
      <c r="AJ26" s="84"/>
      <c r="AK26" s="84"/>
      <c r="AL26" s="84"/>
      <c r="AM26" s="84"/>
      <c r="AN26" s="84"/>
      <c r="AO26" s="84"/>
    </row>
    <row r="27" spans="1:41">
      <c r="A27" s="199" t="s">
        <v>60</v>
      </c>
      <c r="B27" s="174">
        <f>SUM(G19)</f>
        <v>3.7166666666666663</v>
      </c>
      <c r="C27" s="174">
        <f>SUM(I19)</f>
        <v>0.48888888888888882</v>
      </c>
      <c r="D27" s="174">
        <f>SUM(K19)</f>
        <v>0.22222222222222221</v>
      </c>
      <c r="E27" s="174">
        <f>SUM(O19)</f>
        <v>3.8611111111111112</v>
      </c>
      <c r="F27" s="174">
        <f>SUM(S19)</f>
        <v>3.8000000000000003</v>
      </c>
      <c r="G27" s="174">
        <f>SUM(W19)</f>
        <v>1.5166666666666666</v>
      </c>
      <c r="H27" s="174">
        <f>SUM(Y19)</f>
        <v>2.1888888888888887</v>
      </c>
      <c r="I27" s="174">
        <f>SUM(AA19)</f>
        <v>0.5444444444444444</v>
      </c>
      <c r="J27" s="174">
        <f>SUM(AD19)</f>
        <v>2.2222222222222223</v>
      </c>
      <c r="K27" s="174">
        <f>SUM(AH19)</f>
        <v>0.84444444444444455</v>
      </c>
      <c r="L27" s="174">
        <f>SUM(AK19)</f>
        <v>0.47777777777777763</v>
      </c>
      <c r="M27" s="175">
        <f>SUM(AN19)</f>
        <v>1.4555555555555553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84"/>
      <c r="AI27" s="84"/>
      <c r="AJ27" s="84"/>
      <c r="AK27" s="84"/>
      <c r="AL27" s="84"/>
      <c r="AM27" s="84"/>
      <c r="AN27" s="84"/>
      <c r="AO27" s="84"/>
    </row>
    <row r="28" spans="1:41">
      <c r="A28" s="99" t="s">
        <v>176</v>
      </c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80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</row>
    <row r="29" spans="1:41">
      <c r="A29" s="99" t="s">
        <v>63</v>
      </c>
      <c r="B29" s="38" t="s">
        <v>74</v>
      </c>
      <c r="C29" s="38" t="s">
        <v>76</v>
      </c>
      <c r="D29" s="38" t="s">
        <v>77</v>
      </c>
      <c r="E29" s="38" t="s">
        <v>79</v>
      </c>
      <c r="F29" s="38" t="s">
        <v>78</v>
      </c>
      <c r="G29" s="38" t="s">
        <v>83</v>
      </c>
      <c r="H29" s="38" t="s">
        <v>84</v>
      </c>
      <c r="I29" s="38" t="s">
        <v>86</v>
      </c>
      <c r="J29" s="38" t="s">
        <v>88</v>
      </c>
      <c r="K29" s="38" t="s">
        <v>89</v>
      </c>
      <c r="L29" s="38" t="s">
        <v>91</v>
      </c>
      <c r="M29" s="100" t="s">
        <v>93</v>
      </c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</row>
    <row r="30" spans="1:41">
      <c r="A30" s="198" t="s">
        <v>64</v>
      </c>
      <c r="B30" s="84">
        <v>0.84</v>
      </c>
      <c r="C30" s="84">
        <v>0.96</v>
      </c>
      <c r="D30" s="84">
        <v>0.63</v>
      </c>
      <c r="E30" s="84">
        <v>1.54</v>
      </c>
      <c r="F30" s="84">
        <v>3.23</v>
      </c>
      <c r="G30" s="84">
        <v>2.41</v>
      </c>
      <c r="H30" s="84">
        <v>1.35</v>
      </c>
      <c r="I30" s="84">
        <v>2.2000000000000002</v>
      </c>
      <c r="J30" s="84">
        <v>2.63</v>
      </c>
      <c r="K30" s="84">
        <v>2.34</v>
      </c>
      <c r="L30" s="84">
        <v>0.77</v>
      </c>
      <c r="M30" s="101">
        <v>0.8</v>
      </c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</row>
    <row r="31" spans="1:41">
      <c r="A31" s="198" t="s">
        <v>65</v>
      </c>
      <c r="B31" s="84">
        <f>SUM(B30)</f>
        <v>0.84</v>
      </c>
      <c r="C31" s="84">
        <f t="shared" ref="C31:M31" si="17">SUM(B31+C30)</f>
        <v>1.7999999999999998</v>
      </c>
      <c r="D31" s="84">
        <f t="shared" si="17"/>
        <v>2.4299999999999997</v>
      </c>
      <c r="E31" s="84">
        <f t="shared" si="17"/>
        <v>3.9699999999999998</v>
      </c>
      <c r="F31" s="84">
        <f t="shared" si="17"/>
        <v>7.1999999999999993</v>
      </c>
      <c r="G31" s="84">
        <f t="shared" si="17"/>
        <v>9.61</v>
      </c>
      <c r="H31" s="84">
        <f t="shared" si="17"/>
        <v>10.959999999999999</v>
      </c>
      <c r="I31" s="84">
        <f t="shared" si="17"/>
        <v>13.16</v>
      </c>
      <c r="J31" s="84">
        <f t="shared" si="17"/>
        <v>15.79</v>
      </c>
      <c r="K31" s="84">
        <f t="shared" si="17"/>
        <v>18.13</v>
      </c>
      <c r="L31" s="84">
        <f t="shared" si="17"/>
        <v>18.899999999999999</v>
      </c>
      <c r="M31" s="101">
        <f t="shared" si="17"/>
        <v>19.7</v>
      </c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</row>
    <row r="32" spans="1:41">
      <c r="A32" s="198" t="s">
        <v>66</v>
      </c>
      <c r="B32" s="84">
        <v>5.34</v>
      </c>
      <c r="C32" s="84">
        <v>3.67</v>
      </c>
      <c r="D32" s="84">
        <v>5.58</v>
      </c>
      <c r="E32" s="84">
        <v>5.26</v>
      </c>
      <c r="F32" s="84">
        <v>8.82</v>
      </c>
      <c r="G32" s="84">
        <v>13.52</v>
      </c>
      <c r="H32" s="84">
        <v>6.38</v>
      </c>
      <c r="I32" s="84">
        <v>12.46</v>
      </c>
      <c r="J32" s="84">
        <v>9.85</v>
      </c>
      <c r="K32" s="84">
        <v>9.3699999999999992</v>
      </c>
      <c r="L32" s="84">
        <v>3.62</v>
      </c>
      <c r="M32" s="101">
        <v>4.6900000000000004</v>
      </c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</row>
    <row r="33" spans="1:41">
      <c r="A33" s="198" t="s">
        <v>67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9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</row>
    <row r="34" spans="1:41">
      <c r="A34" s="198" t="s">
        <v>68</v>
      </c>
      <c r="B34" s="18">
        <f t="shared" ref="B34:M34" si="18">SUM(B25-B30)</f>
        <v>2.6349999999999998</v>
      </c>
      <c r="C34" s="18">
        <f t="shared" si="18"/>
        <v>-0.41000000000000003</v>
      </c>
      <c r="D34" s="18">
        <f t="shared" si="18"/>
        <v>-0.43000000000000005</v>
      </c>
      <c r="E34" s="18">
        <f t="shared" si="18"/>
        <v>1.8433333333333328</v>
      </c>
      <c r="F34" s="18">
        <f t="shared" si="18"/>
        <v>0.20333333333333359</v>
      </c>
      <c r="G34" s="18">
        <f t="shared" si="18"/>
        <v>-0.83500000000000019</v>
      </c>
      <c r="H34" s="18">
        <f t="shared" si="18"/>
        <v>5.0000000000000044E-2</v>
      </c>
      <c r="I34" s="18">
        <f t="shared" si="18"/>
        <v>-1.7500000000000002</v>
      </c>
      <c r="J34" s="18">
        <f t="shared" si="18"/>
        <v>-0.41333333333333311</v>
      </c>
      <c r="K34" s="18">
        <f t="shared" si="18"/>
        <v>-1.4899999999999998</v>
      </c>
      <c r="L34" s="20">
        <f t="shared" si="18"/>
        <v>-0.35333333333333344</v>
      </c>
      <c r="M34" s="94">
        <f t="shared" si="18"/>
        <v>0.43333333333333335</v>
      </c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</row>
    <row r="35" spans="1:41">
      <c r="A35" s="198" t="s">
        <v>69</v>
      </c>
      <c r="B35" s="18">
        <f t="shared" ref="B35:M35" si="19">SUM(B26-B30)</f>
        <v>3.3600000000000003</v>
      </c>
      <c r="C35" s="18">
        <f t="shared" si="19"/>
        <v>-0.59333333333333327</v>
      </c>
      <c r="D35" s="18">
        <f t="shared" si="19"/>
        <v>-0.36333333333333334</v>
      </c>
      <c r="E35" s="18">
        <f t="shared" si="19"/>
        <v>3.2766666666666664</v>
      </c>
      <c r="F35" s="18">
        <f t="shared" si="19"/>
        <v>1.3033333333333341</v>
      </c>
      <c r="G35" s="18">
        <f t="shared" si="19"/>
        <v>-1.01</v>
      </c>
      <c r="H35" s="18">
        <f t="shared" si="19"/>
        <v>2.416666666666667</v>
      </c>
      <c r="I35" s="18">
        <f t="shared" si="19"/>
        <v>-1.4666666666666668</v>
      </c>
      <c r="J35" s="18">
        <f t="shared" si="19"/>
        <v>-0.39666666666666694</v>
      </c>
      <c r="K35" s="18">
        <f t="shared" si="19"/>
        <v>-1.5066666666666664</v>
      </c>
      <c r="L35" s="20">
        <f t="shared" si="19"/>
        <v>-0.17000000000000004</v>
      </c>
      <c r="M35" s="94">
        <f t="shared" si="19"/>
        <v>1.0999999999999996</v>
      </c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</row>
    <row r="36" spans="1:41">
      <c r="A36" s="200" t="s">
        <v>70</v>
      </c>
      <c r="B36" s="28">
        <f t="shared" ref="B36:M36" si="20">SUM(B27-B30)</f>
        <v>2.8766666666666665</v>
      </c>
      <c r="C36" s="28">
        <f t="shared" si="20"/>
        <v>-0.47111111111111115</v>
      </c>
      <c r="D36" s="28">
        <f t="shared" si="20"/>
        <v>-0.40777777777777779</v>
      </c>
      <c r="E36" s="28">
        <f t="shared" si="20"/>
        <v>2.3211111111111111</v>
      </c>
      <c r="F36" s="28">
        <f t="shared" si="20"/>
        <v>0.57000000000000028</v>
      </c>
      <c r="G36" s="28">
        <f t="shared" si="20"/>
        <v>-0.89333333333333353</v>
      </c>
      <c r="H36" s="28">
        <f t="shared" si="20"/>
        <v>0.83888888888888857</v>
      </c>
      <c r="I36" s="28">
        <f t="shared" si="20"/>
        <v>-1.6555555555555559</v>
      </c>
      <c r="J36" s="28">
        <f t="shared" si="20"/>
        <v>-0.40777777777777757</v>
      </c>
      <c r="K36" s="28">
        <f t="shared" si="20"/>
        <v>-1.4955555555555553</v>
      </c>
      <c r="L36" s="20">
        <f t="shared" si="20"/>
        <v>-0.29222222222222238</v>
      </c>
      <c r="M36" s="94">
        <f t="shared" si="20"/>
        <v>0.65555555555555522</v>
      </c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</row>
    <row r="37" spans="1:41">
      <c r="A37" s="198" t="s">
        <v>71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9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</row>
    <row r="38" spans="1:41">
      <c r="A38" s="198" t="s">
        <v>68</v>
      </c>
      <c r="B38" s="20">
        <f>SUM(B42-B31)</f>
        <v>2.6349999999999998</v>
      </c>
      <c r="C38" s="20">
        <f t="shared" ref="C38:M38" si="21">B38+C34</f>
        <v>2.2249999999999996</v>
      </c>
      <c r="D38" s="20">
        <f t="shared" si="21"/>
        <v>1.7949999999999995</v>
      </c>
      <c r="E38" s="20">
        <f t="shared" si="21"/>
        <v>3.6383333333333323</v>
      </c>
      <c r="F38" s="20">
        <f t="shared" si="21"/>
        <v>3.8416666666666659</v>
      </c>
      <c r="G38" s="20">
        <f t="shared" si="21"/>
        <v>3.0066666666666659</v>
      </c>
      <c r="H38" s="20">
        <f t="shared" si="21"/>
        <v>3.0566666666666658</v>
      </c>
      <c r="I38" s="20">
        <f t="shared" si="21"/>
        <v>1.3066666666666655</v>
      </c>
      <c r="J38" s="20">
        <f t="shared" si="21"/>
        <v>0.89333333333333242</v>
      </c>
      <c r="K38" s="20">
        <f t="shared" si="21"/>
        <v>-0.59666666666666734</v>
      </c>
      <c r="L38" s="20">
        <f t="shared" si="21"/>
        <v>-0.95000000000000084</v>
      </c>
      <c r="M38" s="94">
        <f t="shared" si="21"/>
        <v>-0.5166666666666675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</row>
    <row r="39" spans="1:41">
      <c r="A39" s="198" t="s">
        <v>69</v>
      </c>
      <c r="B39" s="18">
        <f>SUM(B43-B31)</f>
        <v>3.3600000000000003</v>
      </c>
      <c r="C39" s="18">
        <f t="shared" ref="C39:M39" si="22">B39+C35</f>
        <v>2.7666666666666671</v>
      </c>
      <c r="D39" s="18">
        <f t="shared" si="22"/>
        <v>2.4033333333333338</v>
      </c>
      <c r="E39" s="18">
        <f t="shared" si="22"/>
        <v>5.68</v>
      </c>
      <c r="F39" s="18">
        <f t="shared" si="22"/>
        <v>6.9833333333333343</v>
      </c>
      <c r="G39" s="18">
        <f t="shared" si="22"/>
        <v>5.9733333333333345</v>
      </c>
      <c r="H39" s="18">
        <f t="shared" si="22"/>
        <v>8.39</v>
      </c>
      <c r="I39" s="18">
        <f t="shared" si="22"/>
        <v>6.9233333333333338</v>
      </c>
      <c r="J39" s="18">
        <f t="shared" si="22"/>
        <v>6.5266666666666673</v>
      </c>
      <c r="K39" s="18">
        <f t="shared" si="22"/>
        <v>5.0200000000000014</v>
      </c>
      <c r="L39" s="20">
        <f t="shared" si="22"/>
        <v>4.8500000000000014</v>
      </c>
      <c r="M39" s="94">
        <f t="shared" si="22"/>
        <v>5.9500000000000011</v>
      </c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</row>
    <row r="40" spans="1:41">
      <c r="A40" s="199" t="s">
        <v>70</v>
      </c>
      <c r="B40" s="174">
        <f>SUM(B44-B31)</f>
        <v>2.8766666666666665</v>
      </c>
      <c r="C40" s="174">
        <f t="shared" ref="C40:M40" si="23">B40+C36</f>
        <v>2.4055555555555554</v>
      </c>
      <c r="D40" s="174">
        <f t="shared" si="23"/>
        <v>1.9977777777777777</v>
      </c>
      <c r="E40" s="174">
        <f t="shared" si="23"/>
        <v>4.318888888888889</v>
      </c>
      <c r="F40" s="174">
        <f t="shared" si="23"/>
        <v>4.8888888888888893</v>
      </c>
      <c r="G40" s="174">
        <f t="shared" si="23"/>
        <v>3.9955555555555557</v>
      </c>
      <c r="H40" s="174">
        <f t="shared" si="23"/>
        <v>4.8344444444444443</v>
      </c>
      <c r="I40" s="174">
        <f t="shared" si="23"/>
        <v>3.1788888888888884</v>
      </c>
      <c r="J40" s="174">
        <f t="shared" si="23"/>
        <v>2.7711111111111109</v>
      </c>
      <c r="K40" s="174">
        <f t="shared" si="23"/>
        <v>1.2755555555555556</v>
      </c>
      <c r="L40" s="172">
        <f t="shared" si="23"/>
        <v>0.98333333333333317</v>
      </c>
      <c r="M40" s="175">
        <f t="shared" si="23"/>
        <v>1.6388888888888884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</row>
    <row r="41" spans="1:41">
      <c r="A41" s="201" t="s">
        <v>72</v>
      </c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03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</row>
    <row r="42" spans="1:41">
      <c r="A42" s="198" t="s">
        <v>68</v>
      </c>
      <c r="B42" s="18">
        <f>SUM(B25)</f>
        <v>3.4749999999999996</v>
      </c>
      <c r="C42" s="18">
        <f t="shared" ref="C42:M42" si="24">B42+C25</f>
        <v>4.0249999999999995</v>
      </c>
      <c r="D42" s="18">
        <f t="shared" si="24"/>
        <v>4.2249999999999996</v>
      </c>
      <c r="E42" s="18">
        <f t="shared" si="24"/>
        <v>7.6083333333333325</v>
      </c>
      <c r="F42" s="18">
        <f t="shared" si="24"/>
        <v>11.041666666666666</v>
      </c>
      <c r="G42" s="18">
        <f t="shared" si="24"/>
        <v>12.616666666666665</v>
      </c>
      <c r="H42" s="18">
        <f t="shared" si="24"/>
        <v>14.016666666666666</v>
      </c>
      <c r="I42" s="18">
        <f t="shared" si="24"/>
        <v>14.466666666666665</v>
      </c>
      <c r="J42" s="18">
        <f t="shared" si="24"/>
        <v>16.68333333333333</v>
      </c>
      <c r="K42" s="18">
        <f t="shared" si="24"/>
        <v>17.533333333333331</v>
      </c>
      <c r="L42" s="20">
        <f t="shared" si="24"/>
        <v>17.95</v>
      </c>
      <c r="M42" s="94">
        <f t="shared" si="24"/>
        <v>19.183333333333334</v>
      </c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</row>
    <row r="43" spans="1:41">
      <c r="A43" s="198" t="s">
        <v>69</v>
      </c>
      <c r="B43" s="18">
        <f>SUM(B26)</f>
        <v>4.2</v>
      </c>
      <c r="C43" s="18">
        <f t="shared" ref="C43:M43" si="25">B43+C26</f>
        <v>4.5666666666666664</v>
      </c>
      <c r="D43" s="18">
        <f t="shared" si="25"/>
        <v>4.833333333333333</v>
      </c>
      <c r="E43" s="18">
        <f t="shared" si="25"/>
        <v>9.6499999999999986</v>
      </c>
      <c r="F43" s="18">
        <f t="shared" si="25"/>
        <v>14.183333333333334</v>
      </c>
      <c r="G43" s="18">
        <f t="shared" si="25"/>
        <v>15.583333333333334</v>
      </c>
      <c r="H43" s="18">
        <f t="shared" si="25"/>
        <v>19.350000000000001</v>
      </c>
      <c r="I43" s="18">
        <f t="shared" si="25"/>
        <v>20.083333333333336</v>
      </c>
      <c r="J43" s="18">
        <f t="shared" si="25"/>
        <v>22.31666666666667</v>
      </c>
      <c r="K43" s="18">
        <f t="shared" si="25"/>
        <v>23.150000000000002</v>
      </c>
      <c r="L43" s="28">
        <f t="shared" si="25"/>
        <v>23.750000000000004</v>
      </c>
      <c r="M43" s="94">
        <f t="shared" si="25"/>
        <v>25.650000000000002</v>
      </c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</row>
    <row r="44" spans="1:41" ht="15.75" thickBot="1">
      <c r="A44" s="202" t="s">
        <v>70</v>
      </c>
      <c r="B44" s="126">
        <f>SUM(B27)</f>
        <v>3.7166666666666663</v>
      </c>
      <c r="C44" s="126">
        <f t="shared" ref="C44:M44" si="26">B44+C27</f>
        <v>4.2055555555555548</v>
      </c>
      <c r="D44" s="126">
        <f t="shared" si="26"/>
        <v>4.4277777777777771</v>
      </c>
      <c r="E44" s="126">
        <f t="shared" si="26"/>
        <v>8.2888888888888879</v>
      </c>
      <c r="F44" s="126">
        <f t="shared" si="26"/>
        <v>12.088888888888889</v>
      </c>
      <c r="G44" s="126">
        <f t="shared" si="26"/>
        <v>13.605555555555554</v>
      </c>
      <c r="H44" s="126">
        <f t="shared" si="26"/>
        <v>15.794444444444443</v>
      </c>
      <c r="I44" s="126">
        <f t="shared" si="26"/>
        <v>16.338888888888889</v>
      </c>
      <c r="J44" s="126">
        <f t="shared" si="26"/>
        <v>18.56111111111111</v>
      </c>
      <c r="K44" s="126">
        <f t="shared" si="26"/>
        <v>19.405555555555555</v>
      </c>
      <c r="L44" s="106">
        <f t="shared" si="26"/>
        <v>19.883333333333333</v>
      </c>
      <c r="M44" s="107">
        <f t="shared" si="26"/>
        <v>21.338888888888889</v>
      </c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</row>
    <row r="45" spans="1:41" ht="15.75" thickTop="1">
      <c r="A45" s="20"/>
      <c r="B45" s="18"/>
      <c r="C45" s="20" t="s">
        <v>43</v>
      </c>
      <c r="D45" s="20" t="s">
        <v>43</v>
      </c>
      <c r="E45" s="20" t="s">
        <v>43</v>
      </c>
      <c r="F45" s="20" t="s">
        <v>43</v>
      </c>
      <c r="G45" s="18"/>
      <c r="H45" s="18"/>
      <c r="I45" s="18"/>
      <c r="J45" s="18"/>
      <c r="K45" s="18"/>
      <c r="L45" s="18"/>
      <c r="M45" s="28"/>
      <c r="N45" s="18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</row>
    <row r="46" spans="1:41">
      <c r="A46" s="20" t="s">
        <v>73</v>
      </c>
      <c r="B46" s="18"/>
      <c r="C46" s="20" t="s">
        <v>43</v>
      </c>
      <c r="D46" s="20" t="s">
        <v>43</v>
      </c>
      <c r="E46" s="20" t="s">
        <v>43</v>
      </c>
      <c r="F46" s="20" t="s">
        <v>43</v>
      </c>
      <c r="G46" s="18"/>
      <c r="H46" s="18"/>
      <c r="I46" s="18"/>
      <c r="J46" s="18"/>
      <c r="K46" s="18"/>
      <c r="L46" s="18"/>
      <c r="M46" s="20"/>
      <c r="N46" s="18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</row>
    <row r="47" spans="1:41">
      <c r="A47" s="20"/>
      <c r="B47" s="18"/>
      <c r="C47" s="20" t="s">
        <v>43</v>
      </c>
      <c r="D47" s="20" t="s">
        <v>43</v>
      </c>
      <c r="E47" s="20" t="s">
        <v>43</v>
      </c>
      <c r="F47" s="20" t="s">
        <v>43</v>
      </c>
      <c r="G47" s="18"/>
      <c r="H47" s="18"/>
      <c r="I47" s="18"/>
      <c r="J47" s="18"/>
      <c r="K47" s="18"/>
      <c r="L47" s="18"/>
      <c r="M47" s="28"/>
      <c r="N47" s="18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</row>
    <row r="48" spans="1:41">
      <c r="A48" s="11"/>
      <c r="B48" s="18"/>
      <c r="C48" s="20" t="s">
        <v>43</v>
      </c>
      <c r="D48" s="20" t="s">
        <v>43</v>
      </c>
      <c r="E48" s="20" t="s">
        <v>43</v>
      </c>
      <c r="F48" s="20" t="s">
        <v>43</v>
      </c>
      <c r="G48" s="18"/>
      <c r="H48" s="18"/>
      <c r="I48" s="18"/>
      <c r="J48" s="18"/>
      <c r="K48" s="18"/>
      <c r="L48" s="18"/>
      <c r="M48" s="28"/>
      <c r="N48"/>
    </row>
    <row r="49" spans="1:14">
      <c r="A49" s="21"/>
      <c r="B49" s="28"/>
      <c r="C49" s="28" t="s">
        <v>159</v>
      </c>
      <c r="D49" s="28" t="s">
        <v>159</v>
      </c>
      <c r="E49" s="28" t="s">
        <v>159</v>
      </c>
      <c r="F49" s="28" t="s">
        <v>159</v>
      </c>
      <c r="G49" s="28"/>
      <c r="H49" s="28"/>
      <c r="I49" s="28"/>
      <c r="J49" s="28"/>
      <c r="K49" s="28"/>
      <c r="L49" s="28"/>
      <c r="M49" s="28"/>
      <c r="N49"/>
    </row>
    <row r="50" spans="1:14">
      <c r="A50" s="20"/>
      <c r="B50" s="20"/>
      <c r="C50" s="20" t="s">
        <v>43</v>
      </c>
      <c r="D50" s="20" t="s">
        <v>43</v>
      </c>
      <c r="E50" s="20" t="s">
        <v>43</v>
      </c>
      <c r="F50" s="20" t="s">
        <v>43</v>
      </c>
      <c r="G50" s="20"/>
      <c r="H50" s="20"/>
      <c r="I50" s="20"/>
      <c r="J50" s="20"/>
      <c r="K50" s="20"/>
      <c r="L50" s="20"/>
      <c r="M50" s="20"/>
      <c r="N50"/>
    </row>
    <row r="51" spans="1:14">
      <c r="A51" s="11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8"/>
      <c r="N51"/>
    </row>
    <row r="52" spans="1:14">
      <c r="A52" s="11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28"/>
      <c r="N52"/>
    </row>
    <row r="53" spans="1:14">
      <c r="A53" s="1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8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4">
      <c r="A55" s="34"/>
    </row>
  </sheetData>
  <phoneticPr fontId="0" type="noConversion"/>
  <pageMargins left="0.5" right="0.5" top="0.5" bottom="0.5" header="0" footer="0"/>
  <pageSetup paperSize="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J55"/>
  <sheetViews>
    <sheetView showOutlineSymbols="0" zoomScale="50" zoomScaleNormal="87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9.6640625" defaultRowHeight="15"/>
  <cols>
    <col min="1" max="1" width="35.77734375" style="10" customWidth="1"/>
    <col min="2" max="34" width="9.6640625" style="10" customWidth="1"/>
    <col min="35" max="35" width="10.77734375" style="10" customWidth="1"/>
    <col min="36" max="16384" width="9.6640625" style="10"/>
  </cols>
  <sheetData>
    <row r="1" spans="1:36">
      <c r="A1" s="11" t="s">
        <v>46</v>
      </c>
    </row>
    <row r="2" spans="1:36" ht="15.75" thickBot="1">
      <c r="A2" s="11" t="s">
        <v>231</v>
      </c>
    </row>
    <row r="3" spans="1:36" s="84" customFormat="1" ht="15.75">
      <c r="A3" s="183"/>
      <c r="B3" s="183">
        <f t="shared" ref="B3:P3" si="0">SUM(B9/B4)</f>
        <v>0.5</v>
      </c>
      <c r="C3" s="183">
        <f t="shared" si="0"/>
        <v>1</v>
      </c>
      <c r="D3" s="183">
        <f t="shared" si="0"/>
        <v>0.57142857142857151</v>
      </c>
      <c r="E3" s="183">
        <f t="shared" si="0"/>
        <v>0.9</v>
      </c>
      <c r="F3" s="183">
        <f t="shared" si="0"/>
        <v>0.9</v>
      </c>
      <c r="G3" s="183">
        <f t="shared" si="0"/>
        <v>0.83333333333333337</v>
      </c>
      <c r="H3" s="183">
        <f t="shared" si="0"/>
        <v>0.83333333333333337</v>
      </c>
      <c r="I3" s="183">
        <f t="shared" si="0"/>
        <v>1</v>
      </c>
      <c r="J3" s="183">
        <f t="shared" si="0"/>
        <v>0.87499999999999989</v>
      </c>
      <c r="K3" s="183">
        <f t="shared" si="0"/>
        <v>0.89999999999999991</v>
      </c>
      <c r="L3" s="183">
        <f t="shared" si="0"/>
        <v>0.92307692307692302</v>
      </c>
      <c r="M3" s="183">
        <f t="shared" si="0"/>
        <v>0.5</v>
      </c>
      <c r="N3" s="183">
        <f t="shared" si="0"/>
        <v>0.83333333333333337</v>
      </c>
      <c r="O3" s="183">
        <f t="shared" si="0"/>
        <v>0.83333333333333337</v>
      </c>
      <c r="P3" s="183">
        <f t="shared" si="0"/>
        <v>0</v>
      </c>
      <c r="Q3" s="183">
        <v>0</v>
      </c>
      <c r="R3" s="183">
        <f t="shared" ref="R3:AI3" si="1">SUM(R9/R4)</f>
        <v>0.71739130434782594</v>
      </c>
      <c r="S3" s="183">
        <f t="shared" si="1"/>
        <v>1.3333333333333335</v>
      </c>
      <c r="T3" s="183">
        <f t="shared" si="1"/>
        <v>1</v>
      </c>
      <c r="U3" s="183">
        <f t="shared" si="1"/>
        <v>1.0714285714285714</v>
      </c>
      <c r="V3" s="183">
        <f t="shared" si="1"/>
        <v>0.87499999999999989</v>
      </c>
      <c r="W3" s="183">
        <f t="shared" si="1"/>
        <v>1.0666666666666667</v>
      </c>
      <c r="X3" s="183">
        <v>0</v>
      </c>
      <c r="Y3" s="183">
        <f t="shared" si="1"/>
        <v>1.25</v>
      </c>
      <c r="Z3" s="183">
        <f t="shared" si="1"/>
        <v>1.25</v>
      </c>
      <c r="AA3" s="183">
        <f t="shared" si="1"/>
        <v>0.66666666666666663</v>
      </c>
      <c r="AB3" s="183">
        <f t="shared" si="1"/>
        <v>0.81818181818181812</v>
      </c>
      <c r="AC3" s="183">
        <f t="shared" si="1"/>
        <v>0.73076923076923073</v>
      </c>
      <c r="AD3" s="183">
        <f t="shared" si="1"/>
        <v>1.1666666666666667</v>
      </c>
      <c r="AE3" s="183">
        <f t="shared" si="1"/>
        <v>1.25</v>
      </c>
      <c r="AF3" s="183">
        <f t="shared" si="1"/>
        <v>1.1874999999999998</v>
      </c>
      <c r="AG3" s="183">
        <v>0</v>
      </c>
      <c r="AH3" s="183">
        <v>0</v>
      </c>
      <c r="AI3" s="183">
        <f t="shared" si="1"/>
        <v>0.88064516129032266</v>
      </c>
      <c r="AJ3" s="182"/>
    </row>
    <row r="4" spans="1:36" s="84" customFormat="1" ht="16.5" thickBot="1">
      <c r="A4" s="184" t="s">
        <v>194</v>
      </c>
      <c r="B4" s="185">
        <v>1.2</v>
      </c>
      <c r="C4" s="185">
        <v>0.2</v>
      </c>
      <c r="D4" s="185">
        <f>B4+C4</f>
        <v>1.4</v>
      </c>
      <c r="E4" s="185">
        <v>1</v>
      </c>
      <c r="F4" s="185">
        <f>E4</f>
        <v>1</v>
      </c>
      <c r="G4" s="185">
        <v>0.3</v>
      </c>
      <c r="H4" s="185">
        <f>G4</f>
        <v>0.3</v>
      </c>
      <c r="I4" s="185">
        <v>0.2</v>
      </c>
      <c r="J4" s="185">
        <v>0.8</v>
      </c>
      <c r="K4" s="185">
        <f>I4+J4</f>
        <v>1</v>
      </c>
      <c r="L4" s="185">
        <v>1.3</v>
      </c>
      <c r="M4" s="185">
        <v>0.2</v>
      </c>
      <c r="N4" s="185">
        <v>1.2</v>
      </c>
      <c r="O4" s="185">
        <v>1.2</v>
      </c>
      <c r="P4" s="185">
        <v>0.7</v>
      </c>
      <c r="Q4" s="185">
        <v>0</v>
      </c>
      <c r="R4" s="185">
        <f>L4+M4+N4+O4+P4+Q4</f>
        <v>4.6000000000000005</v>
      </c>
      <c r="S4" s="193">
        <v>0.6</v>
      </c>
      <c r="T4" s="185">
        <v>0.2</v>
      </c>
      <c r="U4" s="185">
        <v>1.4</v>
      </c>
      <c r="V4" s="185">
        <v>0.8</v>
      </c>
      <c r="W4" s="185">
        <f>S4+T4+U4+V4</f>
        <v>3</v>
      </c>
      <c r="X4" s="185">
        <v>0</v>
      </c>
      <c r="Y4" s="185">
        <v>0.4</v>
      </c>
      <c r="Z4" s="185">
        <f>Y4</f>
        <v>0.4</v>
      </c>
      <c r="AA4" s="185">
        <v>1.5</v>
      </c>
      <c r="AB4" s="185">
        <v>1.1000000000000001</v>
      </c>
      <c r="AC4" s="185">
        <f>AA4+AB4</f>
        <v>2.6</v>
      </c>
      <c r="AD4" s="185">
        <v>1.2</v>
      </c>
      <c r="AE4" s="185">
        <v>0.4</v>
      </c>
      <c r="AF4" s="185">
        <f>AD4+AE4</f>
        <v>1.6</v>
      </c>
      <c r="AG4" s="185">
        <v>0</v>
      </c>
      <c r="AH4" s="185">
        <v>0</v>
      </c>
      <c r="AI4" s="185">
        <f>D4+F4+H4+K4+R4+W4+AC4+AF4</f>
        <v>15.5</v>
      </c>
      <c r="AJ4" s="182"/>
    </row>
    <row r="5" spans="1:36" s="135" customFormat="1" ht="15.75">
      <c r="A5" s="12" t="s">
        <v>43</v>
      </c>
      <c r="B5" s="187" t="s">
        <v>559</v>
      </c>
      <c r="C5" s="188"/>
      <c r="D5" s="132" t="s">
        <v>74</v>
      </c>
      <c r="E5" s="187" t="s">
        <v>557</v>
      </c>
      <c r="F5" s="132" t="s">
        <v>76</v>
      </c>
      <c r="G5" s="188"/>
      <c r="H5" s="132" t="s">
        <v>77</v>
      </c>
      <c r="I5" s="187" t="s">
        <v>369</v>
      </c>
      <c r="J5" s="187" t="s">
        <v>292</v>
      </c>
      <c r="K5" s="132" t="s">
        <v>79</v>
      </c>
      <c r="L5" s="188"/>
      <c r="M5" s="188"/>
      <c r="N5" s="188"/>
      <c r="O5" s="188"/>
      <c r="P5" s="188"/>
      <c r="Q5" s="188"/>
      <c r="R5" s="132" t="s">
        <v>78</v>
      </c>
      <c r="S5" s="134"/>
      <c r="T5" s="188"/>
      <c r="U5" s="187" t="s">
        <v>554</v>
      </c>
      <c r="V5" s="187" t="s">
        <v>166</v>
      </c>
      <c r="W5" s="132" t="s">
        <v>576</v>
      </c>
      <c r="X5" s="132" t="s">
        <v>577</v>
      </c>
      <c r="Y5" s="188"/>
      <c r="Z5" s="132" t="s">
        <v>86</v>
      </c>
      <c r="AA5" s="188"/>
      <c r="AB5" s="188"/>
      <c r="AC5" s="132" t="s">
        <v>575</v>
      </c>
      <c r="AD5" s="188"/>
      <c r="AE5" s="188"/>
      <c r="AF5" s="132" t="s">
        <v>89</v>
      </c>
      <c r="AG5" s="132" t="s">
        <v>91</v>
      </c>
      <c r="AH5" s="132" t="s">
        <v>93</v>
      </c>
      <c r="AI5" s="132" t="s">
        <v>48</v>
      </c>
      <c r="AJ5" s="189"/>
    </row>
    <row r="6" spans="1:36" s="192" customFormat="1" ht="15.75">
      <c r="A6" s="190" t="s">
        <v>48</v>
      </c>
      <c r="B6" s="134" t="s">
        <v>560</v>
      </c>
      <c r="C6" s="134" t="s">
        <v>233</v>
      </c>
      <c r="D6" s="134" t="s">
        <v>75</v>
      </c>
      <c r="E6" s="134" t="s">
        <v>558</v>
      </c>
      <c r="F6" s="134" t="s">
        <v>75</v>
      </c>
      <c r="G6" s="134" t="s">
        <v>180</v>
      </c>
      <c r="H6" s="134" t="s">
        <v>75</v>
      </c>
      <c r="I6" s="134" t="s">
        <v>556</v>
      </c>
      <c r="J6" s="134" t="s">
        <v>555</v>
      </c>
      <c r="K6" s="134" t="s">
        <v>75</v>
      </c>
      <c r="L6" s="134" t="s">
        <v>127</v>
      </c>
      <c r="M6" s="134" t="s">
        <v>234</v>
      </c>
      <c r="N6" s="134" t="s">
        <v>130</v>
      </c>
      <c r="O6" s="134" t="s">
        <v>235</v>
      </c>
      <c r="P6" s="134" t="s">
        <v>102</v>
      </c>
      <c r="Q6" s="134" t="s">
        <v>103</v>
      </c>
      <c r="R6" s="134" t="s">
        <v>75</v>
      </c>
      <c r="S6" s="134" t="s">
        <v>236</v>
      </c>
      <c r="T6" s="134" t="s">
        <v>165</v>
      </c>
      <c r="U6" s="134" t="s">
        <v>511</v>
      </c>
      <c r="V6" s="134" t="s">
        <v>553</v>
      </c>
      <c r="W6" s="134" t="s">
        <v>75</v>
      </c>
      <c r="X6" s="134" t="s">
        <v>75</v>
      </c>
      <c r="Y6" s="134" t="s">
        <v>142</v>
      </c>
      <c r="Z6" s="134" t="s">
        <v>75</v>
      </c>
      <c r="AA6" s="134" t="s">
        <v>237</v>
      </c>
      <c r="AB6" s="134" t="s">
        <v>238</v>
      </c>
      <c r="AC6" s="134" t="s">
        <v>75</v>
      </c>
      <c r="AD6" s="134" t="s">
        <v>239</v>
      </c>
      <c r="AE6" s="134" t="s">
        <v>240</v>
      </c>
      <c r="AF6" s="134" t="s">
        <v>75</v>
      </c>
      <c r="AG6" s="134" t="s">
        <v>75</v>
      </c>
      <c r="AH6" s="134" t="s">
        <v>75</v>
      </c>
      <c r="AI6" s="134" t="s">
        <v>75</v>
      </c>
      <c r="AJ6" s="191"/>
    </row>
    <row r="7" spans="1:36">
      <c r="A7" s="11" t="s">
        <v>49</v>
      </c>
      <c r="B7" s="18">
        <v>0.7</v>
      </c>
      <c r="C7" s="18">
        <v>0.2</v>
      </c>
      <c r="D7" s="18">
        <f>SUM(B7:C7)</f>
        <v>0.89999999999999991</v>
      </c>
      <c r="E7" s="18">
        <v>1.1000000000000001</v>
      </c>
      <c r="F7" s="18">
        <f>SUM(E7)</f>
        <v>1.1000000000000001</v>
      </c>
      <c r="G7" s="18">
        <v>0.4</v>
      </c>
      <c r="H7" s="18">
        <f>SUM(G7)</f>
        <v>0.4</v>
      </c>
      <c r="I7" s="18">
        <v>0.3</v>
      </c>
      <c r="J7" s="18">
        <v>0.8</v>
      </c>
      <c r="K7" s="18">
        <f>SUM(I7:J7)</f>
        <v>1.1000000000000001</v>
      </c>
      <c r="L7" s="18">
        <v>0.5</v>
      </c>
      <c r="M7" s="18">
        <v>0.1</v>
      </c>
      <c r="N7" s="18">
        <v>0.2</v>
      </c>
      <c r="O7" s="18">
        <v>1.3</v>
      </c>
      <c r="P7" s="18">
        <v>0.1</v>
      </c>
      <c r="Q7" s="18">
        <v>0.2</v>
      </c>
      <c r="R7" s="18">
        <f>SUM(L7:Q7)</f>
        <v>2.4000000000000004</v>
      </c>
      <c r="S7" s="18">
        <v>0.7</v>
      </c>
      <c r="T7" s="18">
        <v>0.2</v>
      </c>
      <c r="U7" s="18">
        <v>1</v>
      </c>
      <c r="V7" s="18">
        <v>1.2</v>
      </c>
      <c r="W7" s="18">
        <f>SUM(S7:V7)</f>
        <v>3.0999999999999996</v>
      </c>
      <c r="X7" s="18">
        <v>0</v>
      </c>
      <c r="Y7" s="18">
        <v>0.7</v>
      </c>
      <c r="Z7" s="18">
        <f>SUM(Y7)</f>
        <v>0.7</v>
      </c>
      <c r="AA7" s="18">
        <v>0.5</v>
      </c>
      <c r="AB7" s="18">
        <v>0.8</v>
      </c>
      <c r="AC7" s="18">
        <f>SUM(AA7:AB7)</f>
        <v>1.3</v>
      </c>
      <c r="AD7" s="18">
        <v>0.1</v>
      </c>
      <c r="AE7" s="18">
        <v>0.2</v>
      </c>
      <c r="AF7" s="18">
        <f>SUM(AD7:AE7)</f>
        <v>0.30000000000000004</v>
      </c>
      <c r="AG7" s="18">
        <v>0</v>
      </c>
      <c r="AH7" s="18">
        <v>0</v>
      </c>
      <c r="AI7" s="18">
        <f>+D7+F7+H7+K7+R7+W7+X7+Z7+AC7+AF7+AG7+AH7</f>
        <v>11.3</v>
      </c>
      <c r="AJ7" s="18"/>
    </row>
    <row r="8" spans="1:36">
      <c r="A8" s="11" t="s">
        <v>50</v>
      </c>
      <c r="B8" s="18">
        <v>0.6</v>
      </c>
      <c r="C8" s="18">
        <v>0.1</v>
      </c>
      <c r="D8" s="18">
        <f t="shared" ref="D8:D15" si="2">SUM(B8:C8)</f>
        <v>0.7</v>
      </c>
      <c r="E8" s="18">
        <v>1.3</v>
      </c>
      <c r="F8" s="18">
        <f t="shared" ref="F8:F15" si="3">SUM(E8)</f>
        <v>1.3</v>
      </c>
      <c r="G8" s="18">
        <v>0.2</v>
      </c>
      <c r="H8" s="18">
        <f t="shared" ref="H8:H15" si="4">SUM(G8)</f>
        <v>0.2</v>
      </c>
      <c r="I8" s="18">
        <v>0.2</v>
      </c>
      <c r="J8" s="18">
        <v>0.8</v>
      </c>
      <c r="K8" s="18">
        <f t="shared" ref="K8:K15" si="5">SUM(I8:J8)</f>
        <v>1</v>
      </c>
      <c r="L8" s="18">
        <v>0.6</v>
      </c>
      <c r="M8" s="18">
        <v>0.1</v>
      </c>
      <c r="N8" s="18">
        <v>0.4</v>
      </c>
      <c r="O8" s="18">
        <v>1</v>
      </c>
      <c r="P8" s="18">
        <v>0.2</v>
      </c>
      <c r="Q8" s="18">
        <v>0.4</v>
      </c>
      <c r="R8" s="18">
        <f t="shared" ref="R8:R15" si="6">SUM(L8:Q8)</f>
        <v>2.7</v>
      </c>
      <c r="S8" s="18">
        <v>0.4</v>
      </c>
      <c r="T8" s="18">
        <v>0.1</v>
      </c>
      <c r="U8" s="18">
        <v>1.3</v>
      </c>
      <c r="V8" s="18">
        <v>0.7</v>
      </c>
      <c r="W8" s="18">
        <f t="shared" ref="W8:W15" si="7">SUM(S8:V8)</f>
        <v>2.5</v>
      </c>
      <c r="X8" s="18">
        <v>0</v>
      </c>
      <c r="Y8" s="18">
        <v>0.6</v>
      </c>
      <c r="Z8" s="18">
        <f t="shared" ref="Z8:Z15" si="8">SUM(Y8)</f>
        <v>0.6</v>
      </c>
      <c r="AA8" s="18">
        <v>0.9</v>
      </c>
      <c r="AB8" s="18">
        <v>0.9</v>
      </c>
      <c r="AC8" s="18">
        <f t="shared" ref="AC8:AC15" si="9">SUM(AA8:AB8)</f>
        <v>1.8</v>
      </c>
      <c r="AD8" s="18">
        <v>0.4</v>
      </c>
      <c r="AE8" s="18">
        <v>0.8</v>
      </c>
      <c r="AF8" s="18">
        <f t="shared" ref="AF8:AF15" si="10">SUM(AD8:AE8)</f>
        <v>1.2000000000000002</v>
      </c>
      <c r="AG8" s="18">
        <v>0</v>
      </c>
      <c r="AH8" s="18">
        <v>0</v>
      </c>
      <c r="AI8" s="18">
        <f t="shared" ref="AI8:AI15" si="11">+D8+F8+H8+K8+R8+W8+X8+Z8+AC8+AF8+AG8+AH8</f>
        <v>12</v>
      </c>
      <c r="AJ8" s="18"/>
    </row>
    <row r="9" spans="1:36">
      <c r="A9" s="11" t="s">
        <v>195</v>
      </c>
      <c r="B9" s="18">
        <v>0.6</v>
      </c>
      <c r="C9" s="18">
        <v>0.2</v>
      </c>
      <c r="D9" s="18">
        <f t="shared" si="2"/>
        <v>0.8</v>
      </c>
      <c r="E9" s="18">
        <v>0.9</v>
      </c>
      <c r="F9" s="18">
        <f t="shared" si="3"/>
        <v>0.9</v>
      </c>
      <c r="G9" s="18">
        <v>0.25</v>
      </c>
      <c r="H9" s="18">
        <f t="shared" si="4"/>
        <v>0.25</v>
      </c>
      <c r="I9" s="18">
        <v>0.2</v>
      </c>
      <c r="J9" s="18">
        <v>0.7</v>
      </c>
      <c r="K9" s="18">
        <f t="shared" si="5"/>
        <v>0.89999999999999991</v>
      </c>
      <c r="L9" s="18">
        <v>1.2</v>
      </c>
      <c r="M9" s="18">
        <v>0.1</v>
      </c>
      <c r="N9" s="18">
        <v>1</v>
      </c>
      <c r="O9" s="18">
        <v>1</v>
      </c>
      <c r="P9" s="18">
        <v>0</v>
      </c>
      <c r="Q9" s="18">
        <v>0</v>
      </c>
      <c r="R9" s="18">
        <f t="shared" si="6"/>
        <v>3.3</v>
      </c>
      <c r="S9" s="18">
        <v>0.8</v>
      </c>
      <c r="T9" s="18">
        <v>0.2</v>
      </c>
      <c r="U9" s="18">
        <v>1.5</v>
      </c>
      <c r="V9" s="18">
        <v>0.7</v>
      </c>
      <c r="W9" s="18">
        <f t="shared" si="7"/>
        <v>3.2</v>
      </c>
      <c r="X9" s="18">
        <v>0</v>
      </c>
      <c r="Y9" s="18">
        <v>0.5</v>
      </c>
      <c r="Z9" s="18">
        <f t="shared" si="8"/>
        <v>0.5</v>
      </c>
      <c r="AA9" s="18">
        <v>1</v>
      </c>
      <c r="AB9" s="18">
        <v>0.9</v>
      </c>
      <c r="AC9" s="18">
        <f t="shared" si="9"/>
        <v>1.9</v>
      </c>
      <c r="AD9" s="18">
        <v>1.4</v>
      </c>
      <c r="AE9" s="18">
        <v>0.5</v>
      </c>
      <c r="AF9" s="18">
        <f t="shared" si="10"/>
        <v>1.9</v>
      </c>
      <c r="AG9" s="18">
        <v>0</v>
      </c>
      <c r="AH9" s="18">
        <v>0</v>
      </c>
      <c r="AI9" s="18">
        <f t="shared" si="11"/>
        <v>13.650000000000002</v>
      </c>
      <c r="AJ9" s="18"/>
    </row>
    <row r="10" spans="1:36">
      <c r="A10" s="11" t="s">
        <v>52</v>
      </c>
      <c r="B10" s="18">
        <v>0.6</v>
      </c>
      <c r="C10" s="18">
        <v>0.2</v>
      </c>
      <c r="D10" s="18">
        <f t="shared" si="2"/>
        <v>0.8</v>
      </c>
      <c r="E10" s="18">
        <v>1.2</v>
      </c>
      <c r="F10" s="18">
        <f t="shared" si="3"/>
        <v>1.2</v>
      </c>
      <c r="G10" s="18">
        <v>0.3</v>
      </c>
      <c r="H10" s="18">
        <f t="shared" si="4"/>
        <v>0.3</v>
      </c>
      <c r="I10" s="18">
        <v>0.5</v>
      </c>
      <c r="J10" s="18">
        <v>0.5</v>
      </c>
      <c r="K10" s="18">
        <f t="shared" si="5"/>
        <v>1</v>
      </c>
      <c r="L10" s="18">
        <v>0.5</v>
      </c>
      <c r="M10" s="18">
        <v>0.1</v>
      </c>
      <c r="N10" s="18">
        <v>0.2</v>
      </c>
      <c r="O10" s="18">
        <v>1.5</v>
      </c>
      <c r="P10" s="18">
        <v>0</v>
      </c>
      <c r="Q10" s="18">
        <v>0</v>
      </c>
      <c r="R10" s="18">
        <f t="shared" si="6"/>
        <v>2.2999999999999998</v>
      </c>
      <c r="S10" s="18">
        <v>0.3</v>
      </c>
      <c r="T10" s="18">
        <v>0.2</v>
      </c>
      <c r="U10" s="18">
        <v>1.2</v>
      </c>
      <c r="V10" s="18">
        <v>0.5</v>
      </c>
      <c r="W10" s="18">
        <f t="shared" si="7"/>
        <v>2.2000000000000002</v>
      </c>
      <c r="X10" s="18">
        <v>0</v>
      </c>
      <c r="Y10" s="18">
        <v>0.8</v>
      </c>
      <c r="Z10" s="18">
        <f t="shared" si="8"/>
        <v>0.8</v>
      </c>
      <c r="AA10" s="18">
        <v>0.8</v>
      </c>
      <c r="AB10" s="18">
        <v>0.7</v>
      </c>
      <c r="AC10" s="18">
        <f t="shared" si="9"/>
        <v>1.5</v>
      </c>
      <c r="AD10" s="18">
        <v>0.1</v>
      </c>
      <c r="AE10" s="18">
        <v>0.5</v>
      </c>
      <c r="AF10" s="18">
        <f t="shared" si="10"/>
        <v>0.6</v>
      </c>
      <c r="AG10" s="18">
        <v>0</v>
      </c>
      <c r="AH10" s="18">
        <v>0</v>
      </c>
      <c r="AI10" s="18">
        <f t="shared" si="11"/>
        <v>10.7</v>
      </c>
      <c r="AJ10" s="18"/>
    </row>
    <row r="11" spans="1:36">
      <c r="A11" s="11" t="s">
        <v>53</v>
      </c>
      <c r="B11" s="18">
        <v>0.4</v>
      </c>
      <c r="C11" s="18">
        <v>0</v>
      </c>
      <c r="D11" s="18">
        <f t="shared" si="2"/>
        <v>0.4</v>
      </c>
      <c r="E11" s="18">
        <v>1.1000000000000001</v>
      </c>
      <c r="F11" s="18">
        <f t="shared" si="3"/>
        <v>1.1000000000000001</v>
      </c>
      <c r="G11" s="18">
        <v>0.3</v>
      </c>
      <c r="H11" s="18">
        <f t="shared" si="4"/>
        <v>0.3</v>
      </c>
      <c r="I11" s="18">
        <v>0.2</v>
      </c>
      <c r="J11" s="18">
        <v>0.7</v>
      </c>
      <c r="K11" s="18">
        <f t="shared" si="5"/>
        <v>0.89999999999999991</v>
      </c>
      <c r="L11" s="18">
        <v>0.5</v>
      </c>
      <c r="M11" s="18">
        <v>0.1</v>
      </c>
      <c r="N11" s="18">
        <v>1</v>
      </c>
      <c r="O11" s="18">
        <v>0.8</v>
      </c>
      <c r="P11" s="18">
        <v>0</v>
      </c>
      <c r="Q11" s="18">
        <v>1</v>
      </c>
      <c r="R11" s="18">
        <f t="shared" si="6"/>
        <v>3.4000000000000004</v>
      </c>
      <c r="S11" s="18">
        <v>0.7</v>
      </c>
      <c r="T11" s="18">
        <v>0.1</v>
      </c>
      <c r="U11" s="18">
        <v>1.3</v>
      </c>
      <c r="V11" s="18">
        <v>1.3</v>
      </c>
      <c r="W11" s="18">
        <f t="shared" si="7"/>
        <v>3.4000000000000004</v>
      </c>
      <c r="X11" s="18">
        <v>0</v>
      </c>
      <c r="Y11" s="18">
        <v>0.5</v>
      </c>
      <c r="Z11" s="18">
        <f t="shared" si="8"/>
        <v>0.5</v>
      </c>
      <c r="AA11" s="18">
        <v>0.5</v>
      </c>
      <c r="AB11" s="18">
        <v>0.6</v>
      </c>
      <c r="AC11" s="18">
        <f t="shared" si="9"/>
        <v>1.1000000000000001</v>
      </c>
      <c r="AD11" s="18">
        <v>0.3</v>
      </c>
      <c r="AE11" s="18">
        <v>1.5</v>
      </c>
      <c r="AF11" s="18">
        <f t="shared" si="10"/>
        <v>1.8</v>
      </c>
      <c r="AG11" s="18">
        <v>0</v>
      </c>
      <c r="AH11" s="18">
        <v>0</v>
      </c>
      <c r="AI11" s="18">
        <f t="shared" si="11"/>
        <v>12.9</v>
      </c>
      <c r="AJ11" s="18"/>
    </row>
    <row r="12" spans="1:36">
      <c r="A12" s="177" t="s">
        <v>146</v>
      </c>
      <c r="B12" s="174">
        <v>0.5</v>
      </c>
      <c r="C12" s="174">
        <v>0.1</v>
      </c>
      <c r="D12" s="174">
        <f t="shared" si="2"/>
        <v>0.6</v>
      </c>
      <c r="E12" s="174">
        <v>1.9</v>
      </c>
      <c r="F12" s="174">
        <f t="shared" si="3"/>
        <v>1.9</v>
      </c>
      <c r="G12" s="174">
        <v>0.4</v>
      </c>
      <c r="H12" s="174">
        <f t="shared" si="4"/>
        <v>0.4</v>
      </c>
      <c r="I12" s="174">
        <v>0.5</v>
      </c>
      <c r="J12" s="174">
        <v>0.9</v>
      </c>
      <c r="K12" s="174">
        <f t="shared" si="5"/>
        <v>1.4</v>
      </c>
      <c r="L12" s="174">
        <v>0.8</v>
      </c>
      <c r="M12" s="174">
        <v>0.1</v>
      </c>
      <c r="N12" s="174">
        <v>1.5</v>
      </c>
      <c r="O12" s="174">
        <v>0.7</v>
      </c>
      <c r="P12" s="174">
        <v>0.1</v>
      </c>
      <c r="Q12" s="174">
        <v>1.3</v>
      </c>
      <c r="R12" s="174">
        <f t="shared" si="6"/>
        <v>4.5</v>
      </c>
      <c r="S12" s="174">
        <v>0.6</v>
      </c>
      <c r="T12" s="174">
        <v>0.1</v>
      </c>
      <c r="U12" s="174">
        <v>1</v>
      </c>
      <c r="V12" s="174">
        <v>1.7</v>
      </c>
      <c r="W12" s="174">
        <f t="shared" si="7"/>
        <v>3.4</v>
      </c>
      <c r="X12" s="174">
        <v>0</v>
      </c>
      <c r="Y12" s="174">
        <v>0.5</v>
      </c>
      <c r="Z12" s="174">
        <f t="shared" si="8"/>
        <v>0.5</v>
      </c>
      <c r="AA12" s="174">
        <v>0.4</v>
      </c>
      <c r="AB12" s="174">
        <v>0.6</v>
      </c>
      <c r="AC12" s="174">
        <f t="shared" si="9"/>
        <v>1</v>
      </c>
      <c r="AD12" s="174">
        <v>0.1</v>
      </c>
      <c r="AE12" s="174">
        <v>1.7</v>
      </c>
      <c r="AF12" s="174">
        <f t="shared" si="10"/>
        <v>1.8</v>
      </c>
      <c r="AG12" s="174">
        <v>0</v>
      </c>
      <c r="AH12" s="174">
        <v>0</v>
      </c>
      <c r="AI12" s="174">
        <f t="shared" si="11"/>
        <v>15.500000000000002</v>
      </c>
      <c r="AJ12" s="18"/>
    </row>
    <row r="13" spans="1:36">
      <c r="A13" s="11" t="s">
        <v>54</v>
      </c>
      <c r="B13" s="18">
        <v>1.2</v>
      </c>
      <c r="C13" s="18">
        <v>0.2</v>
      </c>
      <c r="D13" s="18">
        <f t="shared" si="2"/>
        <v>1.4</v>
      </c>
      <c r="E13" s="18">
        <v>1.3</v>
      </c>
      <c r="F13" s="18">
        <f t="shared" si="3"/>
        <v>1.3</v>
      </c>
      <c r="G13" s="18">
        <v>0.7</v>
      </c>
      <c r="H13" s="18">
        <f t="shared" si="4"/>
        <v>0.7</v>
      </c>
      <c r="I13" s="18">
        <v>0</v>
      </c>
      <c r="J13" s="18">
        <v>1.4</v>
      </c>
      <c r="K13" s="18">
        <f t="shared" si="5"/>
        <v>1.4</v>
      </c>
      <c r="L13" s="18">
        <v>1.8</v>
      </c>
      <c r="M13" s="18">
        <v>0.1</v>
      </c>
      <c r="N13" s="18">
        <v>1.8</v>
      </c>
      <c r="O13" s="18">
        <v>1.7</v>
      </c>
      <c r="P13" s="18">
        <v>0.4</v>
      </c>
      <c r="Q13" s="18">
        <v>0</v>
      </c>
      <c r="R13" s="18">
        <f t="shared" si="6"/>
        <v>5.8000000000000007</v>
      </c>
      <c r="S13" s="18">
        <v>1.1000000000000001</v>
      </c>
      <c r="T13" s="18">
        <v>1.6</v>
      </c>
      <c r="U13" s="18">
        <v>1.3</v>
      </c>
      <c r="V13" s="18">
        <v>0.1</v>
      </c>
      <c r="W13" s="18">
        <f t="shared" si="7"/>
        <v>4.0999999999999996</v>
      </c>
      <c r="X13" s="18">
        <v>0</v>
      </c>
      <c r="Y13" s="18">
        <v>0.2</v>
      </c>
      <c r="Z13" s="18">
        <f t="shared" si="8"/>
        <v>0.2</v>
      </c>
      <c r="AA13" s="18">
        <v>4.2</v>
      </c>
      <c r="AB13" s="18">
        <v>1.2</v>
      </c>
      <c r="AC13" s="18">
        <f t="shared" si="9"/>
        <v>5.4</v>
      </c>
      <c r="AD13" s="18">
        <v>0.3</v>
      </c>
      <c r="AE13" s="18">
        <v>0.7</v>
      </c>
      <c r="AF13" s="18">
        <f t="shared" si="10"/>
        <v>1</v>
      </c>
      <c r="AG13" s="18">
        <v>0</v>
      </c>
      <c r="AH13" s="18">
        <v>0</v>
      </c>
      <c r="AI13" s="18">
        <f t="shared" si="11"/>
        <v>21.3</v>
      </c>
      <c r="AJ13" s="18"/>
    </row>
    <row r="14" spans="1:36">
      <c r="A14" s="11" t="s">
        <v>55</v>
      </c>
      <c r="B14" s="18">
        <v>0.8</v>
      </c>
      <c r="C14" s="18">
        <v>0.1</v>
      </c>
      <c r="D14" s="18">
        <f t="shared" si="2"/>
        <v>0.9</v>
      </c>
      <c r="E14" s="18">
        <v>0.7</v>
      </c>
      <c r="F14" s="18">
        <f t="shared" si="3"/>
        <v>0.7</v>
      </c>
      <c r="G14" s="18">
        <v>0.2</v>
      </c>
      <c r="H14" s="18">
        <f t="shared" si="4"/>
        <v>0.2</v>
      </c>
      <c r="I14" s="18">
        <v>0</v>
      </c>
      <c r="J14" s="18">
        <v>0.6</v>
      </c>
      <c r="K14" s="18">
        <f t="shared" si="5"/>
        <v>0.6</v>
      </c>
      <c r="L14" s="18">
        <v>1.1000000000000001</v>
      </c>
      <c r="M14" s="18">
        <v>0.1</v>
      </c>
      <c r="N14" s="18">
        <v>1.2</v>
      </c>
      <c r="O14" s="18">
        <v>0.7</v>
      </c>
      <c r="P14" s="18">
        <v>0.2</v>
      </c>
      <c r="Q14" s="18">
        <v>0</v>
      </c>
      <c r="R14" s="18">
        <f t="shared" si="6"/>
        <v>3.3000000000000007</v>
      </c>
      <c r="S14" s="18">
        <v>0.8</v>
      </c>
      <c r="T14" s="18">
        <v>2.2000000000000002</v>
      </c>
      <c r="U14" s="18">
        <v>0.4</v>
      </c>
      <c r="V14" s="18">
        <v>0.2</v>
      </c>
      <c r="W14" s="18">
        <f t="shared" si="7"/>
        <v>3.6</v>
      </c>
      <c r="X14" s="18">
        <v>0</v>
      </c>
      <c r="Y14" s="18">
        <v>0.1</v>
      </c>
      <c r="Z14" s="18">
        <f t="shared" si="8"/>
        <v>0.1</v>
      </c>
      <c r="AA14" s="18">
        <v>1.2</v>
      </c>
      <c r="AB14" s="18">
        <v>1.3</v>
      </c>
      <c r="AC14" s="18">
        <f t="shared" si="9"/>
        <v>2.5</v>
      </c>
      <c r="AD14" s="18">
        <v>0.6</v>
      </c>
      <c r="AE14" s="18">
        <v>0.1</v>
      </c>
      <c r="AF14" s="18">
        <f t="shared" si="10"/>
        <v>0.7</v>
      </c>
      <c r="AG14" s="18">
        <v>0</v>
      </c>
      <c r="AH14" s="18">
        <v>0</v>
      </c>
      <c r="AI14" s="18">
        <f t="shared" si="11"/>
        <v>12.6</v>
      </c>
      <c r="AJ14" s="18"/>
    </row>
    <row r="15" spans="1:36" ht="15.75" thickBot="1">
      <c r="A15" s="11" t="s">
        <v>56</v>
      </c>
      <c r="B15" s="18">
        <v>1</v>
      </c>
      <c r="C15" s="18">
        <v>0.1</v>
      </c>
      <c r="D15" s="18">
        <f t="shared" si="2"/>
        <v>1.1000000000000001</v>
      </c>
      <c r="E15" s="18">
        <v>0.6</v>
      </c>
      <c r="F15" s="18">
        <f t="shared" si="3"/>
        <v>0.6</v>
      </c>
      <c r="G15" s="18">
        <v>0.5</v>
      </c>
      <c r="H15" s="18">
        <f t="shared" si="4"/>
        <v>0.5</v>
      </c>
      <c r="I15" s="18">
        <v>0.1</v>
      </c>
      <c r="J15" s="18">
        <v>1</v>
      </c>
      <c r="K15" s="18">
        <f t="shared" si="5"/>
        <v>1.1000000000000001</v>
      </c>
      <c r="L15" s="18">
        <v>1.5</v>
      </c>
      <c r="M15" s="18">
        <v>0.1</v>
      </c>
      <c r="N15" s="18">
        <v>2.1</v>
      </c>
      <c r="O15" s="18">
        <v>0.9</v>
      </c>
      <c r="P15" s="18">
        <v>0.2</v>
      </c>
      <c r="Q15" s="18">
        <v>0</v>
      </c>
      <c r="R15" s="18">
        <f t="shared" si="6"/>
        <v>4.8000000000000007</v>
      </c>
      <c r="S15" s="18">
        <v>1</v>
      </c>
      <c r="T15" s="18">
        <v>3.7</v>
      </c>
      <c r="U15" s="18">
        <v>1.2</v>
      </c>
      <c r="V15" s="18">
        <v>0.2</v>
      </c>
      <c r="W15" s="18">
        <f t="shared" si="7"/>
        <v>6.1000000000000005</v>
      </c>
      <c r="X15" s="18">
        <v>0</v>
      </c>
      <c r="Y15" s="18">
        <v>0</v>
      </c>
      <c r="Z15" s="18">
        <f t="shared" si="8"/>
        <v>0</v>
      </c>
      <c r="AA15" s="18">
        <v>0.6</v>
      </c>
      <c r="AB15" s="18">
        <v>1.5</v>
      </c>
      <c r="AC15" s="18">
        <f t="shared" si="9"/>
        <v>2.1</v>
      </c>
      <c r="AD15" s="18">
        <v>0.1</v>
      </c>
      <c r="AE15" s="18">
        <v>0.4</v>
      </c>
      <c r="AF15" s="18">
        <f t="shared" si="10"/>
        <v>0.5</v>
      </c>
      <c r="AG15" s="18">
        <v>0</v>
      </c>
      <c r="AH15" s="18">
        <v>0</v>
      </c>
      <c r="AI15" s="18">
        <f t="shared" si="11"/>
        <v>16.800000000000004</v>
      </c>
      <c r="AJ15" s="18"/>
    </row>
    <row r="16" spans="1:36">
      <c r="A16" s="108" t="s">
        <v>57</v>
      </c>
      <c r="B16" s="109">
        <f t="shared" ref="B16:AI16" si="12">SUM(B7:B15)/9</f>
        <v>0.71111111111111103</v>
      </c>
      <c r="C16" s="109">
        <f t="shared" si="12"/>
        <v>0.13333333333333336</v>
      </c>
      <c r="D16" s="109">
        <f t="shared" si="12"/>
        <v>0.84444444444444444</v>
      </c>
      <c r="E16" s="109">
        <f t="shared" si="12"/>
        <v>1.1222222222222222</v>
      </c>
      <c r="F16" s="109">
        <f t="shared" si="12"/>
        <v>1.1222222222222222</v>
      </c>
      <c r="G16" s="109">
        <f t="shared" si="12"/>
        <v>0.3611111111111111</v>
      </c>
      <c r="H16" s="109">
        <f t="shared" si="12"/>
        <v>0.3611111111111111</v>
      </c>
      <c r="I16" s="109">
        <f t="shared" si="12"/>
        <v>0.22222222222222221</v>
      </c>
      <c r="J16" s="109">
        <f t="shared" si="12"/>
        <v>0.8222222222222223</v>
      </c>
      <c r="K16" s="109">
        <f t="shared" si="12"/>
        <v>1.0444444444444445</v>
      </c>
      <c r="L16" s="109">
        <f t="shared" si="12"/>
        <v>0.94444444444444442</v>
      </c>
      <c r="M16" s="109">
        <f t="shared" si="12"/>
        <v>9.9999999999999992E-2</v>
      </c>
      <c r="N16" s="109">
        <f t="shared" si="12"/>
        <v>1.0444444444444445</v>
      </c>
      <c r="O16" s="109">
        <f t="shared" si="12"/>
        <v>1.0666666666666667</v>
      </c>
      <c r="P16" s="109">
        <f t="shared" si="12"/>
        <v>0.13333333333333333</v>
      </c>
      <c r="Q16" s="109">
        <f t="shared" si="12"/>
        <v>0.32222222222222224</v>
      </c>
      <c r="R16" s="109">
        <f t="shared" si="12"/>
        <v>3.6111111111111112</v>
      </c>
      <c r="S16" s="109">
        <f t="shared" si="12"/>
        <v>0.71111111111111114</v>
      </c>
      <c r="T16" s="109">
        <f t="shared" si="12"/>
        <v>0.93333333333333335</v>
      </c>
      <c r="U16" s="109">
        <f t="shared" si="12"/>
        <v>1.1333333333333333</v>
      </c>
      <c r="V16" s="109">
        <f t="shared" si="12"/>
        <v>0.73333333333333328</v>
      </c>
      <c r="W16" s="109">
        <f t="shared" si="12"/>
        <v>3.5111111111111111</v>
      </c>
      <c r="X16" s="109">
        <f t="shared" si="12"/>
        <v>0</v>
      </c>
      <c r="Y16" s="109">
        <f t="shared" si="12"/>
        <v>0.43333333333333335</v>
      </c>
      <c r="Z16" s="109">
        <f t="shared" si="12"/>
        <v>0.43333333333333335</v>
      </c>
      <c r="AA16" s="109">
        <f t="shared" si="12"/>
        <v>1.1222222222222222</v>
      </c>
      <c r="AB16" s="109">
        <f t="shared" si="12"/>
        <v>0.94444444444444442</v>
      </c>
      <c r="AC16" s="109">
        <f t="shared" si="12"/>
        <v>2.0666666666666669</v>
      </c>
      <c r="AD16" s="109">
        <f t="shared" si="12"/>
        <v>0.37777777777777777</v>
      </c>
      <c r="AE16" s="109">
        <f t="shared" si="12"/>
        <v>0.71111111111111114</v>
      </c>
      <c r="AF16" s="109">
        <f t="shared" si="12"/>
        <v>1.0888888888888888</v>
      </c>
      <c r="AG16" s="109">
        <f t="shared" si="12"/>
        <v>0</v>
      </c>
      <c r="AH16" s="109">
        <f t="shared" si="12"/>
        <v>0</v>
      </c>
      <c r="AI16" s="109">
        <f t="shared" si="12"/>
        <v>14.083333333333334</v>
      </c>
      <c r="AJ16" s="18"/>
    </row>
    <row r="17" spans="1:36">
      <c r="A17" s="21" t="s">
        <v>58</v>
      </c>
      <c r="B17" s="18">
        <f>SUM(B7:B12)/6</f>
        <v>0.56666666666666665</v>
      </c>
      <c r="C17" s="18">
        <f t="shared" ref="C17:AI17" si="13">SUM(C7:C12)/6</f>
        <v>0.13333333333333333</v>
      </c>
      <c r="D17" s="18">
        <f t="shared" si="13"/>
        <v>0.70000000000000007</v>
      </c>
      <c r="E17" s="18">
        <f t="shared" si="13"/>
        <v>1.25</v>
      </c>
      <c r="F17" s="18">
        <f t="shared" si="13"/>
        <v>1.25</v>
      </c>
      <c r="G17" s="18">
        <f t="shared" si="13"/>
        <v>0.30833333333333335</v>
      </c>
      <c r="H17" s="18">
        <f t="shared" si="13"/>
        <v>0.30833333333333335</v>
      </c>
      <c r="I17" s="18">
        <f t="shared" si="13"/>
        <v>0.31666666666666665</v>
      </c>
      <c r="J17" s="18">
        <f t="shared" si="13"/>
        <v>0.73333333333333339</v>
      </c>
      <c r="K17" s="18">
        <f t="shared" si="13"/>
        <v>1.05</v>
      </c>
      <c r="L17" s="18">
        <f t="shared" si="13"/>
        <v>0.68333333333333324</v>
      </c>
      <c r="M17" s="18">
        <f t="shared" si="13"/>
        <v>9.9999999999999992E-2</v>
      </c>
      <c r="N17" s="18">
        <f t="shared" si="13"/>
        <v>0.71666666666666667</v>
      </c>
      <c r="O17" s="18">
        <f t="shared" si="13"/>
        <v>1.05</v>
      </c>
      <c r="P17" s="18">
        <f t="shared" si="13"/>
        <v>6.6666666666666666E-2</v>
      </c>
      <c r="Q17" s="18">
        <f t="shared" si="13"/>
        <v>0.48333333333333339</v>
      </c>
      <c r="R17" s="18">
        <f t="shared" si="13"/>
        <v>3.1</v>
      </c>
      <c r="S17" s="18">
        <f t="shared" si="13"/>
        <v>0.58333333333333337</v>
      </c>
      <c r="T17" s="18">
        <f t="shared" si="13"/>
        <v>0.15</v>
      </c>
      <c r="U17" s="18">
        <f t="shared" si="13"/>
        <v>1.2166666666666666</v>
      </c>
      <c r="V17" s="18">
        <f t="shared" si="13"/>
        <v>1.0166666666666666</v>
      </c>
      <c r="W17" s="18">
        <f t="shared" si="13"/>
        <v>2.9666666666666668</v>
      </c>
      <c r="X17" s="18">
        <f t="shared" si="13"/>
        <v>0</v>
      </c>
      <c r="Y17" s="18">
        <f t="shared" si="13"/>
        <v>0.6</v>
      </c>
      <c r="Z17" s="18">
        <f t="shared" si="13"/>
        <v>0.6</v>
      </c>
      <c r="AA17" s="18">
        <f t="shared" si="13"/>
        <v>0.68333333333333346</v>
      </c>
      <c r="AB17" s="18">
        <f t="shared" si="13"/>
        <v>0.75</v>
      </c>
      <c r="AC17" s="18">
        <f t="shared" si="13"/>
        <v>1.4333333333333333</v>
      </c>
      <c r="AD17" s="18">
        <f t="shared" si="13"/>
        <v>0.39999999999999997</v>
      </c>
      <c r="AE17" s="18">
        <f t="shared" si="13"/>
        <v>0.8666666666666667</v>
      </c>
      <c r="AF17" s="18">
        <f t="shared" si="13"/>
        <v>1.2666666666666666</v>
      </c>
      <c r="AG17" s="18">
        <f t="shared" si="13"/>
        <v>0</v>
      </c>
      <c r="AH17" s="18">
        <f t="shared" si="13"/>
        <v>0</v>
      </c>
      <c r="AI17" s="18">
        <f t="shared" si="13"/>
        <v>12.675000000000002</v>
      </c>
      <c r="AJ17" s="18"/>
    </row>
    <row r="18" spans="1:36">
      <c r="A18" s="11" t="s">
        <v>59</v>
      </c>
      <c r="B18" s="18">
        <f>SUM(B13:B15)/3</f>
        <v>1</v>
      </c>
      <c r="C18" s="18">
        <f t="shared" ref="C18:AI18" si="14">SUM(C13:C15)/3</f>
        <v>0.13333333333333333</v>
      </c>
      <c r="D18" s="18">
        <f t="shared" si="14"/>
        <v>1.1333333333333333</v>
      </c>
      <c r="E18" s="18">
        <f t="shared" si="14"/>
        <v>0.8666666666666667</v>
      </c>
      <c r="F18" s="18">
        <f t="shared" si="14"/>
        <v>0.8666666666666667</v>
      </c>
      <c r="G18" s="18">
        <f t="shared" si="14"/>
        <v>0.46666666666666662</v>
      </c>
      <c r="H18" s="18">
        <f t="shared" si="14"/>
        <v>0.46666666666666662</v>
      </c>
      <c r="I18" s="18">
        <f t="shared" si="14"/>
        <v>3.3333333333333333E-2</v>
      </c>
      <c r="J18" s="18">
        <f t="shared" si="14"/>
        <v>1</v>
      </c>
      <c r="K18" s="18">
        <f t="shared" si="14"/>
        <v>1.0333333333333334</v>
      </c>
      <c r="L18" s="18">
        <f t="shared" si="14"/>
        <v>1.4666666666666668</v>
      </c>
      <c r="M18" s="18">
        <f t="shared" si="14"/>
        <v>0.10000000000000002</v>
      </c>
      <c r="N18" s="18">
        <f t="shared" si="14"/>
        <v>1.7</v>
      </c>
      <c r="O18" s="18">
        <f t="shared" si="14"/>
        <v>1.0999999999999999</v>
      </c>
      <c r="P18" s="18">
        <f t="shared" si="14"/>
        <v>0.26666666666666666</v>
      </c>
      <c r="Q18" s="18">
        <f t="shared" si="14"/>
        <v>0</v>
      </c>
      <c r="R18" s="18">
        <f t="shared" si="14"/>
        <v>4.6333333333333337</v>
      </c>
      <c r="S18" s="18">
        <f t="shared" si="14"/>
        <v>0.96666666666666679</v>
      </c>
      <c r="T18" s="18">
        <f t="shared" si="14"/>
        <v>2.5</v>
      </c>
      <c r="U18" s="18">
        <f t="shared" si="14"/>
        <v>0.96666666666666679</v>
      </c>
      <c r="V18" s="18">
        <f t="shared" si="14"/>
        <v>0.16666666666666666</v>
      </c>
      <c r="W18" s="18">
        <f t="shared" si="14"/>
        <v>4.6000000000000005</v>
      </c>
      <c r="X18" s="18">
        <f t="shared" si="14"/>
        <v>0</v>
      </c>
      <c r="Y18" s="18">
        <f t="shared" si="14"/>
        <v>0.10000000000000002</v>
      </c>
      <c r="Z18" s="18">
        <f t="shared" si="14"/>
        <v>0.10000000000000002</v>
      </c>
      <c r="AA18" s="18">
        <f t="shared" si="14"/>
        <v>2</v>
      </c>
      <c r="AB18" s="18">
        <f t="shared" si="14"/>
        <v>1.3333333333333333</v>
      </c>
      <c r="AC18" s="18">
        <f t="shared" si="14"/>
        <v>3.3333333333333335</v>
      </c>
      <c r="AD18" s="18">
        <f t="shared" si="14"/>
        <v>0.33333333333333331</v>
      </c>
      <c r="AE18" s="18">
        <f t="shared" si="14"/>
        <v>0.39999999999999997</v>
      </c>
      <c r="AF18" s="18">
        <f t="shared" si="14"/>
        <v>0.73333333333333339</v>
      </c>
      <c r="AG18" s="18">
        <f t="shared" si="14"/>
        <v>0</v>
      </c>
      <c r="AH18" s="18">
        <f t="shared" si="14"/>
        <v>0</v>
      </c>
      <c r="AI18" s="18">
        <f t="shared" si="14"/>
        <v>16.900000000000002</v>
      </c>
      <c r="AJ18" s="18"/>
    </row>
    <row r="19" spans="1:36" ht="15.75" thickBot="1">
      <c r="A19" s="110" t="s">
        <v>60</v>
      </c>
      <c r="B19" s="112"/>
      <c r="C19" s="112"/>
      <c r="D19" s="112">
        <f>D16</f>
        <v>0.84444444444444444</v>
      </c>
      <c r="E19" s="112"/>
      <c r="F19" s="112">
        <f>F16</f>
        <v>1.1222222222222222</v>
      </c>
      <c r="G19" s="112"/>
      <c r="H19" s="112">
        <f>H16</f>
        <v>0.3611111111111111</v>
      </c>
      <c r="I19" s="112"/>
      <c r="J19" s="112"/>
      <c r="K19" s="112">
        <f>K16</f>
        <v>1.0444444444444445</v>
      </c>
      <c r="L19" s="112"/>
      <c r="M19" s="112"/>
      <c r="N19" s="112"/>
      <c r="O19" s="112"/>
      <c r="P19" s="112"/>
      <c r="Q19" s="112"/>
      <c r="R19" s="112">
        <f>R16</f>
        <v>3.6111111111111112</v>
      </c>
      <c r="S19" s="112"/>
      <c r="T19" s="112"/>
      <c r="U19" s="112"/>
      <c r="V19" s="112"/>
      <c r="W19" s="112">
        <f>W16</f>
        <v>3.5111111111111111</v>
      </c>
      <c r="X19" s="112">
        <f>X16</f>
        <v>0</v>
      </c>
      <c r="Y19" s="112"/>
      <c r="Z19" s="112">
        <f>Z16</f>
        <v>0.43333333333333335</v>
      </c>
      <c r="AA19" s="112"/>
      <c r="AB19" s="112"/>
      <c r="AC19" s="112">
        <f>AC16</f>
        <v>2.0666666666666669</v>
      </c>
      <c r="AD19" s="112"/>
      <c r="AE19" s="112"/>
      <c r="AF19" s="112">
        <f>AF16</f>
        <v>1.0888888888888888</v>
      </c>
      <c r="AG19" s="112">
        <f>AG16</f>
        <v>0</v>
      </c>
      <c r="AH19" s="112">
        <f>AH16</f>
        <v>0</v>
      </c>
      <c r="AI19" s="112">
        <f>AI16</f>
        <v>14.083333333333334</v>
      </c>
      <c r="AJ19" s="20"/>
    </row>
    <row r="20" spans="1:36">
      <c r="A20" s="1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</row>
    <row r="21" spans="1:36">
      <c r="A21" s="1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6">
      <c r="A22" s="1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spans="1:36" ht="15.75" thickBot="1">
      <c r="A23" s="1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</row>
    <row r="24" spans="1:36" ht="15.75" thickTop="1">
      <c r="A24" s="128" t="s">
        <v>61</v>
      </c>
      <c r="B24" s="90" t="s">
        <v>74</v>
      </c>
      <c r="C24" s="90" t="s">
        <v>76</v>
      </c>
      <c r="D24" s="90" t="s">
        <v>77</v>
      </c>
      <c r="E24" s="90" t="s">
        <v>79</v>
      </c>
      <c r="F24" s="90" t="s">
        <v>78</v>
      </c>
      <c r="G24" s="90" t="s">
        <v>83</v>
      </c>
      <c r="H24" s="90" t="s">
        <v>84</v>
      </c>
      <c r="I24" s="90" t="s">
        <v>86</v>
      </c>
      <c r="J24" s="90" t="s">
        <v>88</v>
      </c>
      <c r="K24" s="90" t="s">
        <v>89</v>
      </c>
      <c r="L24" s="90" t="s">
        <v>91</v>
      </c>
      <c r="M24" s="92" t="s">
        <v>93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>
      <c r="A25" s="93" t="s">
        <v>58</v>
      </c>
      <c r="B25" s="18">
        <f>SUM(D17)</f>
        <v>0.70000000000000007</v>
      </c>
      <c r="C25" s="18">
        <f>SUM(F17)</f>
        <v>1.25</v>
      </c>
      <c r="D25" s="18">
        <f>SUM(H17)</f>
        <v>0.30833333333333335</v>
      </c>
      <c r="E25" s="18">
        <f>SUM(K17)</f>
        <v>1.05</v>
      </c>
      <c r="F25" s="18">
        <f>SUM(R17)</f>
        <v>3.1</v>
      </c>
      <c r="G25" s="18">
        <f t="shared" ref="G25:H27" si="15">SUM(W17)</f>
        <v>2.9666666666666668</v>
      </c>
      <c r="H25" s="18">
        <f t="shared" si="15"/>
        <v>0</v>
      </c>
      <c r="I25" s="18">
        <f>SUM(Z17)</f>
        <v>0.6</v>
      </c>
      <c r="J25" s="18">
        <f>SUM(AC17)</f>
        <v>1.4333333333333333</v>
      </c>
      <c r="K25" s="18">
        <f t="shared" ref="K25:M27" si="16">SUM(AF17)</f>
        <v>1.2666666666666666</v>
      </c>
      <c r="L25" s="18">
        <f t="shared" si="16"/>
        <v>0</v>
      </c>
      <c r="M25" s="94">
        <f t="shared" si="16"/>
        <v>0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>
      <c r="A26" s="208" t="s">
        <v>59</v>
      </c>
      <c r="B26" s="88">
        <f>SUM(D18)</f>
        <v>1.1333333333333333</v>
      </c>
      <c r="C26" s="88">
        <f>SUM(F18)</f>
        <v>0.8666666666666667</v>
      </c>
      <c r="D26" s="88">
        <f>SUM(H18)</f>
        <v>0.46666666666666662</v>
      </c>
      <c r="E26" s="88">
        <f>SUM(K18)</f>
        <v>1.0333333333333334</v>
      </c>
      <c r="F26" s="88">
        <f>SUM(R18)</f>
        <v>4.6333333333333337</v>
      </c>
      <c r="G26" s="88">
        <f t="shared" si="15"/>
        <v>4.6000000000000005</v>
      </c>
      <c r="H26" s="88">
        <f t="shared" si="15"/>
        <v>0</v>
      </c>
      <c r="I26" s="88">
        <f>SUM(Z18)</f>
        <v>0.10000000000000002</v>
      </c>
      <c r="J26" s="88">
        <f>SUM(AC18)</f>
        <v>3.3333333333333335</v>
      </c>
      <c r="K26" s="88">
        <f t="shared" si="16"/>
        <v>0.73333333333333339</v>
      </c>
      <c r="L26" s="88">
        <f t="shared" si="16"/>
        <v>0</v>
      </c>
      <c r="M26" s="96">
        <f t="shared" si="16"/>
        <v>0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</row>
    <row r="27" spans="1:36">
      <c r="A27" s="171" t="s">
        <v>60</v>
      </c>
      <c r="B27" s="174">
        <f>SUM(D19)</f>
        <v>0.84444444444444444</v>
      </c>
      <c r="C27" s="174">
        <f>SUM(F19)</f>
        <v>1.1222222222222222</v>
      </c>
      <c r="D27" s="174">
        <f>SUM(H19)</f>
        <v>0.3611111111111111</v>
      </c>
      <c r="E27" s="174">
        <f>SUM(K19)</f>
        <v>1.0444444444444445</v>
      </c>
      <c r="F27" s="174">
        <f>SUM(R19)</f>
        <v>3.6111111111111112</v>
      </c>
      <c r="G27" s="174">
        <f t="shared" si="15"/>
        <v>3.5111111111111111</v>
      </c>
      <c r="H27" s="174">
        <f t="shared" si="15"/>
        <v>0</v>
      </c>
      <c r="I27" s="174">
        <f>SUM(Z19)</f>
        <v>0.43333333333333335</v>
      </c>
      <c r="J27" s="174">
        <f>SUM(AC19)</f>
        <v>2.0666666666666669</v>
      </c>
      <c r="K27" s="174">
        <f t="shared" si="16"/>
        <v>1.0888888888888888</v>
      </c>
      <c r="L27" s="174">
        <f t="shared" si="16"/>
        <v>0</v>
      </c>
      <c r="M27" s="175">
        <f t="shared" si="16"/>
        <v>0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>
      <c r="A28" s="102" t="s">
        <v>232</v>
      </c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80"/>
    </row>
    <row r="29" spans="1:36">
      <c r="A29" s="102" t="s">
        <v>63</v>
      </c>
      <c r="B29" s="38" t="s">
        <v>74</v>
      </c>
      <c r="C29" s="38" t="s">
        <v>76</v>
      </c>
      <c r="D29" s="38" t="s">
        <v>77</v>
      </c>
      <c r="E29" s="38" t="s">
        <v>79</v>
      </c>
      <c r="F29" s="38" t="s">
        <v>78</v>
      </c>
      <c r="G29" s="38" t="s">
        <v>83</v>
      </c>
      <c r="H29" s="38" t="s">
        <v>84</v>
      </c>
      <c r="I29" s="38" t="s">
        <v>86</v>
      </c>
      <c r="J29" s="38" t="s">
        <v>88</v>
      </c>
      <c r="K29" s="38" t="s">
        <v>89</v>
      </c>
      <c r="L29" s="38" t="s">
        <v>91</v>
      </c>
      <c r="M29" s="100" t="s">
        <v>93</v>
      </c>
    </row>
    <row r="30" spans="1:36">
      <c r="A30" s="93" t="s">
        <v>64</v>
      </c>
      <c r="B30" s="84">
        <v>0.93</v>
      </c>
      <c r="C30" s="84">
        <v>1.05</v>
      </c>
      <c r="D30" s="84">
        <v>0.67</v>
      </c>
      <c r="E30" s="84">
        <v>1.61</v>
      </c>
      <c r="F30" s="84">
        <v>3.23</v>
      </c>
      <c r="G30" s="84">
        <v>2.4</v>
      </c>
      <c r="H30" s="84">
        <v>1.51</v>
      </c>
      <c r="I30" s="84">
        <v>2.14</v>
      </c>
      <c r="J30" s="84">
        <v>2.64</v>
      </c>
      <c r="K30" s="84">
        <v>2.21</v>
      </c>
      <c r="L30" s="84">
        <v>0.77</v>
      </c>
      <c r="M30" s="101">
        <v>0.83</v>
      </c>
    </row>
    <row r="31" spans="1:36">
      <c r="A31" s="93" t="s">
        <v>65</v>
      </c>
      <c r="B31" s="84">
        <f>SUM(B30)</f>
        <v>0.93</v>
      </c>
      <c r="C31" s="84">
        <f t="shared" ref="C31:M31" si="17">SUM(B31+C30)</f>
        <v>1.98</v>
      </c>
      <c r="D31" s="84">
        <f t="shared" si="17"/>
        <v>2.65</v>
      </c>
      <c r="E31" s="84">
        <f t="shared" si="17"/>
        <v>4.26</v>
      </c>
      <c r="F31" s="84">
        <f t="shared" si="17"/>
        <v>7.49</v>
      </c>
      <c r="G31" s="84">
        <f t="shared" si="17"/>
        <v>9.89</v>
      </c>
      <c r="H31" s="84">
        <f t="shared" si="17"/>
        <v>11.4</v>
      </c>
      <c r="I31" s="84">
        <f t="shared" si="17"/>
        <v>13.540000000000001</v>
      </c>
      <c r="J31" s="84">
        <f t="shared" si="17"/>
        <v>16.18</v>
      </c>
      <c r="K31" s="84">
        <f t="shared" si="17"/>
        <v>18.39</v>
      </c>
      <c r="L31" s="84">
        <f t="shared" si="17"/>
        <v>19.16</v>
      </c>
      <c r="M31" s="101">
        <f t="shared" si="17"/>
        <v>19.989999999999998</v>
      </c>
    </row>
    <row r="32" spans="1:36">
      <c r="A32" s="93" t="s">
        <v>66</v>
      </c>
      <c r="B32" s="84">
        <v>5.34</v>
      </c>
      <c r="C32" s="84">
        <v>5.29</v>
      </c>
      <c r="D32" s="84">
        <v>5.58</v>
      </c>
      <c r="E32" s="84">
        <v>5.36</v>
      </c>
      <c r="F32" s="84">
        <v>8.82</v>
      </c>
      <c r="G32" s="84">
        <v>13.52</v>
      </c>
      <c r="H32" s="84">
        <v>11.61</v>
      </c>
      <c r="I32" s="84">
        <v>12.46</v>
      </c>
      <c r="J32" s="84">
        <v>9.85</v>
      </c>
      <c r="K32" s="84">
        <v>9.3699999999999992</v>
      </c>
      <c r="L32" s="84">
        <v>3.62</v>
      </c>
      <c r="M32" s="101">
        <v>4.6900000000000004</v>
      </c>
    </row>
    <row r="33" spans="1:14">
      <c r="A33" s="93" t="s">
        <v>67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94"/>
    </row>
    <row r="34" spans="1:14">
      <c r="A34" s="93" t="s">
        <v>68</v>
      </c>
      <c r="B34" s="18">
        <f t="shared" ref="B34:M34" si="18">SUM(B25-B30)</f>
        <v>-0.22999999999999998</v>
      </c>
      <c r="C34" s="18">
        <f t="shared" si="18"/>
        <v>0.19999999999999996</v>
      </c>
      <c r="D34" s="18">
        <f t="shared" si="18"/>
        <v>-0.36166666666666669</v>
      </c>
      <c r="E34" s="18">
        <f t="shared" si="18"/>
        <v>-0.56000000000000005</v>
      </c>
      <c r="F34" s="18">
        <f t="shared" si="18"/>
        <v>-0.12999999999999989</v>
      </c>
      <c r="G34" s="18">
        <f t="shared" si="18"/>
        <v>0.56666666666666687</v>
      </c>
      <c r="H34" s="18">
        <f t="shared" si="18"/>
        <v>-1.51</v>
      </c>
      <c r="I34" s="18">
        <f t="shared" si="18"/>
        <v>-1.54</v>
      </c>
      <c r="J34" s="18">
        <f t="shared" si="18"/>
        <v>-1.2066666666666668</v>
      </c>
      <c r="K34" s="18">
        <f t="shared" si="18"/>
        <v>-0.94333333333333336</v>
      </c>
      <c r="L34" s="20">
        <f t="shared" si="18"/>
        <v>-0.77</v>
      </c>
      <c r="M34" s="94">
        <f t="shared" si="18"/>
        <v>-0.83</v>
      </c>
    </row>
    <row r="35" spans="1:14">
      <c r="A35" s="93" t="s">
        <v>69</v>
      </c>
      <c r="B35" s="18">
        <f t="shared" ref="B35:M35" si="19">SUM(B26-B30)</f>
        <v>0.20333333333333325</v>
      </c>
      <c r="C35" s="18">
        <f t="shared" si="19"/>
        <v>-0.18333333333333335</v>
      </c>
      <c r="D35" s="18">
        <f t="shared" si="19"/>
        <v>-0.20333333333333342</v>
      </c>
      <c r="E35" s="18">
        <f t="shared" si="19"/>
        <v>-0.57666666666666666</v>
      </c>
      <c r="F35" s="18">
        <f t="shared" si="19"/>
        <v>1.4033333333333338</v>
      </c>
      <c r="G35" s="18">
        <f t="shared" si="19"/>
        <v>2.2000000000000006</v>
      </c>
      <c r="H35" s="18">
        <f t="shared" si="19"/>
        <v>-1.51</v>
      </c>
      <c r="I35" s="18">
        <f t="shared" si="19"/>
        <v>-2.04</v>
      </c>
      <c r="J35" s="18">
        <f t="shared" si="19"/>
        <v>0.69333333333333336</v>
      </c>
      <c r="K35" s="18">
        <f t="shared" si="19"/>
        <v>-1.4766666666666666</v>
      </c>
      <c r="L35" s="20">
        <f t="shared" si="19"/>
        <v>-0.77</v>
      </c>
      <c r="M35" s="94">
        <f t="shared" si="19"/>
        <v>-0.83</v>
      </c>
    </row>
    <row r="36" spans="1:14">
      <c r="A36" s="104" t="s">
        <v>70</v>
      </c>
      <c r="B36" s="28">
        <f t="shared" ref="B36:M36" si="20">SUM(B27-B30)</f>
        <v>-8.5555555555555607E-2</v>
      </c>
      <c r="C36" s="28">
        <f t="shared" si="20"/>
        <v>7.2222222222222188E-2</v>
      </c>
      <c r="D36" s="28">
        <f t="shared" si="20"/>
        <v>-0.30888888888888894</v>
      </c>
      <c r="E36" s="28">
        <f t="shared" si="20"/>
        <v>-0.56555555555555559</v>
      </c>
      <c r="F36" s="28">
        <f t="shared" si="20"/>
        <v>0.38111111111111118</v>
      </c>
      <c r="G36" s="28">
        <f t="shared" si="20"/>
        <v>1.1111111111111112</v>
      </c>
      <c r="H36" s="28">
        <f t="shared" si="20"/>
        <v>-1.51</v>
      </c>
      <c r="I36" s="28">
        <f t="shared" si="20"/>
        <v>-1.7066666666666668</v>
      </c>
      <c r="J36" s="28">
        <f t="shared" si="20"/>
        <v>-0.57333333333333325</v>
      </c>
      <c r="K36" s="28">
        <f t="shared" si="20"/>
        <v>-1.1211111111111112</v>
      </c>
      <c r="L36" s="20">
        <f t="shared" si="20"/>
        <v>-0.77</v>
      </c>
      <c r="M36" s="94">
        <f t="shared" si="20"/>
        <v>-0.83</v>
      </c>
    </row>
    <row r="37" spans="1:14">
      <c r="A37" s="93" t="s">
        <v>71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94"/>
    </row>
    <row r="38" spans="1:14">
      <c r="A38" s="93" t="s">
        <v>68</v>
      </c>
      <c r="B38" s="20">
        <f t="shared" ref="B38:M38" si="21">SUM(B42-B31)</f>
        <v>-0.22999999999999998</v>
      </c>
      <c r="C38" s="20">
        <f t="shared" si="21"/>
        <v>-2.9999999999999805E-2</v>
      </c>
      <c r="D38" s="20">
        <f t="shared" si="21"/>
        <v>-0.39166666666666616</v>
      </c>
      <c r="E38" s="20">
        <f t="shared" si="21"/>
        <v>-0.95166666666666622</v>
      </c>
      <c r="F38" s="20">
        <f t="shared" si="21"/>
        <v>-1.081666666666667</v>
      </c>
      <c r="G38" s="20">
        <f t="shared" si="21"/>
        <v>-0.51500000000000057</v>
      </c>
      <c r="H38" s="20">
        <f t="shared" si="21"/>
        <v>-2.0250000000000004</v>
      </c>
      <c r="I38" s="20">
        <f t="shared" si="21"/>
        <v>-3.5650000000000013</v>
      </c>
      <c r="J38" s="20">
        <f t="shared" si="21"/>
        <v>-4.7716666666666665</v>
      </c>
      <c r="K38" s="20">
        <f t="shared" si="21"/>
        <v>-5.7149999999999999</v>
      </c>
      <c r="L38" s="20">
        <f t="shared" si="21"/>
        <v>-6.4849999999999994</v>
      </c>
      <c r="M38" s="94">
        <f t="shared" si="21"/>
        <v>-7.3149999999999977</v>
      </c>
    </row>
    <row r="39" spans="1:14">
      <c r="A39" s="93" t="s">
        <v>69</v>
      </c>
      <c r="B39" s="18">
        <f t="shared" ref="B39:M39" si="22">SUM(B43-B31)</f>
        <v>0.20333333333333325</v>
      </c>
      <c r="C39" s="18">
        <f t="shared" si="22"/>
        <v>2.0000000000000018E-2</v>
      </c>
      <c r="D39" s="18">
        <f t="shared" si="22"/>
        <v>-0.18333333333333313</v>
      </c>
      <c r="E39" s="18">
        <f t="shared" si="22"/>
        <v>-0.75999999999999979</v>
      </c>
      <c r="F39" s="18">
        <f t="shared" si="22"/>
        <v>0.64333333333333265</v>
      </c>
      <c r="G39" s="18">
        <f t="shared" si="22"/>
        <v>2.8433333333333337</v>
      </c>
      <c r="H39" s="18">
        <f t="shared" si="22"/>
        <v>1.3333333333333339</v>
      </c>
      <c r="I39" s="18">
        <f t="shared" si="22"/>
        <v>-0.706666666666667</v>
      </c>
      <c r="J39" s="18">
        <f t="shared" si="22"/>
        <v>-1.3333333333331865E-2</v>
      </c>
      <c r="K39" s="18">
        <f t="shared" si="22"/>
        <v>-1.4899999999999984</v>
      </c>
      <c r="L39" s="20">
        <f t="shared" si="22"/>
        <v>-2.259999999999998</v>
      </c>
      <c r="M39" s="94">
        <f t="shared" si="22"/>
        <v>-3.0899999999999963</v>
      </c>
    </row>
    <row r="40" spans="1:14">
      <c r="A40" s="171" t="s">
        <v>70</v>
      </c>
      <c r="B40" s="174">
        <f t="shared" ref="B40:M40" si="23">SUM(B44-B31)</f>
        <v>-8.5555555555555607E-2</v>
      </c>
      <c r="C40" s="174">
        <f t="shared" si="23"/>
        <v>-1.3333333333333197E-2</v>
      </c>
      <c r="D40" s="174">
        <f t="shared" si="23"/>
        <v>-0.32222222222222197</v>
      </c>
      <c r="E40" s="174">
        <f t="shared" si="23"/>
        <v>-0.88777777777777711</v>
      </c>
      <c r="F40" s="174">
        <f t="shared" si="23"/>
        <v>-0.50666666666666593</v>
      </c>
      <c r="G40" s="174">
        <f t="shared" si="23"/>
        <v>0.60444444444444478</v>
      </c>
      <c r="H40" s="174">
        <f t="shared" si="23"/>
        <v>-0.905555555555555</v>
      </c>
      <c r="I40" s="174">
        <f t="shared" si="23"/>
        <v>-2.612222222222222</v>
      </c>
      <c r="J40" s="174">
        <f t="shared" si="23"/>
        <v>-3.1855555555555544</v>
      </c>
      <c r="K40" s="174">
        <f t="shared" si="23"/>
        <v>-4.3066666666666666</v>
      </c>
      <c r="L40" s="172">
        <f t="shared" si="23"/>
        <v>-5.0766666666666662</v>
      </c>
      <c r="M40" s="175">
        <f t="shared" si="23"/>
        <v>-5.9066666666666645</v>
      </c>
    </row>
    <row r="41" spans="1:14">
      <c r="A41" s="178" t="s">
        <v>72</v>
      </c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03"/>
    </row>
    <row r="42" spans="1:14">
      <c r="A42" s="93" t="s">
        <v>68</v>
      </c>
      <c r="B42" s="18">
        <f>SUM(B25)</f>
        <v>0.70000000000000007</v>
      </c>
      <c r="C42" s="18">
        <f t="shared" ref="C42:M42" si="24">B42+C25</f>
        <v>1.9500000000000002</v>
      </c>
      <c r="D42" s="18">
        <f t="shared" si="24"/>
        <v>2.2583333333333337</v>
      </c>
      <c r="E42" s="18">
        <f t="shared" si="24"/>
        <v>3.3083333333333336</v>
      </c>
      <c r="F42" s="18">
        <f t="shared" si="24"/>
        <v>6.4083333333333332</v>
      </c>
      <c r="G42" s="18">
        <f t="shared" si="24"/>
        <v>9.375</v>
      </c>
      <c r="H42" s="18">
        <f t="shared" si="24"/>
        <v>9.375</v>
      </c>
      <c r="I42" s="18">
        <f t="shared" si="24"/>
        <v>9.9749999999999996</v>
      </c>
      <c r="J42" s="18">
        <f t="shared" si="24"/>
        <v>11.408333333333333</v>
      </c>
      <c r="K42" s="18">
        <f t="shared" si="24"/>
        <v>12.675000000000001</v>
      </c>
      <c r="L42" s="20">
        <f t="shared" si="24"/>
        <v>12.675000000000001</v>
      </c>
      <c r="M42" s="94">
        <f t="shared" si="24"/>
        <v>12.675000000000001</v>
      </c>
    </row>
    <row r="43" spans="1:14">
      <c r="A43" s="93" t="s">
        <v>69</v>
      </c>
      <c r="B43" s="18">
        <f>SUM(B26)</f>
        <v>1.1333333333333333</v>
      </c>
      <c r="C43" s="18">
        <f t="shared" ref="C43:M43" si="25">B43+C26</f>
        <v>2</v>
      </c>
      <c r="D43" s="18">
        <f t="shared" si="25"/>
        <v>2.4666666666666668</v>
      </c>
      <c r="E43" s="18">
        <f t="shared" si="25"/>
        <v>3.5</v>
      </c>
      <c r="F43" s="18">
        <f t="shared" si="25"/>
        <v>8.1333333333333329</v>
      </c>
      <c r="G43" s="18">
        <f t="shared" si="25"/>
        <v>12.733333333333334</v>
      </c>
      <c r="H43" s="18">
        <f t="shared" si="25"/>
        <v>12.733333333333334</v>
      </c>
      <c r="I43" s="18">
        <f t="shared" si="25"/>
        <v>12.833333333333334</v>
      </c>
      <c r="J43" s="18">
        <f t="shared" si="25"/>
        <v>16.166666666666668</v>
      </c>
      <c r="K43" s="18">
        <f t="shared" si="25"/>
        <v>16.900000000000002</v>
      </c>
      <c r="L43" s="28">
        <f t="shared" si="25"/>
        <v>16.900000000000002</v>
      </c>
      <c r="M43" s="94">
        <f t="shared" si="25"/>
        <v>16.900000000000002</v>
      </c>
    </row>
    <row r="44" spans="1:14" ht="15.75" thickBot="1">
      <c r="A44" s="125" t="s">
        <v>70</v>
      </c>
      <c r="B44" s="126">
        <f>SUM(B27)</f>
        <v>0.84444444444444444</v>
      </c>
      <c r="C44" s="126">
        <f t="shared" ref="C44:M44" si="26">B44+C27</f>
        <v>1.9666666666666668</v>
      </c>
      <c r="D44" s="126">
        <f t="shared" si="26"/>
        <v>2.3277777777777779</v>
      </c>
      <c r="E44" s="126">
        <f t="shared" si="26"/>
        <v>3.3722222222222227</v>
      </c>
      <c r="F44" s="126">
        <f t="shared" si="26"/>
        <v>6.9833333333333343</v>
      </c>
      <c r="G44" s="126">
        <f t="shared" si="26"/>
        <v>10.494444444444445</v>
      </c>
      <c r="H44" s="126">
        <f t="shared" si="26"/>
        <v>10.494444444444445</v>
      </c>
      <c r="I44" s="126">
        <f t="shared" si="26"/>
        <v>10.927777777777779</v>
      </c>
      <c r="J44" s="126">
        <f t="shared" si="26"/>
        <v>12.994444444444445</v>
      </c>
      <c r="K44" s="126">
        <f t="shared" si="26"/>
        <v>14.083333333333334</v>
      </c>
      <c r="L44" s="106">
        <f t="shared" si="26"/>
        <v>14.083333333333334</v>
      </c>
      <c r="M44" s="107">
        <f t="shared" si="26"/>
        <v>14.083333333333334</v>
      </c>
    </row>
    <row r="45" spans="1:14" ht="15.75" thickTop="1">
      <c r="A45" s="11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8"/>
      <c r="N45"/>
    </row>
    <row r="46" spans="1:14">
      <c r="A46" s="11" t="s">
        <v>73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0"/>
      <c r="N46"/>
    </row>
    <row r="47" spans="1:14">
      <c r="A47" s="11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28"/>
      <c r="N47"/>
    </row>
    <row r="48" spans="1:14">
      <c r="A48" s="1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28"/>
      <c r="N48"/>
    </row>
    <row r="49" spans="1:14">
      <c r="A49" s="21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/>
    </row>
    <row r="50" spans="1:14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/>
    </row>
    <row r="51" spans="1:14">
      <c r="A51" s="11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8"/>
      <c r="N51"/>
    </row>
    <row r="52" spans="1:14">
      <c r="A52" s="11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28"/>
      <c r="N52"/>
    </row>
    <row r="53" spans="1:14">
      <c r="A53" s="1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8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4">
      <c r="A55" s="34"/>
    </row>
  </sheetData>
  <phoneticPr fontId="0" type="noConversion"/>
  <pageMargins left="0.5" right="0.5" top="0.5" bottom="0.5" header="0" footer="0"/>
  <pageSetup paperSize="5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G55"/>
  <sheetViews>
    <sheetView showOutlineSymbols="0" zoomScale="50" zoomScaleNormal="87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6640625" defaultRowHeight="15"/>
  <cols>
    <col min="1" max="1" width="35.77734375" style="10" customWidth="1"/>
    <col min="2" max="31" width="9.6640625" style="10" customWidth="1"/>
    <col min="32" max="32" width="10.77734375" style="10" customWidth="1"/>
    <col min="33" max="16384" width="9.6640625" style="10"/>
  </cols>
  <sheetData>
    <row r="1" spans="1:33">
      <c r="A1" s="11" t="s">
        <v>46</v>
      </c>
    </row>
    <row r="2" spans="1:33" ht="15.75" thickBot="1">
      <c r="A2" s="11" t="s">
        <v>241</v>
      </c>
    </row>
    <row r="3" spans="1:33" ht="15.75">
      <c r="A3" s="12" t="s">
        <v>43</v>
      </c>
      <c r="B3" s="157" t="s">
        <v>551</v>
      </c>
      <c r="C3" s="12" t="s">
        <v>74</v>
      </c>
      <c r="D3" s="12"/>
      <c r="E3" s="12" t="s">
        <v>76</v>
      </c>
      <c r="F3" s="12"/>
      <c r="G3" s="12" t="s">
        <v>77</v>
      </c>
      <c r="H3" s="12"/>
      <c r="I3" s="12" t="s">
        <v>79</v>
      </c>
      <c r="J3" s="12"/>
      <c r="K3" s="12"/>
      <c r="L3" s="12"/>
      <c r="M3" s="12" t="s">
        <v>78</v>
      </c>
      <c r="N3" s="12"/>
      <c r="O3" s="12"/>
      <c r="P3" s="12" t="s">
        <v>576</v>
      </c>
      <c r="Q3" s="12"/>
      <c r="R3" s="12"/>
      <c r="S3" s="12" t="s">
        <v>577</v>
      </c>
      <c r="T3" s="12"/>
      <c r="U3" s="12"/>
      <c r="V3" s="12" t="s">
        <v>86</v>
      </c>
      <c r="W3" s="12"/>
      <c r="X3" s="12" t="s">
        <v>575</v>
      </c>
      <c r="Y3" s="12"/>
      <c r="Z3" s="12"/>
      <c r="AA3" s="12" t="s">
        <v>89</v>
      </c>
      <c r="AB3" s="12"/>
      <c r="AC3" s="12" t="s">
        <v>91</v>
      </c>
      <c r="AD3" s="12"/>
      <c r="AE3" s="12" t="s">
        <v>93</v>
      </c>
      <c r="AF3" s="12" t="s">
        <v>48</v>
      </c>
      <c r="AG3" s="135"/>
    </row>
    <row r="4" spans="1:33" ht="16.5" thickBot="1">
      <c r="A4" s="13" t="s">
        <v>48</v>
      </c>
      <c r="B4" s="14" t="s">
        <v>552</v>
      </c>
      <c r="C4" s="14" t="s">
        <v>75</v>
      </c>
      <c r="D4" s="14" t="s">
        <v>244</v>
      </c>
      <c r="E4" s="14" t="s">
        <v>75</v>
      </c>
      <c r="F4" s="14" t="s">
        <v>245</v>
      </c>
      <c r="G4" s="14" t="s">
        <v>75</v>
      </c>
      <c r="H4" s="14" t="s">
        <v>246</v>
      </c>
      <c r="I4" s="14" t="s">
        <v>75</v>
      </c>
      <c r="J4" s="14" t="s">
        <v>247</v>
      </c>
      <c r="K4" s="14" t="s">
        <v>248</v>
      </c>
      <c r="L4" s="14" t="s">
        <v>249</v>
      </c>
      <c r="M4" s="14" t="s">
        <v>75</v>
      </c>
      <c r="N4" s="14" t="s">
        <v>236</v>
      </c>
      <c r="O4" s="14" t="s">
        <v>135</v>
      </c>
      <c r="P4" s="14" t="s">
        <v>75</v>
      </c>
      <c r="Q4" s="14" t="s">
        <v>136</v>
      </c>
      <c r="R4" s="14" t="s">
        <v>140</v>
      </c>
      <c r="S4" s="14" t="s">
        <v>75</v>
      </c>
      <c r="T4" s="14" t="s">
        <v>250</v>
      </c>
      <c r="U4" s="14" t="s">
        <v>251</v>
      </c>
      <c r="V4" s="14" t="s">
        <v>75</v>
      </c>
      <c r="W4" s="14" t="s">
        <v>190</v>
      </c>
      <c r="X4" s="14" t="s">
        <v>75</v>
      </c>
      <c r="Y4" s="14" t="s">
        <v>252</v>
      </c>
      <c r="Z4" s="14" t="s">
        <v>90</v>
      </c>
      <c r="AA4" s="14" t="s">
        <v>75</v>
      </c>
      <c r="AB4" s="14" t="s">
        <v>253</v>
      </c>
      <c r="AC4" s="14" t="s">
        <v>75</v>
      </c>
      <c r="AD4" s="14" t="s">
        <v>254</v>
      </c>
      <c r="AE4" s="14" t="s">
        <v>75</v>
      </c>
      <c r="AF4" s="14" t="s">
        <v>75</v>
      </c>
      <c r="AG4" s="135"/>
    </row>
    <row r="5" spans="1:33">
      <c r="A5" s="15" t="s">
        <v>49</v>
      </c>
      <c r="B5" s="16">
        <v>1.4</v>
      </c>
      <c r="C5" s="16">
        <f>SUM(B5)</f>
        <v>1.4</v>
      </c>
      <c r="D5" s="16">
        <v>0.6</v>
      </c>
      <c r="E5" s="16">
        <f t="shared" ref="E5:E11" si="0">D5</f>
        <v>0.6</v>
      </c>
      <c r="F5" s="16">
        <v>1.5</v>
      </c>
      <c r="G5" s="16">
        <f t="shared" ref="G5:G13" si="1">F5</f>
        <v>1.5</v>
      </c>
      <c r="H5" s="16">
        <v>0.3</v>
      </c>
      <c r="I5" s="16">
        <f t="shared" ref="I5:I13" si="2">H5</f>
        <v>0.3</v>
      </c>
      <c r="J5" s="16">
        <v>0.3</v>
      </c>
      <c r="K5" s="16">
        <v>1</v>
      </c>
      <c r="L5" s="16">
        <v>1.2</v>
      </c>
      <c r="M5" s="16">
        <f t="shared" ref="M5:M13" si="3">J5+K5+L5</f>
        <v>2.5</v>
      </c>
      <c r="N5" s="16">
        <v>1.2</v>
      </c>
      <c r="O5" s="16">
        <v>1</v>
      </c>
      <c r="P5" s="16">
        <f t="shared" ref="P5:P13" si="4">N5+O5</f>
        <v>2.2000000000000002</v>
      </c>
      <c r="Q5" s="16">
        <v>0.9</v>
      </c>
      <c r="R5" s="16">
        <v>0.3</v>
      </c>
      <c r="S5" s="16">
        <f t="shared" ref="S5:S13" si="5">Q5+R5</f>
        <v>1.2</v>
      </c>
      <c r="T5" s="16">
        <v>0.6</v>
      </c>
      <c r="U5" s="16">
        <v>0.5</v>
      </c>
      <c r="V5" s="16">
        <f t="shared" ref="V5:V13" si="6">T5+U5</f>
        <v>1.1000000000000001</v>
      </c>
      <c r="W5" s="16">
        <v>2.2999999999999998</v>
      </c>
      <c r="X5" s="16">
        <f t="shared" ref="X5:X13" si="7">W5</f>
        <v>2.2999999999999998</v>
      </c>
      <c r="Y5" s="16">
        <v>2</v>
      </c>
      <c r="Z5" s="16">
        <v>0.5</v>
      </c>
      <c r="AA5" s="16">
        <f t="shared" ref="AA5:AA13" si="8">Y5+Z5</f>
        <v>2.5</v>
      </c>
      <c r="AB5" s="16">
        <v>1.3</v>
      </c>
      <c r="AC5" s="16">
        <f t="shared" ref="AC5:AC13" si="9">AB5</f>
        <v>1.3</v>
      </c>
      <c r="AD5" s="16">
        <v>0.8</v>
      </c>
      <c r="AE5" s="16">
        <f t="shared" ref="AE5:AE13" si="10">AD5</f>
        <v>0.8</v>
      </c>
      <c r="AF5" s="16">
        <f t="shared" ref="AF5:AF11" si="11">C5+E5+G5+I5+M5+P5+S5+V5+X5+AA5+AC5+AE5</f>
        <v>17.7</v>
      </c>
      <c r="AG5" s="18"/>
    </row>
    <row r="6" spans="1:33">
      <c r="A6" s="11" t="s">
        <v>50</v>
      </c>
      <c r="B6" s="18">
        <v>1.5</v>
      </c>
      <c r="C6" s="18">
        <f t="shared" ref="C6:C11" si="12">SUM(B6)</f>
        <v>1.5</v>
      </c>
      <c r="D6" s="18">
        <v>0.6</v>
      </c>
      <c r="E6" s="18">
        <f t="shared" si="0"/>
        <v>0.6</v>
      </c>
      <c r="F6" s="18">
        <v>1.3</v>
      </c>
      <c r="G6" s="18">
        <f t="shared" si="1"/>
        <v>1.3</v>
      </c>
      <c r="H6" s="18">
        <v>0.3</v>
      </c>
      <c r="I6" s="18">
        <f t="shared" si="2"/>
        <v>0.3</v>
      </c>
      <c r="J6" s="18">
        <v>0.4</v>
      </c>
      <c r="K6" s="18">
        <v>2</v>
      </c>
      <c r="L6" s="18">
        <v>1.3</v>
      </c>
      <c r="M6" s="18">
        <f t="shared" si="3"/>
        <v>3.7</v>
      </c>
      <c r="N6" s="18">
        <v>0.9</v>
      </c>
      <c r="O6" s="18">
        <v>0.6</v>
      </c>
      <c r="P6" s="18">
        <f t="shared" si="4"/>
        <v>1.5</v>
      </c>
      <c r="Q6" s="18">
        <v>1.1000000000000001</v>
      </c>
      <c r="R6" s="18">
        <v>0.6</v>
      </c>
      <c r="S6" s="18">
        <f t="shared" si="5"/>
        <v>1.7000000000000002</v>
      </c>
      <c r="T6" s="18">
        <v>0.2</v>
      </c>
      <c r="U6" s="18">
        <v>1.2</v>
      </c>
      <c r="V6" s="18">
        <f t="shared" si="6"/>
        <v>1.4</v>
      </c>
      <c r="W6" s="18">
        <v>2.7</v>
      </c>
      <c r="X6" s="18">
        <f t="shared" si="7"/>
        <v>2.7</v>
      </c>
      <c r="Y6" s="18">
        <v>2.6</v>
      </c>
      <c r="Z6" s="18">
        <v>0.6</v>
      </c>
      <c r="AA6" s="18">
        <f t="shared" si="8"/>
        <v>3.2</v>
      </c>
      <c r="AB6" s="18">
        <v>1.2</v>
      </c>
      <c r="AC6" s="18">
        <f t="shared" si="9"/>
        <v>1.2</v>
      </c>
      <c r="AD6" s="18">
        <v>0.7</v>
      </c>
      <c r="AE6" s="18">
        <f t="shared" si="10"/>
        <v>0.7</v>
      </c>
      <c r="AF6" s="18">
        <f t="shared" si="11"/>
        <v>19.8</v>
      </c>
      <c r="AG6" s="18"/>
    </row>
    <row r="7" spans="1:33">
      <c r="A7" s="11" t="s">
        <v>195</v>
      </c>
      <c r="B7" s="18">
        <v>1.6</v>
      </c>
      <c r="C7" s="18">
        <f t="shared" si="12"/>
        <v>1.6</v>
      </c>
      <c r="D7" s="18">
        <v>0.5</v>
      </c>
      <c r="E7" s="18">
        <f t="shared" si="0"/>
        <v>0.5</v>
      </c>
      <c r="F7" s="18">
        <v>1.6</v>
      </c>
      <c r="G7" s="18">
        <f t="shared" si="1"/>
        <v>1.6</v>
      </c>
      <c r="H7" s="18">
        <v>0.6</v>
      </c>
      <c r="I7" s="18">
        <f t="shared" si="2"/>
        <v>0.6</v>
      </c>
      <c r="J7" s="18">
        <v>0.3</v>
      </c>
      <c r="K7" s="18">
        <v>3.1</v>
      </c>
      <c r="L7" s="18">
        <v>1.4</v>
      </c>
      <c r="M7" s="18">
        <f t="shared" si="3"/>
        <v>4.8</v>
      </c>
      <c r="N7" s="18">
        <v>0.9</v>
      </c>
      <c r="O7" s="18">
        <v>0.4</v>
      </c>
      <c r="P7" s="18">
        <f t="shared" si="4"/>
        <v>1.3</v>
      </c>
      <c r="Q7" s="18">
        <v>0.7</v>
      </c>
      <c r="R7" s="18">
        <v>0.5</v>
      </c>
      <c r="S7" s="18">
        <f t="shared" si="5"/>
        <v>1.2</v>
      </c>
      <c r="T7" s="18">
        <v>0</v>
      </c>
      <c r="U7" s="18">
        <v>1.25</v>
      </c>
      <c r="V7" s="18">
        <f t="shared" si="6"/>
        <v>1.25</v>
      </c>
      <c r="W7" s="18">
        <v>2.7</v>
      </c>
      <c r="X7" s="18">
        <f t="shared" si="7"/>
        <v>2.7</v>
      </c>
      <c r="Y7" s="18">
        <v>3.6</v>
      </c>
      <c r="Z7" s="18">
        <v>0.9</v>
      </c>
      <c r="AA7" s="18">
        <f t="shared" si="8"/>
        <v>4.5</v>
      </c>
      <c r="AB7" s="18">
        <v>1</v>
      </c>
      <c r="AC7" s="18">
        <f t="shared" si="9"/>
        <v>1</v>
      </c>
      <c r="AD7" s="18">
        <v>0.9</v>
      </c>
      <c r="AE7" s="18">
        <f t="shared" si="10"/>
        <v>0.9</v>
      </c>
      <c r="AF7" s="18">
        <f t="shared" si="11"/>
        <v>21.95</v>
      </c>
      <c r="AG7" s="18"/>
    </row>
    <row r="8" spans="1:33">
      <c r="A8" s="11" t="s">
        <v>52</v>
      </c>
      <c r="B8" s="18">
        <v>1.8</v>
      </c>
      <c r="C8" s="18">
        <f t="shared" si="12"/>
        <v>1.8</v>
      </c>
      <c r="D8" s="18">
        <v>0.4</v>
      </c>
      <c r="E8" s="18">
        <f t="shared" si="0"/>
        <v>0.4</v>
      </c>
      <c r="F8" s="18">
        <v>1.5</v>
      </c>
      <c r="G8" s="18">
        <f t="shared" si="1"/>
        <v>1.5</v>
      </c>
      <c r="H8" s="18">
        <v>0.2</v>
      </c>
      <c r="I8" s="18">
        <f t="shared" si="2"/>
        <v>0.2</v>
      </c>
      <c r="J8" s="18">
        <v>0.4</v>
      </c>
      <c r="K8" s="18">
        <v>0.5</v>
      </c>
      <c r="L8" s="18">
        <v>1.3</v>
      </c>
      <c r="M8" s="18">
        <f t="shared" si="3"/>
        <v>2.2000000000000002</v>
      </c>
      <c r="N8" s="18">
        <v>0.7</v>
      </c>
      <c r="O8" s="18">
        <v>0.6</v>
      </c>
      <c r="P8" s="18">
        <f t="shared" si="4"/>
        <v>1.2999999999999998</v>
      </c>
      <c r="Q8" s="18">
        <v>1.2</v>
      </c>
      <c r="R8" s="18">
        <v>0</v>
      </c>
      <c r="S8" s="18">
        <f t="shared" si="5"/>
        <v>1.2</v>
      </c>
      <c r="T8" s="18">
        <v>0.5</v>
      </c>
      <c r="U8" s="18">
        <v>1.5</v>
      </c>
      <c r="V8" s="18">
        <f t="shared" si="6"/>
        <v>2</v>
      </c>
      <c r="W8" s="18">
        <v>3.1</v>
      </c>
      <c r="X8" s="18">
        <f t="shared" si="7"/>
        <v>3.1</v>
      </c>
      <c r="Y8" s="18">
        <v>0.9</v>
      </c>
      <c r="Z8" s="18">
        <v>0.7</v>
      </c>
      <c r="AA8" s="18">
        <f t="shared" si="8"/>
        <v>1.6</v>
      </c>
      <c r="AB8" s="18">
        <v>0.8</v>
      </c>
      <c r="AC8" s="18">
        <f t="shared" si="9"/>
        <v>0.8</v>
      </c>
      <c r="AD8" s="18">
        <v>0.8</v>
      </c>
      <c r="AE8" s="18">
        <f t="shared" si="10"/>
        <v>0.8</v>
      </c>
      <c r="AF8" s="18">
        <f t="shared" si="11"/>
        <v>16.899999999999999</v>
      </c>
      <c r="AG8" s="18"/>
    </row>
    <row r="9" spans="1:33">
      <c r="A9" s="11" t="s">
        <v>53</v>
      </c>
      <c r="B9" s="18">
        <v>1.2</v>
      </c>
      <c r="C9" s="18">
        <f t="shared" si="12"/>
        <v>1.2</v>
      </c>
      <c r="D9" s="18">
        <v>0.4</v>
      </c>
      <c r="E9" s="18">
        <f t="shared" si="0"/>
        <v>0.4</v>
      </c>
      <c r="F9" s="18">
        <v>1.1000000000000001</v>
      </c>
      <c r="G9" s="18">
        <f t="shared" si="1"/>
        <v>1.1000000000000001</v>
      </c>
      <c r="H9" s="18">
        <v>0.5</v>
      </c>
      <c r="I9" s="18">
        <f t="shared" si="2"/>
        <v>0.5</v>
      </c>
      <c r="J9" s="18">
        <v>0.4</v>
      </c>
      <c r="K9" s="18">
        <v>2.9</v>
      </c>
      <c r="L9" s="18">
        <v>1.3</v>
      </c>
      <c r="M9" s="18">
        <f t="shared" si="3"/>
        <v>4.5999999999999996</v>
      </c>
      <c r="N9" s="18">
        <v>1</v>
      </c>
      <c r="O9" s="18">
        <v>0.8</v>
      </c>
      <c r="P9" s="18">
        <f t="shared" si="4"/>
        <v>1.8</v>
      </c>
      <c r="Q9" s="18">
        <v>0.6</v>
      </c>
      <c r="R9" s="18">
        <v>0.3</v>
      </c>
      <c r="S9" s="18">
        <f t="shared" si="5"/>
        <v>0.89999999999999991</v>
      </c>
      <c r="T9" s="18">
        <v>0.7</v>
      </c>
      <c r="U9" s="18">
        <v>0.6</v>
      </c>
      <c r="V9" s="18">
        <f t="shared" si="6"/>
        <v>1.2999999999999998</v>
      </c>
      <c r="W9" s="18">
        <v>2.7</v>
      </c>
      <c r="X9" s="18">
        <f t="shared" si="7"/>
        <v>2.7</v>
      </c>
      <c r="Y9" s="18">
        <v>1</v>
      </c>
      <c r="Z9" s="18">
        <v>0.6</v>
      </c>
      <c r="AA9" s="18">
        <f t="shared" si="8"/>
        <v>1.6</v>
      </c>
      <c r="AB9" s="18">
        <v>0.9</v>
      </c>
      <c r="AC9" s="18">
        <f t="shared" si="9"/>
        <v>0.9</v>
      </c>
      <c r="AD9" s="18">
        <v>0.7</v>
      </c>
      <c r="AE9" s="18">
        <f t="shared" si="10"/>
        <v>0.7</v>
      </c>
      <c r="AF9" s="18">
        <f t="shared" si="11"/>
        <v>17.7</v>
      </c>
      <c r="AG9" s="18"/>
    </row>
    <row r="10" spans="1:33">
      <c r="A10" s="177" t="s">
        <v>146</v>
      </c>
      <c r="B10" s="174">
        <v>1.5</v>
      </c>
      <c r="C10" s="174">
        <f t="shared" si="12"/>
        <v>1.5</v>
      </c>
      <c r="D10" s="174">
        <v>0.4</v>
      </c>
      <c r="E10" s="174">
        <f t="shared" si="0"/>
        <v>0.4</v>
      </c>
      <c r="F10" s="174">
        <v>1.2</v>
      </c>
      <c r="G10" s="174">
        <f t="shared" si="1"/>
        <v>1.2</v>
      </c>
      <c r="H10" s="174">
        <v>0.5</v>
      </c>
      <c r="I10" s="174">
        <f t="shared" si="2"/>
        <v>0.5</v>
      </c>
      <c r="J10" s="174">
        <v>0.6</v>
      </c>
      <c r="K10" s="174">
        <v>2.5</v>
      </c>
      <c r="L10" s="174">
        <v>1.2</v>
      </c>
      <c r="M10" s="174">
        <f t="shared" si="3"/>
        <v>4.3</v>
      </c>
      <c r="N10" s="174">
        <v>1.5</v>
      </c>
      <c r="O10" s="174">
        <v>0.8</v>
      </c>
      <c r="P10" s="174">
        <f t="shared" si="4"/>
        <v>2.2999999999999998</v>
      </c>
      <c r="Q10" s="174">
        <v>0.5</v>
      </c>
      <c r="R10" s="174">
        <v>0.2</v>
      </c>
      <c r="S10" s="174">
        <f t="shared" si="5"/>
        <v>0.7</v>
      </c>
      <c r="T10" s="174">
        <v>0.8</v>
      </c>
      <c r="U10" s="174">
        <v>0.2</v>
      </c>
      <c r="V10" s="174">
        <f t="shared" si="6"/>
        <v>1</v>
      </c>
      <c r="W10" s="174">
        <v>1.4</v>
      </c>
      <c r="X10" s="174">
        <f t="shared" si="7"/>
        <v>1.4</v>
      </c>
      <c r="Y10" s="174">
        <v>0.7</v>
      </c>
      <c r="Z10" s="174">
        <v>0.7</v>
      </c>
      <c r="AA10" s="174">
        <f t="shared" si="8"/>
        <v>1.4</v>
      </c>
      <c r="AB10" s="174">
        <v>0.8</v>
      </c>
      <c r="AC10" s="174">
        <f t="shared" si="9"/>
        <v>0.8</v>
      </c>
      <c r="AD10" s="174">
        <v>0.8</v>
      </c>
      <c r="AE10" s="174">
        <f t="shared" si="10"/>
        <v>0.8</v>
      </c>
      <c r="AF10" s="174">
        <f t="shared" si="11"/>
        <v>16.3</v>
      </c>
      <c r="AG10" s="18"/>
    </row>
    <row r="11" spans="1:33">
      <c r="A11" s="11" t="s">
        <v>54</v>
      </c>
      <c r="B11" s="18">
        <v>3.5</v>
      </c>
      <c r="C11" s="18">
        <f t="shared" si="12"/>
        <v>3.5</v>
      </c>
      <c r="D11" s="18">
        <v>0.3</v>
      </c>
      <c r="E11" s="18">
        <f t="shared" si="0"/>
        <v>0.3</v>
      </c>
      <c r="F11" s="18">
        <v>2.2999999999999998</v>
      </c>
      <c r="G11" s="18">
        <f t="shared" si="1"/>
        <v>2.2999999999999998</v>
      </c>
      <c r="H11" s="18">
        <v>0.7</v>
      </c>
      <c r="I11" s="18">
        <f t="shared" si="2"/>
        <v>0.7</v>
      </c>
      <c r="J11" s="18">
        <v>0.5</v>
      </c>
      <c r="K11" s="18">
        <v>3.7</v>
      </c>
      <c r="L11" s="18">
        <v>0.9</v>
      </c>
      <c r="M11" s="18">
        <f t="shared" si="3"/>
        <v>5.1000000000000005</v>
      </c>
      <c r="N11" s="18">
        <v>1.4</v>
      </c>
      <c r="O11" s="18">
        <v>0.6</v>
      </c>
      <c r="P11" s="18">
        <f t="shared" si="4"/>
        <v>2</v>
      </c>
      <c r="Q11" s="18">
        <v>1.5</v>
      </c>
      <c r="R11" s="18">
        <v>0.6</v>
      </c>
      <c r="S11" s="18">
        <f t="shared" si="5"/>
        <v>2.1</v>
      </c>
      <c r="T11" s="18">
        <v>0</v>
      </c>
      <c r="U11" s="18">
        <v>1.5</v>
      </c>
      <c r="V11" s="18">
        <f t="shared" si="6"/>
        <v>1.5</v>
      </c>
      <c r="W11" s="18">
        <v>3.7</v>
      </c>
      <c r="X11" s="18">
        <f t="shared" si="7"/>
        <v>3.7</v>
      </c>
      <c r="Y11" s="18">
        <v>0.6</v>
      </c>
      <c r="Z11" s="18">
        <v>1.9</v>
      </c>
      <c r="AA11" s="18">
        <f t="shared" si="8"/>
        <v>2.5</v>
      </c>
      <c r="AB11" s="18">
        <v>2.5</v>
      </c>
      <c r="AC11" s="18">
        <f t="shared" si="9"/>
        <v>2.5</v>
      </c>
      <c r="AD11" s="18">
        <v>1.9</v>
      </c>
      <c r="AE11" s="18">
        <f t="shared" si="10"/>
        <v>1.9</v>
      </c>
      <c r="AF11" s="18">
        <f t="shared" si="11"/>
        <v>28.099999999999998</v>
      </c>
      <c r="AG11" s="18"/>
    </row>
    <row r="12" spans="1:33">
      <c r="A12" s="11" t="s">
        <v>242</v>
      </c>
      <c r="B12" s="19" t="s">
        <v>82</v>
      </c>
      <c r="C12" s="19" t="s">
        <v>82</v>
      </c>
      <c r="D12" s="19" t="s">
        <v>82</v>
      </c>
      <c r="E12" s="19" t="s">
        <v>82</v>
      </c>
      <c r="F12" s="18">
        <v>1</v>
      </c>
      <c r="G12" s="18">
        <f t="shared" si="1"/>
        <v>1</v>
      </c>
      <c r="H12" s="18">
        <v>0.2</v>
      </c>
      <c r="I12" s="18">
        <f t="shared" si="2"/>
        <v>0.2</v>
      </c>
      <c r="J12" s="18">
        <v>0.2</v>
      </c>
      <c r="K12" s="18">
        <v>1</v>
      </c>
      <c r="L12" s="18">
        <v>0.1</v>
      </c>
      <c r="M12" s="18">
        <f t="shared" si="3"/>
        <v>1.3</v>
      </c>
      <c r="N12" s="18">
        <v>0.8</v>
      </c>
      <c r="O12" s="18">
        <v>0.4</v>
      </c>
      <c r="P12" s="18">
        <f t="shared" si="4"/>
        <v>1.2000000000000002</v>
      </c>
      <c r="Q12" s="18">
        <v>0.3</v>
      </c>
      <c r="R12" s="18">
        <v>0.5</v>
      </c>
      <c r="S12" s="18">
        <f t="shared" si="5"/>
        <v>0.8</v>
      </c>
      <c r="T12" s="18">
        <v>0</v>
      </c>
      <c r="U12" s="18">
        <v>0.6</v>
      </c>
      <c r="V12" s="18">
        <f t="shared" si="6"/>
        <v>0.6</v>
      </c>
      <c r="W12" s="18">
        <v>2.2999999999999998</v>
      </c>
      <c r="X12" s="18">
        <f t="shared" si="7"/>
        <v>2.2999999999999998</v>
      </c>
      <c r="Y12" s="18">
        <v>0.9</v>
      </c>
      <c r="Z12" s="18">
        <v>0.6</v>
      </c>
      <c r="AA12" s="18">
        <f t="shared" si="8"/>
        <v>1.5</v>
      </c>
      <c r="AB12" s="18">
        <v>1</v>
      </c>
      <c r="AC12" s="18">
        <f t="shared" si="9"/>
        <v>1</v>
      </c>
      <c r="AD12" s="18">
        <v>0.9</v>
      </c>
      <c r="AE12" s="18">
        <f t="shared" si="10"/>
        <v>0.9</v>
      </c>
      <c r="AF12" s="18">
        <f>G12+I12+M12+P12+S12+V12+X12+AA12+AC12+AE12</f>
        <v>10.799999999999999</v>
      </c>
      <c r="AG12" s="18"/>
    </row>
    <row r="13" spans="1:33" ht="15.75" thickBot="1">
      <c r="A13" s="11" t="s">
        <v>243</v>
      </c>
      <c r="B13" s="19" t="s">
        <v>82</v>
      </c>
      <c r="C13" s="19" t="s">
        <v>82</v>
      </c>
      <c r="D13" s="19" t="s">
        <v>82</v>
      </c>
      <c r="E13" s="19" t="s">
        <v>82</v>
      </c>
      <c r="F13" s="18">
        <v>0.3</v>
      </c>
      <c r="G13" s="18">
        <f t="shared" si="1"/>
        <v>0.3</v>
      </c>
      <c r="H13" s="18">
        <v>0.6</v>
      </c>
      <c r="I13" s="18">
        <f t="shared" si="2"/>
        <v>0.6</v>
      </c>
      <c r="J13" s="18">
        <v>0.3</v>
      </c>
      <c r="K13" s="18">
        <v>3.5</v>
      </c>
      <c r="L13" s="18">
        <v>0.2</v>
      </c>
      <c r="M13" s="18">
        <f t="shared" si="3"/>
        <v>4</v>
      </c>
      <c r="N13" s="18">
        <v>1.2</v>
      </c>
      <c r="O13" s="18">
        <v>0.2</v>
      </c>
      <c r="P13" s="18">
        <f t="shared" si="4"/>
        <v>1.4</v>
      </c>
      <c r="Q13" s="18">
        <v>0.7</v>
      </c>
      <c r="R13" s="18">
        <v>0.7</v>
      </c>
      <c r="S13" s="18">
        <f t="shared" si="5"/>
        <v>1.4</v>
      </c>
      <c r="T13" s="18">
        <v>0</v>
      </c>
      <c r="U13" s="18">
        <v>1</v>
      </c>
      <c r="V13" s="18">
        <f t="shared" si="6"/>
        <v>1</v>
      </c>
      <c r="W13" s="18">
        <v>2.2999999999999998</v>
      </c>
      <c r="X13" s="18">
        <f t="shared" si="7"/>
        <v>2.2999999999999998</v>
      </c>
      <c r="Y13" s="18">
        <v>0.4</v>
      </c>
      <c r="Z13" s="18">
        <v>1.7</v>
      </c>
      <c r="AA13" s="18">
        <f t="shared" si="8"/>
        <v>2.1</v>
      </c>
      <c r="AB13" s="18">
        <v>1.5</v>
      </c>
      <c r="AC13" s="18">
        <f t="shared" si="9"/>
        <v>1.5</v>
      </c>
      <c r="AD13" s="18">
        <v>1.3</v>
      </c>
      <c r="AE13" s="18">
        <f t="shared" si="10"/>
        <v>1.3</v>
      </c>
      <c r="AF13" s="18">
        <f>G13+I13+M13+P13+S13+V13+X13+AA13+AC13+AE13</f>
        <v>15.9</v>
      </c>
      <c r="AG13" s="18"/>
    </row>
    <row r="14" spans="1:33">
      <c r="A14" s="108" t="s">
        <v>57</v>
      </c>
      <c r="B14" s="109">
        <f>SUM(B5:B13)/7</f>
        <v>1.7857142857142858</v>
      </c>
      <c r="C14" s="109">
        <f>SUM(C5:C13)/7</f>
        <v>1.7857142857142858</v>
      </c>
      <c r="D14" s="109">
        <f>SUM(D5:D13)/7</f>
        <v>0.45714285714285713</v>
      </c>
      <c r="E14" s="109">
        <f>SUM(E5:E13)/7</f>
        <v>0.45714285714285713</v>
      </c>
      <c r="F14" s="109">
        <f t="shared" ref="F14:AF14" si="13">SUM(F5:F13)/9</f>
        <v>1.3111111111111111</v>
      </c>
      <c r="G14" s="109">
        <f t="shared" si="13"/>
        <v>1.3111111111111111</v>
      </c>
      <c r="H14" s="109">
        <f t="shared" si="13"/>
        <v>0.43333333333333335</v>
      </c>
      <c r="I14" s="109">
        <f t="shared" si="13"/>
        <v>0.43333333333333335</v>
      </c>
      <c r="J14" s="109">
        <f t="shared" si="13"/>
        <v>0.37777777777777777</v>
      </c>
      <c r="K14" s="109">
        <f t="shared" si="13"/>
        <v>2.2444444444444445</v>
      </c>
      <c r="L14" s="109">
        <f t="shared" si="13"/>
        <v>0.98888888888888871</v>
      </c>
      <c r="M14" s="109">
        <f t="shared" si="13"/>
        <v>3.6111111111111112</v>
      </c>
      <c r="N14" s="109">
        <f t="shared" si="13"/>
        <v>1.0666666666666667</v>
      </c>
      <c r="O14" s="109">
        <f t="shared" si="13"/>
        <v>0.60000000000000009</v>
      </c>
      <c r="P14" s="109">
        <f t="shared" si="13"/>
        <v>1.6666666666666665</v>
      </c>
      <c r="Q14" s="109">
        <f t="shared" si="13"/>
        <v>0.83333333333333337</v>
      </c>
      <c r="R14" s="109">
        <f t="shared" si="13"/>
        <v>0.41111111111111115</v>
      </c>
      <c r="S14" s="109">
        <f t="shared" si="13"/>
        <v>1.2444444444444447</v>
      </c>
      <c r="T14" s="109">
        <f t="shared" si="13"/>
        <v>0.31111111111111112</v>
      </c>
      <c r="U14" s="109">
        <f t="shared" si="13"/>
        <v>0.9277777777777777</v>
      </c>
      <c r="V14" s="109">
        <f t="shared" si="13"/>
        <v>1.2388888888888889</v>
      </c>
      <c r="W14" s="109">
        <f t="shared" si="13"/>
        <v>2.5777777777777779</v>
      </c>
      <c r="X14" s="109">
        <f t="shared" si="13"/>
        <v>2.5777777777777779</v>
      </c>
      <c r="Y14" s="109">
        <f t="shared" si="13"/>
        <v>1.411111111111111</v>
      </c>
      <c r="Z14" s="109">
        <f t="shared" si="13"/>
        <v>0.91111111111111098</v>
      </c>
      <c r="AA14" s="109">
        <f t="shared" si="13"/>
        <v>2.322222222222222</v>
      </c>
      <c r="AB14" s="109">
        <f t="shared" si="13"/>
        <v>1.2222222222222223</v>
      </c>
      <c r="AC14" s="109">
        <f t="shared" si="13"/>
        <v>1.2222222222222223</v>
      </c>
      <c r="AD14" s="109">
        <f t="shared" si="13"/>
        <v>0.97777777777777786</v>
      </c>
      <c r="AE14" s="109">
        <f t="shared" si="13"/>
        <v>0.97777777777777786</v>
      </c>
      <c r="AF14" s="109">
        <f t="shared" si="13"/>
        <v>18.350000000000001</v>
      </c>
      <c r="AG14" s="18"/>
    </row>
    <row r="15" spans="1:33">
      <c r="A15" s="11" t="s">
        <v>58</v>
      </c>
      <c r="B15" s="18">
        <f>SUM(B5:B10)/6</f>
        <v>1.5</v>
      </c>
      <c r="C15" s="18">
        <f>SUM(C5:C10)/6</f>
        <v>1.5</v>
      </c>
      <c r="D15" s="18">
        <f>SUM(D5:D10)/6</f>
        <v>0.48333333333333334</v>
      </c>
      <c r="E15" s="18">
        <f>SUM(E5:E10)/6</f>
        <v>0.48333333333333334</v>
      </c>
      <c r="F15" s="18">
        <f>SUM(F5:F10)/6</f>
        <v>1.3666666666666665</v>
      </c>
      <c r="G15" s="18">
        <f t="shared" ref="G15:AF15" si="14">SUM(G5:G10)/6</f>
        <v>1.3666666666666665</v>
      </c>
      <c r="H15" s="18">
        <f t="shared" si="14"/>
        <v>0.39999999999999997</v>
      </c>
      <c r="I15" s="18">
        <f t="shared" si="14"/>
        <v>0.39999999999999997</v>
      </c>
      <c r="J15" s="18">
        <f t="shared" si="14"/>
        <v>0.39999999999999997</v>
      </c>
      <c r="K15" s="18">
        <f t="shared" si="14"/>
        <v>2</v>
      </c>
      <c r="L15" s="18">
        <f t="shared" si="14"/>
        <v>1.2833333333333334</v>
      </c>
      <c r="M15" s="18">
        <f t="shared" si="14"/>
        <v>3.6833333333333331</v>
      </c>
      <c r="N15" s="18">
        <f t="shared" si="14"/>
        <v>1.0333333333333334</v>
      </c>
      <c r="O15" s="18">
        <f t="shared" si="14"/>
        <v>0.70000000000000007</v>
      </c>
      <c r="P15" s="18">
        <f t="shared" si="14"/>
        <v>1.7333333333333332</v>
      </c>
      <c r="Q15" s="18">
        <f t="shared" si="14"/>
        <v>0.83333333333333337</v>
      </c>
      <c r="R15" s="18">
        <f t="shared" si="14"/>
        <v>0.31666666666666665</v>
      </c>
      <c r="S15" s="18">
        <f t="shared" si="14"/>
        <v>1.1500000000000001</v>
      </c>
      <c r="T15" s="18">
        <f t="shared" si="14"/>
        <v>0.46666666666666662</v>
      </c>
      <c r="U15" s="18">
        <f t="shared" si="14"/>
        <v>0.875</v>
      </c>
      <c r="V15" s="18">
        <f t="shared" si="14"/>
        <v>1.3416666666666668</v>
      </c>
      <c r="W15" s="18">
        <f t="shared" si="14"/>
        <v>2.4833333333333334</v>
      </c>
      <c r="X15" s="18">
        <f t="shared" si="14"/>
        <v>2.4833333333333334</v>
      </c>
      <c r="Y15" s="18">
        <f t="shared" si="14"/>
        <v>1.7999999999999998</v>
      </c>
      <c r="Z15" s="18">
        <f t="shared" si="14"/>
        <v>0.66666666666666663</v>
      </c>
      <c r="AA15" s="18">
        <f t="shared" si="14"/>
        <v>2.4666666666666663</v>
      </c>
      <c r="AB15" s="18">
        <f t="shared" si="14"/>
        <v>1</v>
      </c>
      <c r="AC15" s="18">
        <f t="shared" si="14"/>
        <v>1</v>
      </c>
      <c r="AD15" s="18">
        <f t="shared" si="14"/>
        <v>0.78333333333333333</v>
      </c>
      <c r="AE15" s="18">
        <f t="shared" si="14"/>
        <v>0.78333333333333333</v>
      </c>
      <c r="AF15" s="18">
        <f t="shared" si="14"/>
        <v>18.391666666666666</v>
      </c>
      <c r="AG15" s="18"/>
    </row>
    <row r="16" spans="1:33">
      <c r="A16" s="11" t="s">
        <v>59</v>
      </c>
      <c r="B16" s="19">
        <f>+B11</f>
        <v>3.5</v>
      </c>
      <c r="C16" s="19">
        <f>+C11</f>
        <v>3.5</v>
      </c>
      <c r="D16" s="19">
        <f>+D11</f>
        <v>0.3</v>
      </c>
      <c r="E16" s="19">
        <f>+E11</f>
        <v>0.3</v>
      </c>
      <c r="F16" s="18">
        <f>SUM(F12:F13)/3</f>
        <v>0.43333333333333335</v>
      </c>
      <c r="G16" s="18">
        <f t="shared" ref="G16:AF16" si="15">SUM(G12:G13)/3</f>
        <v>0.43333333333333335</v>
      </c>
      <c r="H16" s="18">
        <f t="shared" si="15"/>
        <v>0.26666666666666666</v>
      </c>
      <c r="I16" s="18">
        <f t="shared" si="15"/>
        <v>0.26666666666666666</v>
      </c>
      <c r="J16" s="18">
        <f t="shared" si="15"/>
        <v>0.16666666666666666</v>
      </c>
      <c r="K16" s="18">
        <f t="shared" si="15"/>
        <v>1.5</v>
      </c>
      <c r="L16" s="18">
        <f t="shared" si="15"/>
        <v>0.10000000000000002</v>
      </c>
      <c r="M16" s="18">
        <f t="shared" si="15"/>
        <v>1.7666666666666666</v>
      </c>
      <c r="N16" s="18">
        <f t="shared" si="15"/>
        <v>0.66666666666666663</v>
      </c>
      <c r="O16" s="18">
        <f t="shared" si="15"/>
        <v>0.20000000000000004</v>
      </c>
      <c r="P16" s="18">
        <f t="shared" si="15"/>
        <v>0.8666666666666667</v>
      </c>
      <c r="Q16" s="18">
        <f t="shared" si="15"/>
        <v>0.33333333333333331</v>
      </c>
      <c r="R16" s="18">
        <f t="shared" si="15"/>
        <v>0.39999999999999997</v>
      </c>
      <c r="S16" s="18">
        <f t="shared" si="15"/>
        <v>0.73333333333333339</v>
      </c>
      <c r="T16" s="18">
        <f t="shared" si="15"/>
        <v>0</v>
      </c>
      <c r="U16" s="18">
        <f t="shared" si="15"/>
        <v>0.53333333333333333</v>
      </c>
      <c r="V16" s="18">
        <f t="shared" si="15"/>
        <v>0.53333333333333333</v>
      </c>
      <c r="W16" s="18">
        <f t="shared" si="15"/>
        <v>1.5333333333333332</v>
      </c>
      <c r="X16" s="18">
        <f t="shared" si="15"/>
        <v>1.5333333333333332</v>
      </c>
      <c r="Y16" s="18">
        <f t="shared" si="15"/>
        <v>0.43333333333333335</v>
      </c>
      <c r="Z16" s="18">
        <f t="shared" si="15"/>
        <v>0.76666666666666661</v>
      </c>
      <c r="AA16" s="18">
        <f t="shared" si="15"/>
        <v>1.2</v>
      </c>
      <c r="AB16" s="18">
        <f t="shared" si="15"/>
        <v>0.83333333333333337</v>
      </c>
      <c r="AC16" s="18">
        <f t="shared" si="15"/>
        <v>0.83333333333333337</v>
      </c>
      <c r="AD16" s="18">
        <f t="shared" si="15"/>
        <v>0.73333333333333339</v>
      </c>
      <c r="AE16" s="18">
        <f t="shared" si="15"/>
        <v>0.73333333333333339</v>
      </c>
      <c r="AF16" s="18">
        <f t="shared" si="15"/>
        <v>8.9</v>
      </c>
      <c r="AG16" s="18"/>
    </row>
    <row r="17" spans="1:33" ht="15.75" thickBot="1">
      <c r="A17" s="123" t="s">
        <v>60</v>
      </c>
      <c r="B17" s="111"/>
      <c r="C17" s="111">
        <f>C14</f>
        <v>1.7857142857142858</v>
      </c>
      <c r="D17" s="111"/>
      <c r="E17" s="124">
        <f>E14</f>
        <v>0.45714285714285713</v>
      </c>
      <c r="F17" s="111"/>
      <c r="G17" s="111">
        <f>G14</f>
        <v>1.3111111111111111</v>
      </c>
      <c r="H17" s="111"/>
      <c r="I17" s="111">
        <f>I14</f>
        <v>0.43333333333333335</v>
      </c>
      <c r="J17" s="111"/>
      <c r="K17" s="111"/>
      <c r="L17" s="111"/>
      <c r="M17" s="111">
        <f>M14</f>
        <v>3.6111111111111112</v>
      </c>
      <c r="N17" s="111"/>
      <c r="O17" s="111"/>
      <c r="P17" s="111">
        <f>P14</f>
        <v>1.6666666666666665</v>
      </c>
      <c r="Q17" s="111"/>
      <c r="R17" s="111"/>
      <c r="S17" s="111">
        <f>S14</f>
        <v>1.2444444444444447</v>
      </c>
      <c r="T17" s="111"/>
      <c r="U17" s="111"/>
      <c r="V17" s="111">
        <f>V14</f>
        <v>1.2388888888888889</v>
      </c>
      <c r="W17" s="111"/>
      <c r="X17" s="111">
        <f>X14</f>
        <v>2.5777777777777779</v>
      </c>
      <c r="Y17" s="111"/>
      <c r="Z17" s="111"/>
      <c r="AA17" s="111">
        <f>AA14</f>
        <v>2.322222222222222</v>
      </c>
      <c r="AB17" s="111"/>
      <c r="AC17" s="111">
        <f>AC14</f>
        <v>1.2222222222222223</v>
      </c>
      <c r="AD17" s="111"/>
      <c r="AE17" s="111">
        <f>AE14</f>
        <v>0.97777777777777786</v>
      </c>
      <c r="AF17" s="111">
        <f>AF14</f>
        <v>18.350000000000001</v>
      </c>
      <c r="AG17" s="18"/>
    </row>
    <row r="18" spans="1:33">
      <c r="A18" s="21"/>
      <c r="B18" s="18"/>
      <c r="C18" s="18"/>
      <c r="D18" s="18"/>
      <c r="E18" s="2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>
      <c r="A19" s="21"/>
      <c r="B19" s="18"/>
      <c r="C19" s="18"/>
      <c r="D19" s="18"/>
      <c r="E19" s="2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>
      <c r="A20" s="21"/>
      <c r="B20" s="18"/>
      <c r="C20" s="18"/>
      <c r="D20" s="18"/>
      <c r="E20" s="2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5.75" thickBot="1">
      <c r="A21" s="21"/>
      <c r="B21" s="18"/>
      <c r="C21" s="18"/>
      <c r="D21" s="18"/>
      <c r="E21" s="2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5.75" thickTop="1">
      <c r="A22" s="128" t="s">
        <v>61</v>
      </c>
      <c r="B22" s="90" t="s">
        <v>74</v>
      </c>
      <c r="C22" s="90" t="s">
        <v>76</v>
      </c>
      <c r="D22" s="90" t="s">
        <v>77</v>
      </c>
      <c r="E22" s="90" t="s">
        <v>79</v>
      </c>
      <c r="F22" s="90" t="s">
        <v>78</v>
      </c>
      <c r="G22" s="90" t="s">
        <v>83</v>
      </c>
      <c r="H22" s="90" t="s">
        <v>84</v>
      </c>
      <c r="I22" s="90" t="s">
        <v>86</v>
      </c>
      <c r="J22" s="90" t="s">
        <v>88</v>
      </c>
      <c r="K22" s="90" t="s">
        <v>89</v>
      </c>
      <c r="L22" s="90" t="s">
        <v>91</v>
      </c>
      <c r="M22" s="92" t="s">
        <v>93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>
      <c r="A23" s="93" t="s">
        <v>58</v>
      </c>
      <c r="B23" s="20">
        <f>C15</f>
        <v>1.5</v>
      </c>
      <c r="C23" s="20">
        <f>E15</f>
        <v>0.48333333333333334</v>
      </c>
      <c r="D23" s="20">
        <f>G15</f>
        <v>1.3666666666666665</v>
      </c>
      <c r="E23" s="20">
        <f>I15</f>
        <v>0.39999999999999997</v>
      </c>
      <c r="F23" s="20">
        <f>+M15</f>
        <v>3.6833333333333331</v>
      </c>
      <c r="G23" s="20">
        <f>P15</f>
        <v>1.7333333333333332</v>
      </c>
      <c r="H23" s="20">
        <f>S15</f>
        <v>1.1500000000000001</v>
      </c>
      <c r="I23" s="20">
        <f>V15</f>
        <v>1.3416666666666668</v>
      </c>
      <c r="J23" s="20">
        <f>X15</f>
        <v>2.4833333333333334</v>
      </c>
      <c r="K23" s="20">
        <f>AA15</f>
        <v>2.4666666666666663</v>
      </c>
      <c r="L23" s="20">
        <f>AC15</f>
        <v>1</v>
      </c>
      <c r="M23" s="116">
        <f>AE15</f>
        <v>0.78333333333333333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3">
      <c r="A24" s="95" t="s">
        <v>59</v>
      </c>
      <c r="B24" s="209">
        <f>+C16</f>
        <v>3.5</v>
      </c>
      <c r="C24" s="209">
        <f>+E16</f>
        <v>0.3</v>
      </c>
      <c r="D24" s="130">
        <f>G16</f>
        <v>0.43333333333333335</v>
      </c>
      <c r="E24" s="130">
        <f>I16</f>
        <v>0.26666666666666666</v>
      </c>
      <c r="F24" s="130">
        <f>+M15</f>
        <v>3.6833333333333331</v>
      </c>
      <c r="G24" s="130">
        <f>P16</f>
        <v>0.8666666666666667</v>
      </c>
      <c r="H24" s="130">
        <f>S16</f>
        <v>0.73333333333333339</v>
      </c>
      <c r="I24" s="130">
        <f>V16</f>
        <v>0.53333333333333333</v>
      </c>
      <c r="J24" s="130">
        <f>X16</f>
        <v>1.5333333333333332</v>
      </c>
      <c r="K24" s="130">
        <f>AA16</f>
        <v>1.2</v>
      </c>
      <c r="L24" s="130">
        <f>AC16</f>
        <v>0.83333333333333337</v>
      </c>
      <c r="M24" s="131">
        <f>AE16</f>
        <v>0.73333333333333339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>
      <c r="A25" s="171" t="s">
        <v>60</v>
      </c>
      <c r="B25" s="174">
        <f>C17</f>
        <v>1.7857142857142858</v>
      </c>
      <c r="C25" s="174">
        <f>E17</f>
        <v>0.45714285714285713</v>
      </c>
      <c r="D25" s="174">
        <f>G17</f>
        <v>1.3111111111111111</v>
      </c>
      <c r="E25" s="174">
        <f>I17</f>
        <v>0.43333333333333335</v>
      </c>
      <c r="F25" s="174">
        <f>+M16</f>
        <v>1.7666666666666666</v>
      </c>
      <c r="G25" s="174">
        <f>P17</f>
        <v>1.6666666666666665</v>
      </c>
      <c r="H25" s="174">
        <f>S17</f>
        <v>1.2444444444444447</v>
      </c>
      <c r="I25" s="174">
        <f>V17</f>
        <v>1.2388888888888889</v>
      </c>
      <c r="J25" s="174">
        <f>X17</f>
        <v>2.5777777777777779</v>
      </c>
      <c r="K25" s="174">
        <f>AA17</f>
        <v>2.322222222222222</v>
      </c>
      <c r="L25" s="174">
        <f>AC17</f>
        <v>1.2222222222222223</v>
      </c>
      <c r="M25" s="175">
        <f>AE17</f>
        <v>0.97777777777777786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>
      <c r="A26" s="99" t="s">
        <v>232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12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3">
      <c r="A27" s="102" t="s">
        <v>63</v>
      </c>
      <c r="B27" s="38" t="s">
        <v>74</v>
      </c>
      <c r="C27" s="38" t="s">
        <v>76</v>
      </c>
      <c r="D27" s="38" t="s">
        <v>77</v>
      </c>
      <c r="E27" s="38" t="s">
        <v>79</v>
      </c>
      <c r="F27" s="38" t="s">
        <v>78</v>
      </c>
      <c r="G27" s="38" t="s">
        <v>83</v>
      </c>
      <c r="H27" s="38" t="s">
        <v>84</v>
      </c>
      <c r="I27" s="38" t="s">
        <v>86</v>
      </c>
      <c r="J27" s="38" t="s">
        <v>88</v>
      </c>
      <c r="K27" s="38" t="s">
        <v>89</v>
      </c>
      <c r="L27" s="38" t="s">
        <v>91</v>
      </c>
      <c r="M27" s="100" t="s">
        <v>93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>
      <c r="A28" s="93" t="s">
        <v>64</v>
      </c>
      <c r="B28" s="84">
        <v>0.95</v>
      </c>
      <c r="C28" s="84">
        <v>1.04</v>
      </c>
      <c r="D28" s="84">
        <v>0.73</v>
      </c>
      <c r="E28" s="84">
        <v>1.6</v>
      </c>
      <c r="F28" s="84">
        <v>3.22</v>
      </c>
      <c r="G28" s="84">
        <v>2.38</v>
      </c>
      <c r="H28" s="84">
        <v>1.5</v>
      </c>
      <c r="I28" s="84">
        <v>2.11</v>
      </c>
      <c r="J28" s="84">
        <v>2.65</v>
      </c>
      <c r="K28" s="84">
        <v>2.23</v>
      </c>
      <c r="L28" s="84">
        <v>0.77</v>
      </c>
      <c r="M28" s="101">
        <v>0.83</v>
      </c>
    </row>
    <row r="29" spans="1:33">
      <c r="A29" s="93" t="s">
        <v>65</v>
      </c>
      <c r="B29" s="84">
        <f>SUM(B28)</f>
        <v>0.95</v>
      </c>
      <c r="C29" s="84">
        <f t="shared" ref="C29:M29" si="16">SUM(B29+C28)</f>
        <v>1.99</v>
      </c>
      <c r="D29" s="84">
        <f t="shared" si="16"/>
        <v>2.7199999999999998</v>
      </c>
      <c r="E29" s="84">
        <f t="shared" si="16"/>
        <v>4.32</v>
      </c>
      <c r="F29" s="84">
        <f t="shared" si="16"/>
        <v>7.5400000000000009</v>
      </c>
      <c r="G29" s="84">
        <f t="shared" si="16"/>
        <v>9.9200000000000017</v>
      </c>
      <c r="H29" s="84">
        <f t="shared" si="16"/>
        <v>11.420000000000002</v>
      </c>
      <c r="I29" s="84">
        <f t="shared" si="16"/>
        <v>13.530000000000001</v>
      </c>
      <c r="J29" s="84">
        <f t="shared" si="16"/>
        <v>16.18</v>
      </c>
      <c r="K29" s="84">
        <f t="shared" si="16"/>
        <v>18.41</v>
      </c>
      <c r="L29" s="84">
        <f t="shared" si="16"/>
        <v>19.18</v>
      </c>
      <c r="M29" s="101">
        <f t="shared" si="16"/>
        <v>20.009999999999998</v>
      </c>
    </row>
    <row r="30" spans="1:33">
      <c r="A30" s="93" t="s">
        <v>66</v>
      </c>
      <c r="B30" s="84">
        <v>5.34</v>
      </c>
      <c r="C30" s="84">
        <v>5.29</v>
      </c>
      <c r="D30" s="84">
        <v>5.58</v>
      </c>
      <c r="E30" s="84">
        <v>5.36</v>
      </c>
      <c r="F30" s="84">
        <v>8.82</v>
      </c>
      <c r="G30" s="84">
        <v>13.52</v>
      </c>
      <c r="H30" s="84">
        <v>11.61</v>
      </c>
      <c r="I30" s="84">
        <v>12.46</v>
      </c>
      <c r="J30" s="84">
        <v>9.85</v>
      </c>
      <c r="K30" s="84">
        <v>9.3699999999999992</v>
      </c>
      <c r="L30" s="84">
        <v>3.62</v>
      </c>
      <c r="M30" s="101">
        <v>4.6900000000000004</v>
      </c>
    </row>
    <row r="31" spans="1:33">
      <c r="A31" s="93" t="s">
        <v>67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101"/>
    </row>
    <row r="32" spans="1:33">
      <c r="A32" s="93" t="s">
        <v>68</v>
      </c>
      <c r="B32" s="84">
        <f t="shared" ref="B32:M32" si="17">SUM(B23-B28)</f>
        <v>0.55000000000000004</v>
      </c>
      <c r="C32" s="84">
        <f t="shared" si="17"/>
        <v>-0.55666666666666664</v>
      </c>
      <c r="D32" s="84">
        <f t="shared" si="17"/>
        <v>0.63666666666666649</v>
      </c>
      <c r="E32" s="84">
        <f t="shared" si="17"/>
        <v>-1.2000000000000002</v>
      </c>
      <c r="F32" s="84">
        <f t="shared" si="17"/>
        <v>0.46333333333333293</v>
      </c>
      <c r="G32" s="84">
        <f t="shared" si="17"/>
        <v>-0.64666666666666672</v>
      </c>
      <c r="H32" s="84">
        <f t="shared" si="17"/>
        <v>-0.34999999999999987</v>
      </c>
      <c r="I32" s="84">
        <f t="shared" si="17"/>
        <v>-0.76833333333333309</v>
      </c>
      <c r="J32" s="84">
        <f t="shared" si="17"/>
        <v>-0.16666666666666652</v>
      </c>
      <c r="K32" s="84">
        <f t="shared" si="17"/>
        <v>0.23666666666666636</v>
      </c>
      <c r="L32" s="84">
        <f t="shared" si="17"/>
        <v>0.22999999999999998</v>
      </c>
      <c r="M32" s="101">
        <f t="shared" si="17"/>
        <v>-4.6666666666666634E-2</v>
      </c>
    </row>
    <row r="33" spans="1:14">
      <c r="A33" s="93" t="s">
        <v>69</v>
      </c>
      <c r="B33" s="19">
        <f>+B16</f>
        <v>3.5</v>
      </c>
      <c r="C33" s="19">
        <f>+C16</f>
        <v>3.5</v>
      </c>
      <c r="D33" s="19">
        <f>+E16</f>
        <v>0.3</v>
      </c>
      <c r="E33" s="20">
        <f t="shared" ref="E33:M33" si="18">SUM(E24-E28)</f>
        <v>-1.3333333333333335</v>
      </c>
      <c r="F33" s="20">
        <f t="shared" si="18"/>
        <v>0.46333333333333293</v>
      </c>
      <c r="G33" s="20">
        <f t="shared" si="18"/>
        <v>-1.5133333333333332</v>
      </c>
      <c r="H33" s="20">
        <f t="shared" si="18"/>
        <v>-0.76666666666666661</v>
      </c>
      <c r="I33" s="20">
        <f t="shared" si="18"/>
        <v>-1.5766666666666667</v>
      </c>
      <c r="J33" s="20">
        <f t="shared" si="18"/>
        <v>-1.1166666666666667</v>
      </c>
      <c r="K33" s="20">
        <f t="shared" si="18"/>
        <v>-1.03</v>
      </c>
      <c r="L33" s="20">
        <f t="shared" si="18"/>
        <v>6.3333333333333353E-2</v>
      </c>
      <c r="M33" s="116">
        <f t="shared" si="18"/>
        <v>-9.6666666666666567E-2</v>
      </c>
      <c r="N33"/>
    </row>
    <row r="34" spans="1:14">
      <c r="A34" s="93" t="s">
        <v>70</v>
      </c>
      <c r="B34" s="18">
        <f t="shared" ref="B34:M34" si="19">SUM(B25-B28)</f>
        <v>0.83571428571428585</v>
      </c>
      <c r="C34" s="18">
        <f t="shared" si="19"/>
        <v>-0.58285714285714296</v>
      </c>
      <c r="D34" s="18">
        <f t="shared" si="19"/>
        <v>0.58111111111111113</v>
      </c>
      <c r="E34" s="18">
        <f t="shared" si="19"/>
        <v>-1.1666666666666667</v>
      </c>
      <c r="F34" s="18">
        <f t="shared" si="19"/>
        <v>-1.4533333333333336</v>
      </c>
      <c r="G34" s="18">
        <f t="shared" si="19"/>
        <v>-0.71333333333333337</v>
      </c>
      <c r="H34" s="18">
        <f t="shared" si="19"/>
        <v>-0.25555555555555531</v>
      </c>
      <c r="I34" s="18">
        <f t="shared" si="19"/>
        <v>-0.87111111111111095</v>
      </c>
      <c r="J34" s="18">
        <f t="shared" si="19"/>
        <v>-7.2222222222221966E-2</v>
      </c>
      <c r="K34" s="18">
        <f t="shared" si="19"/>
        <v>9.2222222222221983E-2</v>
      </c>
      <c r="L34" s="18">
        <f t="shared" si="19"/>
        <v>0.4522222222222223</v>
      </c>
      <c r="M34" s="116">
        <f t="shared" si="19"/>
        <v>0.1477777777777779</v>
      </c>
      <c r="N34"/>
    </row>
    <row r="35" spans="1:14">
      <c r="A35" s="93" t="s">
        <v>71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16"/>
      <c r="N35"/>
    </row>
    <row r="36" spans="1:14">
      <c r="A36" s="104" t="s">
        <v>68</v>
      </c>
      <c r="B36" s="28">
        <f t="shared" ref="B36:M36" si="20">SUM(B40-B29)</f>
        <v>0.55000000000000004</v>
      </c>
      <c r="C36" s="28">
        <f t="shared" si="20"/>
        <v>-6.6666666666665986E-3</v>
      </c>
      <c r="D36" s="28">
        <f t="shared" si="20"/>
        <v>0.62999999999999989</v>
      </c>
      <c r="E36" s="28">
        <f t="shared" si="20"/>
        <v>-0.57000000000000073</v>
      </c>
      <c r="F36" s="28">
        <f t="shared" si="20"/>
        <v>-0.10666666666666824</v>
      </c>
      <c r="G36" s="28">
        <f t="shared" si="20"/>
        <v>-0.75333333333333563</v>
      </c>
      <c r="H36" s="28">
        <f t="shared" si="20"/>
        <v>-1.1033333333333353</v>
      </c>
      <c r="I36" s="28">
        <f t="shared" si="20"/>
        <v>-1.8716666666666679</v>
      </c>
      <c r="J36" s="28">
        <f t="shared" si="20"/>
        <v>-2.038333333333334</v>
      </c>
      <c r="K36" s="28">
        <f t="shared" si="20"/>
        <v>-1.8016666666666694</v>
      </c>
      <c r="L36" s="28">
        <f t="shared" si="20"/>
        <v>-1.571666666666669</v>
      </c>
      <c r="M36" s="116">
        <f t="shared" si="20"/>
        <v>-1.6183333333333323</v>
      </c>
      <c r="N36"/>
    </row>
    <row r="37" spans="1:14">
      <c r="A37" s="93" t="s">
        <v>69</v>
      </c>
      <c r="B37" s="20">
        <f t="shared" ref="B37:M37" si="21">SUM(B41-B29)</f>
        <v>2.5499999999999998</v>
      </c>
      <c r="C37" s="20">
        <f>SUM(C41-C29)</f>
        <v>1.8099999999999998</v>
      </c>
      <c r="D37" s="20">
        <f t="shared" si="21"/>
        <v>1.5133333333333336</v>
      </c>
      <c r="E37" s="20">
        <f t="shared" si="21"/>
        <v>0.17999999999999972</v>
      </c>
      <c r="F37" s="20">
        <f t="shared" si="21"/>
        <v>0.64333333333333265</v>
      </c>
      <c r="G37" s="20">
        <f t="shared" si="21"/>
        <v>-0.87000000000000099</v>
      </c>
      <c r="H37" s="20">
        <f t="shared" si="21"/>
        <v>-1.6366666666666667</v>
      </c>
      <c r="I37" s="20">
        <f t="shared" si="21"/>
        <v>-3.2133333333333329</v>
      </c>
      <c r="J37" s="20">
        <f t="shared" si="21"/>
        <v>-4.3299999999999983</v>
      </c>
      <c r="K37" s="20">
        <f t="shared" si="21"/>
        <v>-5.3599999999999994</v>
      </c>
      <c r="L37" s="20">
        <f t="shared" si="21"/>
        <v>-5.2966666666666651</v>
      </c>
      <c r="M37" s="116">
        <f t="shared" si="21"/>
        <v>-5.3933333333333309</v>
      </c>
      <c r="N37"/>
    </row>
    <row r="38" spans="1:14">
      <c r="A38" s="171" t="s">
        <v>70</v>
      </c>
      <c r="B38" s="172">
        <f t="shared" ref="B38:M38" si="22">SUM(B42-B29)</f>
        <v>0.83571428571428585</v>
      </c>
      <c r="C38" s="172">
        <f t="shared" si="22"/>
        <v>0.25285714285714289</v>
      </c>
      <c r="D38" s="172">
        <f t="shared" si="22"/>
        <v>0.83396825396825403</v>
      </c>
      <c r="E38" s="172">
        <f t="shared" si="22"/>
        <v>-0.33269841269841294</v>
      </c>
      <c r="F38" s="172">
        <f t="shared" si="22"/>
        <v>-1.786031746031747</v>
      </c>
      <c r="G38" s="172">
        <f t="shared" si="22"/>
        <v>-2.4993650793650808</v>
      </c>
      <c r="H38" s="172">
        <f t="shared" si="22"/>
        <v>-2.7549206349206354</v>
      </c>
      <c r="I38" s="172">
        <f t="shared" si="22"/>
        <v>-3.6260317460317459</v>
      </c>
      <c r="J38" s="172">
        <f t="shared" si="22"/>
        <v>-3.698253968253967</v>
      </c>
      <c r="K38" s="172">
        <f t="shared" si="22"/>
        <v>-3.6060317460317464</v>
      </c>
      <c r="L38" s="172">
        <f t="shared" si="22"/>
        <v>-3.1538095238095245</v>
      </c>
      <c r="M38" s="173">
        <f t="shared" si="22"/>
        <v>-3.0060317460317449</v>
      </c>
      <c r="N38"/>
    </row>
    <row r="39" spans="1:14">
      <c r="A39" s="102" t="s">
        <v>72</v>
      </c>
      <c r="B39" s="38" t="s">
        <v>74</v>
      </c>
      <c r="C39" s="38" t="s">
        <v>76</v>
      </c>
      <c r="D39" s="38" t="s">
        <v>77</v>
      </c>
      <c r="E39" s="38" t="s">
        <v>79</v>
      </c>
      <c r="F39" s="38" t="s">
        <v>78</v>
      </c>
      <c r="G39" s="38" t="s">
        <v>83</v>
      </c>
      <c r="H39" s="38" t="s">
        <v>84</v>
      </c>
      <c r="I39" s="38" t="s">
        <v>86</v>
      </c>
      <c r="J39" s="38" t="s">
        <v>88</v>
      </c>
      <c r="K39" s="38" t="s">
        <v>89</v>
      </c>
      <c r="L39" s="38" t="s">
        <v>91</v>
      </c>
      <c r="M39" s="100" t="s">
        <v>93</v>
      </c>
      <c r="N39"/>
    </row>
    <row r="40" spans="1:14">
      <c r="A40" s="93" t="s">
        <v>68</v>
      </c>
      <c r="B40" s="18">
        <f>SUM(B23)</f>
        <v>1.5</v>
      </c>
      <c r="C40" s="18">
        <f t="shared" ref="C40:M40" si="23">SUM(B40+C23)</f>
        <v>1.9833333333333334</v>
      </c>
      <c r="D40" s="18">
        <f t="shared" si="23"/>
        <v>3.3499999999999996</v>
      </c>
      <c r="E40" s="18">
        <f t="shared" si="23"/>
        <v>3.7499999999999996</v>
      </c>
      <c r="F40" s="18">
        <f t="shared" si="23"/>
        <v>7.4333333333333327</v>
      </c>
      <c r="G40" s="18">
        <f t="shared" si="23"/>
        <v>9.1666666666666661</v>
      </c>
      <c r="H40" s="18">
        <f t="shared" si="23"/>
        <v>10.316666666666666</v>
      </c>
      <c r="I40" s="18">
        <f t="shared" si="23"/>
        <v>11.658333333333333</v>
      </c>
      <c r="J40" s="18">
        <f t="shared" si="23"/>
        <v>14.141666666666666</v>
      </c>
      <c r="K40" s="18">
        <f t="shared" si="23"/>
        <v>16.608333333333331</v>
      </c>
      <c r="L40" s="18">
        <f t="shared" si="23"/>
        <v>17.608333333333331</v>
      </c>
      <c r="M40" s="116">
        <f t="shared" si="23"/>
        <v>18.391666666666666</v>
      </c>
      <c r="N40"/>
    </row>
    <row r="41" spans="1:14">
      <c r="A41" s="104" t="s">
        <v>69</v>
      </c>
      <c r="B41" s="28">
        <f>SUM(B24)</f>
        <v>3.5</v>
      </c>
      <c r="C41" s="28">
        <f t="shared" ref="C41:M41" si="24">SUM(B41+C24)</f>
        <v>3.8</v>
      </c>
      <c r="D41" s="28">
        <f t="shared" si="24"/>
        <v>4.2333333333333334</v>
      </c>
      <c r="E41" s="28">
        <f t="shared" si="24"/>
        <v>4.5</v>
      </c>
      <c r="F41" s="28">
        <f t="shared" si="24"/>
        <v>8.1833333333333336</v>
      </c>
      <c r="G41" s="28">
        <f t="shared" si="24"/>
        <v>9.0500000000000007</v>
      </c>
      <c r="H41" s="28">
        <f t="shared" si="24"/>
        <v>9.783333333333335</v>
      </c>
      <c r="I41" s="28">
        <f t="shared" si="24"/>
        <v>10.316666666666668</v>
      </c>
      <c r="J41" s="28">
        <f t="shared" si="24"/>
        <v>11.850000000000001</v>
      </c>
      <c r="K41" s="28">
        <f t="shared" si="24"/>
        <v>13.05</v>
      </c>
      <c r="L41" s="28">
        <f t="shared" si="24"/>
        <v>13.883333333333335</v>
      </c>
      <c r="M41" s="154">
        <f t="shared" si="24"/>
        <v>14.616666666666667</v>
      </c>
      <c r="N41"/>
    </row>
    <row r="42" spans="1:14" ht="15.75" thickBot="1">
      <c r="A42" s="125" t="s">
        <v>70</v>
      </c>
      <c r="B42" s="126">
        <f>SUM(B25)</f>
        <v>1.7857142857142858</v>
      </c>
      <c r="C42" s="126">
        <f t="shared" ref="C42:M42" si="25">SUM(B42+C25)</f>
        <v>2.2428571428571429</v>
      </c>
      <c r="D42" s="126">
        <f t="shared" si="25"/>
        <v>3.5539682539682538</v>
      </c>
      <c r="E42" s="126">
        <f t="shared" si="25"/>
        <v>3.9873015873015873</v>
      </c>
      <c r="F42" s="126">
        <f t="shared" si="25"/>
        <v>5.753968253968254</v>
      </c>
      <c r="G42" s="126">
        <f t="shared" si="25"/>
        <v>7.4206349206349209</v>
      </c>
      <c r="H42" s="126">
        <f t="shared" si="25"/>
        <v>8.6650793650793663</v>
      </c>
      <c r="I42" s="126">
        <f t="shared" si="25"/>
        <v>9.9039682539682552</v>
      </c>
      <c r="J42" s="126">
        <f t="shared" si="25"/>
        <v>12.481746031746033</v>
      </c>
      <c r="K42" s="126">
        <f t="shared" si="25"/>
        <v>14.803968253968254</v>
      </c>
      <c r="L42" s="126">
        <f t="shared" si="25"/>
        <v>16.026190476190475</v>
      </c>
      <c r="M42" s="155">
        <f t="shared" si="25"/>
        <v>17.003968253968253</v>
      </c>
      <c r="N42"/>
    </row>
    <row r="43" spans="1:14" ht="15.75" thickTop="1">
      <c r="A43" s="11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8"/>
      <c r="N43"/>
    </row>
    <row r="44" spans="1:14">
      <c r="A44" s="11" t="s">
        <v>73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8"/>
      <c r="N44"/>
    </row>
    <row r="45" spans="1:14">
      <c r="A45" s="11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8"/>
      <c r="N45"/>
    </row>
    <row r="46" spans="1:14">
      <c r="A46" s="11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0"/>
      <c r="N46"/>
    </row>
    <row r="47" spans="1:14">
      <c r="A47" s="11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28"/>
      <c r="N47"/>
    </row>
    <row r="48" spans="1:14">
      <c r="A48" s="1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28"/>
      <c r="N48"/>
    </row>
    <row r="49" spans="1:14">
      <c r="A49" s="21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/>
    </row>
    <row r="50" spans="1:14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/>
    </row>
    <row r="51" spans="1:14">
      <c r="A51" s="11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8"/>
      <c r="N51"/>
    </row>
    <row r="52" spans="1:14">
      <c r="A52" s="11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28"/>
      <c r="N52"/>
    </row>
    <row r="53" spans="1:14">
      <c r="A53" s="1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8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4">
      <c r="A55" s="34"/>
    </row>
  </sheetData>
  <phoneticPr fontId="0" type="noConversion"/>
  <pageMargins left="0.5" right="0.5" top="0.5" bottom="0.5" header="0" footer="0"/>
  <pageSetup paperSize="5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G49"/>
  <sheetViews>
    <sheetView showOutlineSymbols="0" zoomScale="50" zoomScaleNormal="87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6640625" defaultRowHeight="15"/>
  <cols>
    <col min="1" max="1" width="35.77734375" style="10" customWidth="1"/>
    <col min="2" max="29" width="9.6640625" style="10" customWidth="1"/>
    <col min="30" max="30" width="10.77734375" style="10" customWidth="1"/>
    <col min="31" max="33" width="9.6640625" style="10" customWidth="1"/>
    <col min="34" max="16384" width="9.6640625" style="10"/>
  </cols>
  <sheetData>
    <row r="1" spans="1:33">
      <c r="A1" s="11" t="s">
        <v>46</v>
      </c>
    </row>
    <row r="2" spans="1:33" ht="15.75" thickBot="1">
      <c r="A2" s="11" t="s">
        <v>255</v>
      </c>
    </row>
    <row r="3" spans="1:33" ht="15.75">
      <c r="A3" s="12" t="s">
        <v>43</v>
      </c>
      <c r="B3" s="12" t="s">
        <v>74</v>
      </c>
      <c r="C3" s="12" t="s">
        <v>76</v>
      </c>
      <c r="D3" s="12"/>
      <c r="E3" s="12"/>
      <c r="F3" s="12" t="s">
        <v>77</v>
      </c>
      <c r="G3" s="12"/>
      <c r="H3" s="12" t="s">
        <v>79</v>
      </c>
      <c r="I3" s="12"/>
      <c r="J3" s="12"/>
      <c r="K3" s="12"/>
      <c r="L3" s="12" t="s">
        <v>78</v>
      </c>
      <c r="M3" s="12"/>
      <c r="N3" s="12"/>
      <c r="O3" s="12" t="s">
        <v>576</v>
      </c>
      <c r="P3" s="12"/>
      <c r="Q3" s="12" t="s">
        <v>577</v>
      </c>
      <c r="R3" s="12"/>
      <c r="S3" s="12" t="s">
        <v>86</v>
      </c>
      <c r="T3" s="12"/>
      <c r="U3" s="12"/>
      <c r="V3" s="12"/>
      <c r="W3" s="12" t="s">
        <v>575</v>
      </c>
      <c r="X3" s="12"/>
      <c r="Y3" s="12"/>
      <c r="Z3" s="12" t="s">
        <v>89</v>
      </c>
      <c r="AA3" s="12"/>
      <c r="AB3" s="12" t="s">
        <v>91</v>
      </c>
      <c r="AC3" s="12" t="s">
        <v>93</v>
      </c>
      <c r="AD3" s="12" t="s">
        <v>48</v>
      </c>
      <c r="AE3" s="135"/>
      <c r="AF3" s="135"/>
      <c r="AG3" s="135"/>
    </row>
    <row r="4" spans="1:33" ht="16.5" thickBot="1">
      <c r="A4" s="13" t="s">
        <v>48</v>
      </c>
      <c r="B4" s="14" t="s">
        <v>75</v>
      </c>
      <c r="C4" s="14" t="s">
        <v>75</v>
      </c>
      <c r="D4" s="14" t="s">
        <v>262</v>
      </c>
      <c r="E4" s="14" t="s">
        <v>263</v>
      </c>
      <c r="F4" s="14" t="s">
        <v>75</v>
      </c>
      <c r="G4" s="14" t="s">
        <v>265</v>
      </c>
      <c r="H4" s="14" t="s">
        <v>75</v>
      </c>
      <c r="I4" s="14" t="s">
        <v>130</v>
      </c>
      <c r="J4" s="14" t="s">
        <v>267</v>
      </c>
      <c r="K4" s="14" t="s">
        <v>268</v>
      </c>
      <c r="L4" s="14" t="s">
        <v>75</v>
      </c>
      <c r="M4" s="14" t="s">
        <v>236</v>
      </c>
      <c r="N4" s="14" t="s">
        <v>269</v>
      </c>
      <c r="O4" s="14" t="s">
        <v>75</v>
      </c>
      <c r="P4" s="14" t="s">
        <v>270</v>
      </c>
      <c r="Q4" s="14" t="s">
        <v>75</v>
      </c>
      <c r="R4" s="14" t="s">
        <v>271</v>
      </c>
      <c r="S4" s="14" t="s">
        <v>75</v>
      </c>
      <c r="T4" s="14" t="s">
        <v>143</v>
      </c>
      <c r="U4" s="14" t="s">
        <v>272</v>
      </c>
      <c r="V4" s="14" t="s">
        <v>273</v>
      </c>
      <c r="W4" s="14" t="s">
        <v>75</v>
      </c>
      <c r="X4" s="14" t="s">
        <v>274</v>
      </c>
      <c r="Y4" s="14" t="s">
        <v>275</v>
      </c>
      <c r="Z4" s="14" t="s">
        <v>75</v>
      </c>
      <c r="AA4" s="14" t="s">
        <v>277</v>
      </c>
      <c r="AB4" s="14" t="s">
        <v>75</v>
      </c>
      <c r="AC4" s="14" t="s">
        <v>75</v>
      </c>
      <c r="AD4" s="14" t="s">
        <v>75</v>
      </c>
      <c r="AE4" s="135"/>
      <c r="AF4" s="135"/>
      <c r="AG4" s="135"/>
    </row>
    <row r="5" spans="1:33">
      <c r="A5" s="15" t="s">
        <v>49</v>
      </c>
      <c r="B5" s="16">
        <v>0</v>
      </c>
      <c r="C5" s="16">
        <v>0</v>
      </c>
      <c r="D5" s="16">
        <v>0.4</v>
      </c>
      <c r="E5" s="16">
        <v>1.8</v>
      </c>
      <c r="F5" s="16">
        <f t="shared" ref="F5:F10" si="0">SUM(D5:E5)</f>
        <v>2.2000000000000002</v>
      </c>
      <c r="G5" s="16">
        <v>1.4</v>
      </c>
      <c r="H5" s="16">
        <f t="shared" ref="H5:H10" si="1">SUM(G5)</f>
        <v>1.4</v>
      </c>
      <c r="I5" s="16">
        <v>0.4</v>
      </c>
      <c r="J5" s="17" t="s">
        <v>82</v>
      </c>
      <c r="K5" s="16">
        <v>5.2</v>
      </c>
      <c r="L5" s="153">
        <f>SUM(I5:K5)</f>
        <v>5.6000000000000005</v>
      </c>
      <c r="M5" s="16">
        <v>0.3</v>
      </c>
      <c r="N5" s="16">
        <v>0.9</v>
      </c>
      <c r="O5" s="16">
        <f>SUM(M5:N5)</f>
        <v>1.2</v>
      </c>
      <c r="P5" s="16">
        <v>2.5</v>
      </c>
      <c r="Q5" s="16">
        <f>SUM(P5)</f>
        <v>2.5</v>
      </c>
      <c r="R5" s="16">
        <v>0.4</v>
      </c>
      <c r="S5" s="16">
        <f>SUM(R5)</f>
        <v>0.4</v>
      </c>
      <c r="T5" s="16">
        <v>0.85</v>
      </c>
      <c r="U5" s="16">
        <v>0.85</v>
      </c>
      <c r="V5" s="16">
        <v>3.2</v>
      </c>
      <c r="W5" s="16">
        <f>SUM(T5:V5)</f>
        <v>4.9000000000000004</v>
      </c>
      <c r="X5" s="16">
        <v>0.8</v>
      </c>
      <c r="Y5" s="16">
        <v>0.8</v>
      </c>
      <c r="Z5" s="16">
        <f>SUM(X5:Y5)</f>
        <v>1.6</v>
      </c>
      <c r="AA5" s="16">
        <v>1.7</v>
      </c>
      <c r="AB5" s="16">
        <f>SUM(AA5)</f>
        <v>1.7</v>
      </c>
      <c r="AC5" s="16">
        <v>0</v>
      </c>
      <c r="AD5" s="16">
        <f t="shared" ref="AD5:AD17" si="2">B5+C5+F5+H5+L5+O5+Q5+S5+W5+Z5+AB5+AC5</f>
        <v>21.500000000000004</v>
      </c>
      <c r="AE5" s="18"/>
      <c r="AF5" s="18"/>
      <c r="AG5" s="18"/>
    </row>
    <row r="6" spans="1:33">
      <c r="A6" s="11" t="s">
        <v>50</v>
      </c>
      <c r="B6" s="18">
        <v>0</v>
      </c>
      <c r="C6" s="18">
        <v>0</v>
      </c>
      <c r="D6" s="18">
        <v>0.3</v>
      </c>
      <c r="E6" s="18">
        <v>1.2</v>
      </c>
      <c r="F6" s="18">
        <f t="shared" si="0"/>
        <v>1.5</v>
      </c>
      <c r="G6" s="18">
        <v>1</v>
      </c>
      <c r="H6" s="18">
        <f t="shared" si="1"/>
        <v>1</v>
      </c>
      <c r="I6" s="18">
        <v>0.6</v>
      </c>
      <c r="J6" s="19" t="s">
        <v>82</v>
      </c>
      <c r="K6" s="18">
        <v>4.7</v>
      </c>
      <c r="L6" s="121">
        <f t="shared" ref="L6:L18" si="3">SUM(I6:K6)</f>
        <v>5.3</v>
      </c>
      <c r="M6" s="18">
        <v>0.1</v>
      </c>
      <c r="N6" s="18">
        <v>1.4</v>
      </c>
      <c r="O6" s="18">
        <f t="shared" ref="O6:O18" si="4">SUM(M6:N6)</f>
        <v>1.5</v>
      </c>
      <c r="P6" s="18">
        <v>1.1000000000000001</v>
      </c>
      <c r="Q6" s="18">
        <f t="shared" ref="Q6:Q18" si="5">SUM(P6)</f>
        <v>1.1000000000000001</v>
      </c>
      <c r="R6" s="18">
        <v>0.3</v>
      </c>
      <c r="S6" s="18">
        <f t="shared" ref="S6:S18" si="6">SUM(R6)</f>
        <v>0.3</v>
      </c>
      <c r="T6" s="18">
        <v>0.75</v>
      </c>
      <c r="U6" s="18">
        <v>1.2</v>
      </c>
      <c r="V6" s="18">
        <v>2</v>
      </c>
      <c r="W6" s="18">
        <f t="shared" ref="W6:W18" si="7">SUM(T6:V6)</f>
        <v>3.95</v>
      </c>
      <c r="X6" s="18">
        <v>0.8</v>
      </c>
      <c r="Y6" s="18">
        <v>0.9</v>
      </c>
      <c r="Z6" s="18">
        <f t="shared" ref="Z6:Z18" si="8">SUM(X6:Y6)</f>
        <v>1.7000000000000002</v>
      </c>
      <c r="AA6" s="18">
        <v>2.2000000000000002</v>
      </c>
      <c r="AB6" s="18">
        <f t="shared" ref="AB6:AB18" si="9">SUM(AA6)</f>
        <v>2.2000000000000002</v>
      </c>
      <c r="AC6" s="18">
        <v>0</v>
      </c>
      <c r="AD6" s="18">
        <f t="shared" si="2"/>
        <v>18.55</v>
      </c>
      <c r="AE6" s="18"/>
      <c r="AF6" s="18"/>
      <c r="AG6" s="18"/>
    </row>
    <row r="7" spans="1:33">
      <c r="A7" s="11" t="s">
        <v>195</v>
      </c>
      <c r="B7" s="18">
        <v>0</v>
      </c>
      <c r="C7" s="18">
        <v>0</v>
      </c>
      <c r="D7" s="18">
        <v>0.25</v>
      </c>
      <c r="E7" s="18">
        <v>1.1000000000000001</v>
      </c>
      <c r="F7" s="18">
        <f t="shared" si="0"/>
        <v>1.35</v>
      </c>
      <c r="G7" s="18">
        <v>1</v>
      </c>
      <c r="H7" s="18">
        <f t="shared" si="1"/>
        <v>1</v>
      </c>
      <c r="I7" s="18">
        <v>0.9</v>
      </c>
      <c r="J7" s="18">
        <v>0.3</v>
      </c>
      <c r="K7" s="18">
        <v>2.9</v>
      </c>
      <c r="L7" s="121">
        <f t="shared" si="3"/>
        <v>4.0999999999999996</v>
      </c>
      <c r="M7" s="18">
        <v>0.4</v>
      </c>
      <c r="N7" s="18">
        <v>1</v>
      </c>
      <c r="O7" s="18">
        <f t="shared" si="4"/>
        <v>1.4</v>
      </c>
      <c r="P7" s="18">
        <v>1.6</v>
      </c>
      <c r="Q7" s="18">
        <f t="shared" si="5"/>
        <v>1.6</v>
      </c>
      <c r="R7" s="18">
        <v>0.2</v>
      </c>
      <c r="S7" s="18">
        <f t="shared" si="6"/>
        <v>0.2</v>
      </c>
      <c r="T7" s="18">
        <v>0.4</v>
      </c>
      <c r="U7" s="18">
        <v>1</v>
      </c>
      <c r="V7" s="18">
        <v>1.6</v>
      </c>
      <c r="W7" s="18">
        <f t="shared" si="7"/>
        <v>3</v>
      </c>
      <c r="X7" s="18">
        <v>0.6</v>
      </c>
      <c r="Y7" s="18">
        <v>1</v>
      </c>
      <c r="Z7" s="18">
        <f t="shared" si="8"/>
        <v>1.6</v>
      </c>
      <c r="AA7" s="18">
        <v>1.7</v>
      </c>
      <c r="AB7" s="18">
        <f t="shared" si="9"/>
        <v>1.7</v>
      </c>
      <c r="AC7" s="18">
        <v>0</v>
      </c>
      <c r="AD7" s="18">
        <f t="shared" si="2"/>
        <v>15.949999999999998</v>
      </c>
      <c r="AE7" s="18"/>
      <c r="AF7" s="18"/>
      <c r="AG7" s="18"/>
    </row>
    <row r="8" spans="1:33">
      <c r="A8" s="11" t="s">
        <v>52</v>
      </c>
      <c r="B8" s="18">
        <v>0</v>
      </c>
      <c r="C8" s="18">
        <v>0</v>
      </c>
      <c r="D8" s="18">
        <v>0.35</v>
      </c>
      <c r="E8" s="18">
        <v>1.8</v>
      </c>
      <c r="F8" s="18">
        <f t="shared" si="0"/>
        <v>2.15</v>
      </c>
      <c r="G8" s="18">
        <v>0.4</v>
      </c>
      <c r="H8" s="18">
        <f t="shared" si="1"/>
        <v>0.4</v>
      </c>
      <c r="I8" s="18">
        <v>0.2</v>
      </c>
      <c r="J8" s="18">
        <v>0.1</v>
      </c>
      <c r="K8" s="18">
        <v>3.6</v>
      </c>
      <c r="L8" s="121">
        <f t="shared" si="3"/>
        <v>3.9000000000000004</v>
      </c>
      <c r="M8" s="18">
        <v>0.7</v>
      </c>
      <c r="N8" s="18">
        <v>0.7</v>
      </c>
      <c r="O8" s="18">
        <f t="shared" si="4"/>
        <v>1.4</v>
      </c>
      <c r="P8" s="18">
        <v>1.9</v>
      </c>
      <c r="Q8" s="18">
        <f t="shared" si="5"/>
        <v>1.9</v>
      </c>
      <c r="R8" s="18">
        <v>0.4</v>
      </c>
      <c r="S8" s="18">
        <f t="shared" si="6"/>
        <v>0.4</v>
      </c>
      <c r="T8" s="18">
        <v>0.4</v>
      </c>
      <c r="U8" s="18">
        <v>1</v>
      </c>
      <c r="V8" s="18">
        <v>2.2999999999999998</v>
      </c>
      <c r="W8" s="18">
        <f t="shared" si="7"/>
        <v>3.6999999999999997</v>
      </c>
      <c r="X8" s="18">
        <v>0.9</v>
      </c>
      <c r="Y8" s="19" t="s">
        <v>276</v>
      </c>
      <c r="Z8" s="18">
        <f t="shared" si="8"/>
        <v>0.9</v>
      </c>
      <c r="AA8" s="18">
        <v>1.6</v>
      </c>
      <c r="AB8" s="18">
        <f t="shared" si="9"/>
        <v>1.6</v>
      </c>
      <c r="AC8" s="18">
        <v>0</v>
      </c>
      <c r="AD8" s="18">
        <f t="shared" si="2"/>
        <v>16.350000000000001</v>
      </c>
      <c r="AE8" s="18"/>
      <c r="AF8" s="18"/>
      <c r="AG8" s="18"/>
    </row>
    <row r="9" spans="1:33">
      <c r="A9" s="11" t="s">
        <v>53</v>
      </c>
      <c r="B9" s="18">
        <v>0</v>
      </c>
      <c r="C9" s="18">
        <v>0</v>
      </c>
      <c r="D9" s="18">
        <v>0.3</v>
      </c>
      <c r="E9" s="18">
        <v>0.9</v>
      </c>
      <c r="F9" s="18">
        <f t="shared" si="0"/>
        <v>1.2</v>
      </c>
      <c r="G9" s="18">
        <v>1.2</v>
      </c>
      <c r="H9" s="18">
        <f t="shared" si="1"/>
        <v>1.2</v>
      </c>
      <c r="I9" s="18">
        <v>0.7</v>
      </c>
      <c r="J9" s="19" t="s">
        <v>82</v>
      </c>
      <c r="K9" s="18">
        <v>4.0999999999999996</v>
      </c>
      <c r="L9" s="121">
        <f t="shared" si="3"/>
        <v>4.8</v>
      </c>
      <c r="M9" s="18">
        <v>0.15</v>
      </c>
      <c r="N9" s="18">
        <v>1.1000000000000001</v>
      </c>
      <c r="O9" s="18">
        <f t="shared" si="4"/>
        <v>1.25</v>
      </c>
      <c r="P9" s="18">
        <v>0.7</v>
      </c>
      <c r="Q9" s="18">
        <f t="shared" si="5"/>
        <v>0.7</v>
      </c>
      <c r="R9" s="18">
        <v>0</v>
      </c>
      <c r="S9" s="18">
        <f t="shared" si="6"/>
        <v>0</v>
      </c>
      <c r="T9" s="18">
        <v>0.5</v>
      </c>
      <c r="U9" s="18">
        <v>0.6</v>
      </c>
      <c r="V9" s="18">
        <v>1.5</v>
      </c>
      <c r="W9" s="18">
        <f t="shared" si="7"/>
        <v>2.6</v>
      </c>
      <c r="X9" s="18">
        <v>1.2</v>
      </c>
      <c r="Y9" s="18">
        <v>0.3</v>
      </c>
      <c r="Z9" s="18">
        <f t="shared" si="8"/>
        <v>1.5</v>
      </c>
      <c r="AA9" s="18">
        <v>2</v>
      </c>
      <c r="AB9" s="18">
        <f t="shared" si="9"/>
        <v>2</v>
      </c>
      <c r="AC9" s="18">
        <v>0</v>
      </c>
      <c r="AD9" s="18">
        <f t="shared" si="2"/>
        <v>15.249999999999998</v>
      </c>
      <c r="AE9" s="18"/>
      <c r="AF9" s="18"/>
      <c r="AG9" s="18"/>
    </row>
    <row r="10" spans="1:33">
      <c r="A10" s="11" t="s">
        <v>146</v>
      </c>
      <c r="B10" s="18">
        <v>0</v>
      </c>
      <c r="C10" s="18">
        <v>0</v>
      </c>
      <c r="D10" s="18">
        <v>0.25</v>
      </c>
      <c r="E10" s="18">
        <v>0.9</v>
      </c>
      <c r="F10" s="18">
        <f t="shared" si="0"/>
        <v>1.1499999999999999</v>
      </c>
      <c r="G10" s="18">
        <v>0.9</v>
      </c>
      <c r="H10" s="18">
        <f t="shared" si="1"/>
        <v>0.9</v>
      </c>
      <c r="I10" s="18">
        <v>0.7</v>
      </c>
      <c r="J10" s="19" t="s">
        <v>82</v>
      </c>
      <c r="K10" s="18">
        <v>3.8</v>
      </c>
      <c r="L10" s="121">
        <f t="shared" si="3"/>
        <v>4.5</v>
      </c>
      <c r="M10" s="18">
        <v>0.4</v>
      </c>
      <c r="N10" s="18">
        <v>0.8</v>
      </c>
      <c r="O10" s="18">
        <f t="shared" si="4"/>
        <v>1.2000000000000002</v>
      </c>
      <c r="P10" s="18">
        <v>1</v>
      </c>
      <c r="Q10" s="18">
        <f t="shared" si="5"/>
        <v>1</v>
      </c>
      <c r="R10" s="18">
        <v>0</v>
      </c>
      <c r="S10" s="18">
        <f t="shared" si="6"/>
        <v>0</v>
      </c>
      <c r="T10" s="18">
        <v>0.4</v>
      </c>
      <c r="U10" s="18">
        <v>0.95</v>
      </c>
      <c r="V10" s="18">
        <v>1.6</v>
      </c>
      <c r="W10" s="18">
        <f t="shared" si="7"/>
        <v>2.95</v>
      </c>
      <c r="X10" s="18">
        <v>1.2</v>
      </c>
      <c r="Y10" s="18">
        <v>0.4</v>
      </c>
      <c r="Z10" s="18">
        <f t="shared" si="8"/>
        <v>1.6</v>
      </c>
      <c r="AA10" s="18">
        <v>0.8</v>
      </c>
      <c r="AB10" s="18">
        <f t="shared" si="9"/>
        <v>0.8</v>
      </c>
      <c r="AC10" s="18">
        <v>0</v>
      </c>
      <c r="AD10" s="18">
        <f t="shared" si="2"/>
        <v>14.1</v>
      </c>
      <c r="AE10" s="18"/>
      <c r="AF10" s="18"/>
      <c r="AG10" s="18"/>
    </row>
    <row r="11" spans="1:33">
      <c r="A11" s="11" t="s">
        <v>256</v>
      </c>
      <c r="B11" s="20" t="s">
        <v>261</v>
      </c>
      <c r="C11" s="18"/>
      <c r="D11" s="18"/>
      <c r="E11" s="18"/>
      <c r="F11" s="20" t="s">
        <v>264</v>
      </c>
      <c r="G11" s="18"/>
      <c r="H11" s="20" t="s">
        <v>266</v>
      </c>
      <c r="I11" s="18"/>
      <c r="J11" s="18"/>
      <c r="K11" s="18">
        <v>4.0999999999999996</v>
      </c>
      <c r="L11" s="121">
        <f t="shared" si="3"/>
        <v>4.0999999999999996</v>
      </c>
      <c r="M11" s="18">
        <v>0.15</v>
      </c>
      <c r="N11" s="18">
        <v>1.4</v>
      </c>
      <c r="O11" s="18">
        <f t="shared" si="4"/>
        <v>1.5499999999999998</v>
      </c>
      <c r="P11" s="18">
        <v>0.7</v>
      </c>
      <c r="Q11" s="18">
        <f t="shared" si="5"/>
        <v>0.7</v>
      </c>
      <c r="R11" s="18">
        <v>0.3</v>
      </c>
      <c r="S11" s="18">
        <f t="shared" si="6"/>
        <v>0.3</v>
      </c>
      <c r="T11" s="18">
        <v>0.8</v>
      </c>
      <c r="U11" s="18">
        <v>1</v>
      </c>
      <c r="V11" s="18">
        <v>1.2</v>
      </c>
      <c r="W11" s="18">
        <f t="shared" si="7"/>
        <v>3</v>
      </c>
      <c r="X11" s="18">
        <v>0.9</v>
      </c>
      <c r="Y11" s="18">
        <v>0.3</v>
      </c>
      <c r="Z11" s="18">
        <f t="shared" si="8"/>
        <v>1.2</v>
      </c>
      <c r="AA11" s="18">
        <v>1.5</v>
      </c>
      <c r="AB11" s="18">
        <f t="shared" si="9"/>
        <v>1.5</v>
      </c>
      <c r="AC11" s="18">
        <v>0</v>
      </c>
      <c r="AD11" s="18">
        <f>L11+O11+Q11+S11+W11+Z11+AB11+AC11</f>
        <v>12.349999999999998</v>
      </c>
      <c r="AE11" s="18"/>
      <c r="AF11" s="18"/>
      <c r="AG11" s="18"/>
    </row>
    <row r="12" spans="1:33">
      <c r="A12" s="11" t="s">
        <v>257</v>
      </c>
      <c r="B12" s="20" t="s">
        <v>261</v>
      </c>
      <c r="C12" s="18"/>
      <c r="D12" s="18"/>
      <c r="E12" s="18"/>
      <c r="F12" s="20" t="s">
        <v>264</v>
      </c>
      <c r="G12" s="18"/>
      <c r="H12" s="20" t="s">
        <v>266</v>
      </c>
      <c r="I12" s="18"/>
      <c r="J12" s="18"/>
      <c r="K12" s="18">
        <v>4.2</v>
      </c>
      <c r="L12" s="121">
        <f t="shared" si="3"/>
        <v>4.2</v>
      </c>
      <c r="M12" s="18">
        <v>0.25</v>
      </c>
      <c r="N12" s="18">
        <v>1.6</v>
      </c>
      <c r="O12" s="18">
        <f t="shared" si="4"/>
        <v>1.85</v>
      </c>
      <c r="P12" s="18">
        <v>0.9</v>
      </c>
      <c r="Q12" s="18">
        <f t="shared" si="5"/>
        <v>0.9</v>
      </c>
      <c r="R12" s="18">
        <v>0.5</v>
      </c>
      <c r="S12" s="18">
        <f t="shared" si="6"/>
        <v>0.5</v>
      </c>
      <c r="T12" s="18">
        <v>0.45</v>
      </c>
      <c r="U12" s="18">
        <v>0.6</v>
      </c>
      <c r="V12" s="18">
        <v>1.3</v>
      </c>
      <c r="W12" s="18">
        <f t="shared" si="7"/>
        <v>2.35</v>
      </c>
      <c r="X12" s="18">
        <v>0.9</v>
      </c>
      <c r="Y12" s="18">
        <v>0.2</v>
      </c>
      <c r="Z12" s="18">
        <f t="shared" si="8"/>
        <v>1.1000000000000001</v>
      </c>
      <c r="AA12" s="18">
        <v>1.4</v>
      </c>
      <c r="AB12" s="18">
        <f t="shared" si="9"/>
        <v>1.4</v>
      </c>
      <c r="AC12" s="18">
        <v>0</v>
      </c>
      <c r="AD12" s="18">
        <f>L12+O12+Q12+S12+W12+Z12+AB12+AC12</f>
        <v>12.3</v>
      </c>
      <c r="AE12" s="18"/>
      <c r="AF12" s="18"/>
      <c r="AG12" s="18"/>
    </row>
    <row r="13" spans="1:33">
      <c r="A13" s="11" t="s">
        <v>258</v>
      </c>
      <c r="B13" s="20" t="s">
        <v>261</v>
      </c>
      <c r="C13" s="18"/>
      <c r="D13" s="18"/>
      <c r="E13" s="18"/>
      <c r="F13" s="20" t="s">
        <v>264</v>
      </c>
      <c r="G13" s="18"/>
      <c r="H13" s="20" t="s">
        <v>266</v>
      </c>
      <c r="I13" s="18"/>
      <c r="J13" s="18"/>
      <c r="K13" s="18">
        <v>4.7</v>
      </c>
      <c r="L13" s="121">
        <f t="shared" si="3"/>
        <v>4.7</v>
      </c>
      <c r="M13" s="18">
        <v>0.1</v>
      </c>
      <c r="N13" s="18">
        <v>1.4</v>
      </c>
      <c r="O13" s="18">
        <f t="shared" si="4"/>
        <v>1.5</v>
      </c>
      <c r="P13" s="18">
        <v>1.1000000000000001</v>
      </c>
      <c r="Q13" s="18">
        <f t="shared" si="5"/>
        <v>1.1000000000000001</v>
      </c>
      <c r="R13" s="18">
        <v>0.3</v>
      </c>
      <c r="S13" s="18">
        <f t="shared" si="6"/>
        <v>0.3</v>
      </c>
      <c r="T13" s="18">
        <v>0.75</v>
      </c>
      <c r="U13" s="18">
        <v>1.2</v>
      </c>
      <c r="V13" s="18">
        <v>2</v>
      </c>
      <c r="W13" s="18">
        <f t="shared" si="7"/>
        <v>3.95</v>
      </c>
      <c r="X13" s="18">
        <v>0.8</v>
      </c>
      <c r="Y13" s="18">
        <v>0.9</v>
      </c>
      <c r="Z13" s="18">
        <f t="shared" si="8"/>
        <v>1.7000000000000002</v>
      </c>
      <c r="AA13" s="18">
        <v>2.2000000000000002</v>
      </c>
      <c r="AB13" s="18">
        <f t="shared" si="9"/>
        <v>2.2000000000000002</v>
      </c>
      <c r="AC13" s="18">
        <v>0</v>
      </c>
      <c r="AD13" s="18">
        <f>L13+O13+Q13+S13+W13+Z13+AB13+AC13</f>
        <v>15.45</v>
      </c>
      <c r="AE13" s="18"/>
      <c r="AF13" s="18"/>
      <c r="AG13" s="18"/>
    </row>
    <row r="14" spans="1:33">
      <c r="A14" s="177" t="s">
        <v>259</v>
      </c>
      <c r="B14" s="172" t="s">
        <v>261</v>
      </c>
      <c r="C14" s="174"/>
      <c r="D14" s="174"/>
      <c r="E14" s="174"/>
      <c r="F14" s="172" t="s">
        <v>264</v>
      </c>
      <c r="G14" s="174"/>
      <c r="H14" s="172" t="s">
        <v>266</v>
      </c>
      <c r="I14" s="174"/>
      <c r="J14" s="174"/>
      <c r="K14" s="174">
        <v>4</v>
      </c>
      <c r="L14" s="217">
        <f t="shared" si="3"/>
        <v>4</v>
      </c>
      <c r="M14" s="174">
        <v>0.2</v>
      </c>
      <c r="N14" s="174">
        <v>1.7</v>
      </c>
      <c r="O14" s="174">
        <f t="shared" si="4"/>
        <v>1.9</v>
      </c>
      <c r="P14" s="174">
        <v>0.9</v>
      </c>
      <c r="Q14" s="174">
        <f t="shared" si="5"/>
        <v>0.9</v>
      </c>
      <c r="R14" s="174">
        <v>0.3</v>
      </c>
      <c r="S14" s="174">
        <f t="shared" si="6"/>
        <v>0.3</v>
      </c>
      <c r="T14" s="174">
        <v>0.8</v>
      </c>
      <c r="U14" s="174">
        <v>0.7</v>
      </c>
      <c r="V14" s="174">
        <v>1.4</v>
      </c>
      <c r="W14" s="174">
        <f t="shared" si="7"/>
        <v>2.9</v>
      </c>
      <c r="X14" s="174">
        <v>0.7</v>
      </c>
      <c r="Y14" s="174">
        <v>0.75</v>
      </c>
      <c r="Z14" s="174">
        <f t="shared" si="8"/>
        <v>1.45</v>
      </c>
      <c r="AA14" s="174">
        <v>1.6</v>
      </c>
      <c r="AB14" s="174">
        <f t="shared" si="9"/>
        <v>1.6</v>
      </c>
      <c r="AC14" s="174">
        <v>0</v>
      </c>
      <c r="AD14" s="174">
        <f>L14+O14+Q14+S14+W14+Z14+AB14+AC14</f>
        <v>13.049999999999999</v>
      </c>
      <c r="AE14" s="18"/>
      <c r="AF14" s="18"/>
      <c r="AG14" s="18"/>
    </row>
    <row r="15" spans="1:33">
      <c r="A15" s="11" t="s">
        <v>54</v>
      </c>
      <c r="B15" s="18">
        <v>0</v>
      </c>
      <c r="C15" s="18">
        <v>0</v>
      </c>
      <c r="D15" s="18">
        <v>1.3</v>
      </c>
      <c r="E15" s="18">
        <v>1.8</v>
      </c>
      <c r="F15" s="18">
        <f>SUM(D15:E15)</f>
        <v>3.1</v>
      </c>
      <c r="G15" s="18">
        <v>0.6</v>
      </c>
      <c r="H15" s="18">
        <f>SUM(G15)</f>
        <v>0.6</v>
      </c>
      <c r="I15" s="18">
        <v>0.7</v>
      </c>
      <c r="J15" s="18">
        <v>0.3</v>
      </c>
      <c r="K15" s="18">
        <v>3.8</v>
      </c>
      <c r="L15" s="121">
        <f t="shared" si="3"/>
        <v>4.8</v>
      </c>
      <c r="M15" s="18">
        <v>0</v>
      </c>
      <c r="N15" s="18">
        <v>1.9</v>
      </c>
      <c r="O15" s="18">
        <f t="shared" si="4"/>
        <v>1.9</v>
      </c>
      <c r="P15" s="18">
        <v>1.2</v>
      </c>
      <c r="Q15" s="18">
        <f t="shared" si="5"/>
        <v>1.2</v>
      </c>
      <c r="R15" s="18">
        <v>0.2</v>
      </c>
      <c r="S15" s="18">
        <f t="shared" si="6"/>
        <v>0.2</v>
      </c>
      <c r="T15" s="18">
        <v>0.35</v>
      </c>
      <c r="U15" s="18">
        <v>4.2</v>
      </c>
      <c r="V15" s="18">
        <v>4.5999999999999996</v>
      </c>
      <c r="W15" s="18">
        <f t="shared" si="7"/>
        <v>9.1499999999999986</v>
      </c>
      <c r="X15" s="18">
        <v>1.3</v>
      </c>
      <c r="Y15" s="18">
        <v>2.2999999999999998</v>
      </c>
      <c r="Z15" s="18">
        <f t="shared" si="8"/>
        <v>3.5999999999999996</v>
      </c>
      <c r="AA15" s="18">
        <v>1.9</v>
      </c>
      <c r="AB15" s="18">
        <f t="shared" si="9"/>
        <v>1.9</v>
      </c>
      <c r="AC15" s="18">
        <v>0</v>
      </c>
      <c r="AD15" s="18">
        <f t="shared" si="2"/>
        <v>26.449999999999996</v>
      </c>
      <c r="AE15" s="18"/>
      <c r="AF15" s="18"/>
      <c r="AG15" s="18"/>
    </row>
    <row r="16" spans="1:33">
      <c r="A16" s="11" t="s">
        <v>242</v>
      </c>
      <c r="B16" s="18">
        <v>0</v>
      </c>
      <c r="C16" s="18">
        <v>0</v>
      </c>
      <c r="D16" s="18">
        <v>0.8</v>
      </c>
      <c r="E16" s="18">
        <v>1</v>
      </c>
      <c r="F16" s="18">
        <f>SUM(D16:E16)</f>
        <v>1.8</v>
      </c>
      <c r="G16" s="18">
        <v>0</v>
      </c>
      <c r="H16" s="18">
        <f>SUM(G16)</f>
        <v>0</v>
      </c>
      <c r="I16" s="18">
        <v>0.2</v>
      </c>
      <c r="J16" s="18">
        <v>0.1</v>
      </c>
      <c r="K16" s="18">
        <v>2.5</v>
      </c>
      <c r="L16" s="121">
        <f t="shared" si="3"/>
        <v>2.8</v>
      </c>
      <c r="M16" s="18">
        <v>0</v>
      </c>
      <c r="N16" s="18">
        <v>1</v>
      </c>
      <c r="O16" s="18">
        <f t="shared" si="4"/>
        <v>1</v>
      </c>
      <c r="P16" s="18">
        <v>2.5</v>
      </c>
      <c r="Q16" s="18">
        <f t="shared" si="5"/>
        <v>2.5</v>
      </c>
      <c r="R16" s="18">
        <v>0</v>
      </c>
      <c r="S16" s="18">
        <f t="shared" si="6"/>
        <v>0</v>
      </c>
      <c r="T16" s="18">
        <v>1</v>
      </c>
      <c r="U16" s="18">
        <v>0.9</v>
      </c>
      <c r="V16" s="18">
        <v>3.8</v>
      </c>
      <c r="W16" s="18">
        <f t="shared" si="7"/>
        <v>5.6999999999999993</v>
      </c>
      <c r="X16" s="18">
        <v>1.3</v>
      </c>
      <c r="Y16" s="18">
        <v>1.5</v>
      </c>
      <c r="Z16" s="18">
        <f t="shared" si="8"/>
        <v>2.8</v>
      </c>
      <c r="AA16" s="18">
        <v>1.3</v>
      </c>
      <c r="AB16" s="18">
        <f t="shared" si="9"/>
        <v>1.3</v>
      </c>
      <c r="AC16" s="18">
        <v>0</v>
      </c>
      <c r="AD16" s="18">
        <f t="shared" si="2"/>
        <v>17.899999999999999</v>
      </c>
      <c r="AE16" s="18"/>
      <c r="AF16" s="18"/>
      <c r="AG16" s="18"/>
    </row>
    <row r="17" spans="1:33">
      <c r="A17" s="21" t="s">
        <v>243</v>
      </c>
      <c r="B17" s="18">
        <v>0</v>
      </c>
      <c r="C17" s="18">
        <v>0</v>
      </c>
      <c r="D17" s="18">
        <v>0.9</v>
      </c>
      <c r="E17" s="28">
        <v>1.3</v>
      </c>
      <c r="F17" s="18">
        <f>SUM(D17:E17)</f>
        <v>2.2000000000000002</v>
      </c>
      <c r="G17" s="18">
        <v>0.1</v>
      </c>
      <c r="H17" s="18">
        <f>SUM(G17)</f>
        <v>0.1</v>
      </c>
      <c r="I17" s="18">
        <v>1.2</v>
      </c>
      <c r="J17" s="18">
        <v>0.1</v>
      </c>
      <c r="K17" s="18">
        <v>2.8</v>
      </c>
      <c r="L17" s="121">
        <f t="shared" si="3"/>
        <v>4.0999999999999996</v>
      </c>
      <c r="M17" s="18">
        <v>0.15</v>
      </c>
      <c r="N17" s="18">
        <v>1.55</v>
      </c>
      <c r="O17" s="18">
        <f t="shared" si="4"/>
        <v>1.7</v>
      </c>
      <c r="P17" s="18">
        <v>1.5</v>
      </c>
      <c r="Q17" s="18">
        <f t="shared" si="5"/>
        <v>1.5</v>
      </c>
      <c r="R17" s="18">
        <v>0</v>
      </c>
      <c r="S17" s="18">
        <f t="shared" si="6"/>
        <v>0</v>
      </c>
      <c r="T17" s="18">
        <v>1</v>
      </c>
      <c r="U17" s="18">
        <v>1</v>
      </c>
      <c r="V17" s="18">
        <v>2.5</v>
      </c>
      <c r="W17" s="18">
        <f t="shared" si="7"/>
        <v>4.5</v>
      </c>
      <c r="X17" s="18">
        <v>2</v>
      </c>
      <c r="Y17" s="18">
        <v>3.4</v>
      </c>
      <c r="Z17" s="18">
        <f t="shared" si="8"/>
        <v>5.4</v>
      </c>
      <c r="AA17" s="18">
        <v>1.3</v>
      </c>
      <c r="AB17" s="18">
        <f t="shared" si="9"/>
        <v>1.3</v>
      </c>
      <c r="AC17" s="18">
        <v>0</v>
      </c>
      <c r="AD17" s="18">
        <f t="shared" si="2"/>
        <v>20.8</v>
      </c>
      <c r="AE17" s="18"/>
      <c r="AF17" s="18"/>
      <c r="AG17" s="18"/>
    </row>
    <row r="18" spans="1:33" ht="15.75" thickBot="1">
      <c r="A18" s="11" t="s">
        <v>260</v>
      </c>
      <c r="B18" s="20" t="s">
        <v>261</v>
      </c>
      <c r="C18" s="18"/>
      <c r="D18" s="18"/>
      <c r="E18" s="18"/>
      <c r="F18" s="20" t="s">
        <v>264</v>
      </c>
      <c r="G18" s="18"/>
      <c r="H18" s="20" t="s">
        <v>266</v>
      </c>
      <c r="I18" s="18"/>
      <c r="J18" s="18"/>
      <c r="K18" s="18">
        <v>3.4</v>
      </c>
      <c r="L18" s="121">
        <f t="shared" si="3"/>
        <v>3.4</v>
      </c>
      <c r="M18" s="18">
        <v>0.1</v>
      </c>
      <c r="N18" s="18">
        <v>0.8</v>
      </c>
      <c r="O18" s="18">
        <f t="shared" si="4"/>
        <v>0.9</v>
      </c>
      <c r="P18" s="18">
        <v>1.6</v>
      </c>
      <c r="Q18" s="18">
        <f t="shared" si="5"/>
        <v>1.6</v>
      </c>
      <c r="R18" s="18">
        <v>0.2</v>
      </c>
      <c r="S18" s="18">
        <f t="shared" si="6"/>
        <v>0.2</v>
      </c>
      <c r="T18" s="18">
        <v>0.4</v>
      </c>
      <c r="U18" s="18">
        <v>0.4</v>
      </c>
      <c r="V18" s="18">
        <v>2</v>
      </c>
      <c r="W18" s="18">
        <f t="shared" si="7"/>
        <v>2.8</v>
      </c>
      <c r="X18" s="18">
        <v>0.9</v>
      </c>
      <c r="Y18" s="18">
        <v>1.1000000000000001</v>
      </c>
      <c r="Z18" s="18">
        <f t="shared" si="8"/>
        <v>2</v>
      </c>
      <c r="AA18" s="18">
        <v>1.6</v>
      </c>
      <c r="AB18" s="18">
        <f t="shared" si="9"/>
        <v>1.6</v>
      </c>
      <c r="AC18" s="18">
        <v>0</v>
      </c>
      <c r="AD18" s="18">
        <f>L18+O18+Q18+S18+W18+Z18+AB18+AC18</f>
        <v>12.5</v>
      </c>
      <c r="AE18" s="18"/>
      <c r="AF18" s="18"/>
      <c r="AG18" s="18"/>
    </row>
    <row r="19" spans="1:33">
      <c r="A19" s="15" t="s">
        <v>57</v>
      </c>
      <c r="B19" s="22">
        <f>SUM(B5:B17)/9</f>
        <v>0</v>
      </c>
      <c r="C19" s="22">
        <f t="shared" ref="C19:J19" si="10">SUM(C5:C17)/9</f>
        <v>0</v>
      </c>
      <c r="D19" s="22">
        <f t="shared" si="10"/>
        <v>0.53888888888888897</v>
      </c>
      <c r="E19" s="22">
        <f t="shared" si="10"/>
        <v>1.3111111111111111</v>
      </c>
      <c r="F19" s="22">
        <f t="shared" si="10"/>
        <v>1.8500000000000003</v>
      </c>
      <c r="G19" s="22">
        <f t="shared" si="10"/>
        <v>0.73333333333333328</v>
      </c>
      <c r="H19" s="22">
        <f t="shared" si="10"/>
        <v>0.73333333333333328</v>
      </c>
      <c r="I19" s="22">
        <f t="shared" si="10"/>
        <v>0.62222222222222223</v>
      </c>
      <c r="J19" s="22">
        <f t="shared" si="10"/>
        <v>9.9999999999999992E-2</v>
      </c>
      <c r="K19" s="22">
        <f>SUM(K5:K18)/14</f>
        <v>3.8428571428571425</v>
      </c>
      <c r="L19" s="22">
        <f t="shared" ref="L19:AD19" si="11">SUM(L5:L18)/14</f>
        <v>4.3071428571428569</v>
      </c>
      <c r="M19" s="22">
        <f t="shared" si="11"/>
        <v>0.21428571428571427</v>
      </c>
      <c r="N19" s="22">
        <f t="shared" si="11"/>
        <v>1.2321428571428572</v>
      </c>
      <c r="O19" s="22">
        <f t="shared" si="11"/>
        <v>1.4464285714285712</v>
      </c>
      <c r="P19" s="22">
        <f t="shared" si="11"/>
        <v>1.3714285714285717</v>
      </c>
      <c r="Q19" s="22">
        <f t="shared" si="11"/>
        <v>1.3714285714285717</v>
      </c>
      <c r="R19" s="22">
        <f t="shared" si="11"/>
        <v>0.22142857142857139</v>
      </c>
      <c r="S19" s="22">
        <f t="shared" si="11"/>
        <v>0.22142857142857139</v>
      </c>
      <c r="T19" s="22">
        <f t="shared" si="11"/>
        <v>0.63214285714285712</v>
      </c>
      <c r="U19" s="22">
        <f t="shared" si="11"/>
        <v>1.1142857142857141</v>
      </c>
      <c r="V19" s="22">
        <f t="shared" si="11"/>
        <v>2.2142857142857144</v>
      </c>
      <c r="W19" s="22">
        <f t="shared" si="11"/>
        <v>3.9607142857142859</v>
      </c>
      <c r="X19" s="22">
        <f t="shared" si="11"/>
        <v>1.0214285714285716</v>
      </c>
      <c r="Y19" s="22">
        <f>SUM(Y5:Y18)/13</f>
        <v>1.0653846153846154</v>
      </c>
      <c r="Z19" s="22">
        <f t="shared" si="11"/>
        <v>2.0107142857142857</v>
      </c>
      <c r="AA19" s="22">
        <f t="shared" si="11"/>
        <v>1.6285714285714288</v>
      </c>
      <c r="AB19" s="22">
        <f t="shared" si="11"/>
        <v>1.6285714285714288</v>
      </c>
      <c r="AC19" s="22">
        <f t="shared" si="11"/>
        <v>0</v>
      </c>
      <c r="AD19" s="22">
        <f t="shared" si="11"/>
        <v>16.607142857142858</v>
      </c>
      <c r="AE19" s="20"/>
      <c r="AF19" s="20"/>
      <c r="AG19" s="20"/>
    </row>
    <row r="20" spans="1:33">
      <c r="A20" s="11" t="s">
        <v>58</v>
      </c>
      <c r="B20" s="18">
        <f>SUM(B5:B10)/6</f>
        <v>0</v>
      </c>
      <c r="C20" s="18">
        <f t="shared" ref="C20:J20" si="12">SUM(C5:C10)/6</f>
        <v>0</v>
      </c>
      <c r="D20" s="18">
        <f t="shared" si="12"/>
        <v>0.30833333333333329</v>
      </c>
      <c r="E20" s="18">
        <f t="shared" si="12"/>
        <v>1.2833333333333334</v>
      </c>
      <c r="F20" s="18">
        <f t="shared" si="12"/>
        <v>1.5916666666666668</v>
      </c>
      <c r="G20" s="18">
        <f t="shared" si="12"/>
        <v>0.98333333333333339</v>
      </c>
      <c r="H20" s="18">
        <f t="shared" si="12"/>
        <v>0.98333333333333339</v>
      </c>
      <c r="I20" s="18">
        <f t="shared" si="12"/>
        <v>0.58333333333333337</v>
      </c>
      <c r="J20" s="18">
        <f t="shared" si="12"/>
        <v>6.6666666666666666E-2</v>
      </c>
      <c r="K20" s="18">
        <f>SUM(K5:K14)/COUNTA(K5:K14)</f>
        <v>4.1300000000000008</v>
      </c>
      <c r="L20" s="18">
        <f t="shared" ref="L20:AC20" si="13">SUM(L5:L14)/COUNTA(L5:L14)</f>
        <v>4.5200000000000005</v>
      </c>
      <c r="M20" s="18">
        <f t="shared" si="13"/>
        <v>0.27500000000000002</v>
      </c>
      <c r="N20" s="18">
        <f t="shared" si="13"/>
        <v>1.1999999999999997</v>
      </c>
      <c r="O20" s="18">
        <f t="shared" si="13"/>
        <v>1.4750000000000001</v>
      </c>
      <c r="P20" s="18">
        <f t="shared" si="13"/>
        <v>1.24</v>
      </c>
      <c r="Q20" s="18">
        <f t="shared" si="13"/>
        <v>1.24</v>
      </c>
      <c r="R20" s="18">
        <f t="shared" si="13"/>
        <v>0.26999999999999991</v>
      </c>
      <c r="S20" s="18">
        <f t="shared" si="13"/>
        <v>0.26999999999999991</v>
      </c>
      <c r="T20" s="18">
        <f t="shared" si="13"/>
        <v>0.61</v>
      </c>
      <c r="U20" s="18">
        <f t="shared" si="13"/>
        <v>0.90999999999999981</v>
      </c>
      <c r="V20" s="18">
        <f t="shared" si="13"/>
        <v>1.81</v>
      </c>
      <c r="W20" s="18">
        <f t="shared" si="13"/>
        <v>3.3300000000000005</v>
      </c>
      <c r="X20" s="18">
        <f t="shared" si="13"/>
        <v>0.88000000000000012</v>
      </c>
      <c r="Y20" s="18">
        <f>SUM(Y5:Y14)/9</f>
        <v>0.6166666666666667</v>
      </c>
      <c r="Z20" s="18">
        <f t="shared" si="13"/>
        <v>1.4349999999999998</v>
      </c>
      <c r="AA20" s="18">
        <f t="shared" si="13"/>
        <v>1.6700000000000004</v>
      </c>
      <c r="AB20" s="18">
        <f t="shared" si="13"/>
        <v>1.6700000000000004</v>
      </c>
      <c r="AC20" s="18">
        <f t="shared" si="13"/>
        <v>0</v>
      </c>
      <c r="AD20" s="18">
        <f>SUM(AD5:AD14)/COUNTA(AD5:AD14)</f>
        <v>15.484999999999999</v>
      </c>
      <c r="AE20" s="18"/>
      <c r="AF20" s="18"/>
      <c r="AG20" s="18"/>
    </row>
    <row r="21" spans="1:33">
      <c r="A21" s="11" t="s">
        <v>59</v>
      </c>
      <c r="B21" s="18">
        <f>SUM(B16:B17)/3</f>
        <v>0</v>
      </c>
      <c r="C21" s="18">
        <f t="shared" ref="C21:J21" si="14">SUM(C16:C17)/3</f>
        <v>0</v>
      </c>
      <c r="D21" s="18">
        <f t="shared" si="14"/>
        <v>0.56666666666666676</v>
      </c>
      <c r="E21" s="18">
        <f t="shared" si="14"/>
        <v>0.76666666666666661</v>
      </c>
      <c r="F21" s="18">
        <f t="shared" si="14"/>
        <v>1.3333333333333333</v>
      </c>
      <c r="G21" s="18">
        <f t="shared" si="14"/>
        <v>3.3333333333333333E-2</v>
      </c>
      <c r="H21" s="18">
        <f t="shared" si="14"/>
        <v>3.3333333333333333E-2</v>
      </c>
      <c r="I21" s="18">
        <f t="shared" si="14"/>
        <v>0.46666666666666662</v>
      </c>
      <c r="J21" s="18">
        <f t="shared" si="14"/>
        <v>6.6666666666666666E-2</v>
      </c>
      <c r="K21" s="18">
        <f>SUM(K15:K18)/COUNTA(K15:K18)</f>
        <v>3.125</v>
      </c>
      <c r="L21" s="18">
        <f t="shared" ref="L21:AC21" si="15">SUM(L15:L18)/COUNTA(L15:L18)</f>
        <v>3.7749999999999999</v>
      </c>
      <c r="M21" s="18">
        <f t="shared" si="15"/>
        <v>6.25E-2</v>
      </c>
      <c r="N21" s="18">
        <f t="shared" si="15"/>
        <v>1.3125</v>
      </c>
      <c r="O21" s="18">
        <f t="shared" si="15"/>
        <v>1.375</v>
      </c>
      <c r="P21" s="18">
        <f t="shared" si="15"/>
        <v>1.7000000000000002</v>
      </c>
      <c r="Q21" s="18">
        <f t="shared" si="15"/>
        <v>1.7000000000000002</v>
      </c>
      <c r="R21" s="18">
        <f t="shared" si="15"/>
        <v>0.1</v>
      </c>
      <c r="S21" s="18">
        <f t="shared" si="15"/>
        <v>0.1</v>
      </c>
      <c r="T21" s="18">
        <f t="shared" si="15"/>
        <v>0.6875</v>
      </c>
      <c r="U21" s="18">
        <f t="shared" si="15"/>
        <v>1.6250000000000002</v>
      </c>
      <c r="V21" s="18">
        <f t="shared" si="15"/>
        <v>3.2249999999999996</v>
      </c>
      <c r="W21" s="18">
        <f t="shared" si="15"/>
        <v>5.5374999999999996</v>
      </c>
      <c r="X21" s="18">
        <f t="shared" si="15"/>
        <v>1.375</v>
      </c>
      <c r="Y21" s="18">
        <f t="shared" si="15"/>
        <v>2.0749999999999997</v>
      </c>
      <c r="Z21" s="18">
        <f t="shared" si="15"/>
        <v>3.45</v>
      </c>
      <c r="AA21" s="18">
        <f t="shared" si="15"/>
        <v>1.5249999999999999</v>
      </c>
      <c r="AB21" s="18">
        <f t="shared" si="15"/>
        <v>1.5249999999999999</v>
      </c>
      <c r="AC21" s="18">
        <f t="shared" si="15"/>
        <v>0</v>
      </c>
      <c r="AD21" s="18">
        <f>SUM(AD15:AD18)/COUNTA(AD15:AD18)</f>
        <v>19.412499999999998</v>
      </c>
      <c r="AE21" s="18"/>
      <c r="AF21" s="18"/>
      <c r="AG21" s="18"/>
    </row>
    <row r="22" spans="1:33" ht="15.75" thickBot="1">
      <c r="A22" s="20" t="s">
        <v>60</v>
      </c>
      <c r="B22" s="20">
        <f>B19</f>
        <v>0</v>
      </c>
      <c r="C22" s="20">
        <f>C19</f>
        <v>0</v>
      </c>
      <c r="D22" s="20"/>
      <c r="E22" s="20"/>
      <c r="F22" s="20">
        <f>F19</f>
        <v>1.8500000000000003</v>
      </c>
      <c r="G22" s="20"/>
      <c r="H22" s="20">
        <f>H19</f>
        <v>0.73333333333333328</v>
      </c>
      <c r="I22" s="20"/>
      <c r="J22" s="20"/>
      <c r="K22" s="20"/>
      <c r="L22" s="20">
        <f>L19</f>
        <v>4.3071428571428569</v>
      </c>
      <c r="M22" s="20"/>
      <c r="N22" s="20"/>
      <c r="O22" s="20">
        <f>O19</f>
        <v>1.4464285714285712</v>
      </c>
      <c r="P22" s="20"/>
      <c r="Q22" s="20">
        <f>Q19</f>
        <v>1.3714285714285717</v>
      </c>
      <c r="R22" s="20"/>
      <c r="S22" s="20">
        <f>S19</f>
        <v>0.22142857142857139</v>
      </c>
      <c r="T22" s="20"/>
      <c r="U22" s="20"/>
      <c r="V22" s="20"/>
      <c r="W22" s="20">
        <f>W19</f>
        <v>3.9607142857142859</v>
      </c>
      <c r="X22" s="20"/>
      <c r="Y22" s="20"/>
      <c r="Z22" s="20">
        <f>Z19</f>
        <v>2.0107142857142857</v>
      </c>
      <c r="AA22" s="20"/>
      <c r="AB22" s="20">
        <f>AB19</f>
        <v>1.6285714285714288</v>
      </c>
      <c r="AC22" s="20">
        <f>AC19</f>
        <v>0</v>
      </c>
      <c r="AD22" s="20">
        <f>AD19</f>
        <v>16.607142857142858</v>
      </c>
      <c r="AE22" s="20"/>
      <c r="AF22" s="20"/>
      <c r="AG22" s="20"/>
    </row>
    <row r="23" spans="1:3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/>
      <c r="AF23"/>
      <c r="AG23"/>
    </row>
    <row r="27" spans="1:33">
      <c r="A27" s="24" t="s">
        <v>61</v>
      </c>
      <c r="B27" s="37" t="s">
        <v>74</v>
      </c>
      <c r="C27" s="37" t="s">
        <v>76</v>
      </c>
      <c r="D27" s="37" t="s">
        <v>77</v>
      </c>
      <c r="E27" s="37" t="s">
        <v>79</v>
      </c>
      <c r="F27" s="37" t="s">
        <v>78</v>
      </c>
      <c r="G27" s="37" t="s">
        <v>83</v>
      </c>
      <c r="H27" s="37" t="s">
        <v>84</v>
      </c>
      <c r="I27" s="37" t="s">
        <v>86</v>
      </c>
      <c r="J27" s="37" t="s">
        <v>88</v>
      </c>
      <c r="K27" s="37" t="s">
        <v>89</v>
      </c>
      <c r="L27" s="37" t="s">
        <v>91</v>
      </c>
      <c r="M27" s="37" t="s">
        <v>93</v>
      </c>
      <c r="N27" s="25"/>
    </row>
    <row r="28" spans="1:33">
      <c r="A28" s="26" t="s">
        <v>58</v>
      </c>
      <c r="B28" s="18">
        <f t="shared" ref="B28:C30" si="16">B20</f>
        <v>0</v>
      </c>
      <c r="C28" s="18">
        <f t="shared" si="16"/>
        <v>0</v>
      </c>
      <c r="D28" s="18">
        <f>F20</f>
        <v>1.5916666666666668</v>
      </c>
      <c r="E28" s="18">
        <f>H20</f>
        <v>0.98333333333333339</v>
      </c>
      <c r="F28" s="18">
        <f>L20</f>
        <v>4.5200000000000005</v>
      </c>
      <c r="G28" s="18">
        <f>O20</f>
        <v>1.4750000000000001</v>
      </c>
      <c r="H28" s="18">
        <f>Q20</f>
        <v>1.24</v>
      </c>
      <c r="I28" s="18">
        <f>S20</f>
        <v>0.26999999999999991</v>
      </c>
      <c r="J28" s="18">
        <f>W20</f>
        <v>3.3300000000000005</v>
      </c>
      <c r="K28" s="18">
        <f>Z20</f>
        <v>1.4349999999999998</v>
      </c>
      <c r="L28" s="18">
        <f>AB20</f>
        <v>1.6700000000000004</v>
      </c>
      <c r="M28" s="20">
        <f>+AC20</f>
        <v>0</v>
      </c>
      <c r="N28" s="25"/>
    </row>
    <row r="29" spans="1:33">
      <c r="A29" s="210" t="s">
        <v>59</v>
      </c>
      <c r="B29" s="211">
        <f t="shared" si="16"/>
        <v>0</v>
      </c>
      <c r="C29" s="211">
        <f t="shared" si="16"/>
        <v>0</v>
      </c>
      <c r="D29" s="211">
        <f>F21</f>
        <v>1.3333333333333333</v>
      </c>
      <c r="E29" s="211">
        <f>H21</f>
        <v>3.3333333333333333E-2</v>
      </c>
      <c r="F29" s="211">
        <f>L21</f>
        <v>3.7749999999999999</v>
      </c>
      <c r="G29" s="211">
        <f>O21</f>
        <v>1.375</v>
      </c>
      <c r="H29" s="211">
        <f>Q21</f>
        <v>1.7000000000000002</v>
      </c>
      <c r="I29" s="211">
        <f>S21</f>
        <v>0.1</v>
      </c>
      <c r="J29" s="211">
        <f>W21</f>
        <v>5.5374999999999996</v>
      </c>
      <c r="K29" s="211">
        <f>Z21</f>
        <v>3.45</v>
      </c>
      <c r="L29" s="211">
        <f>AB21</f>
        <v>1.5249999999999999</v>
      </c>
      <c r="M29" s="212">
        <f>+AC21</f>
        <v>0</v>
      </c>
      <c r="N29" s="25"/>
    </row>
    <row r="30" spans="1:33">
      <c r="A30" s="27" t="s">
        <v>60</v>
      </c>
      <c r="B30" s="28">
        <f t="shared" si="16"/>
        <v>0</v>
      </c>
      <c r="C30" s="28">
        <f t="shared" si="16"/>
        <v>0</v>
      </c>
      <c r="D30" s="28">
        <f>F22</f>
        <v>1.8500000000000003</v>
      </c>
      <c r="E30" s="28">
        <f>H22</f>
        <v>0.73333333333333328</v>
      </c>
      <c r="F30" s="28">
        <f>L22</f>
        <v>4.3071428571428569</v>
      </c>
      <c r="G30" s="28">
        <f>O22</f>
        <v>1.4464285714285712</v>
      </c>
      <c r="H30" s="28">
        <f>Q22</f>
        <v>1.3714285714285717</v>
      </c>
      <c r="I30" s="28">
        <f>S22</f>
        <v>0.22142857142857139</v>
      </c>
      <c r="J30" s="28">
        <f>W22</f>
        <v>3.9607142857142859</v>
      </c>
      <c r="K30" s="28">
        <f>Z22</f>
        <v>2.0107142857142857</v>
      </c>
      <c r="L30" s="28">
        <f>AB22</f>
        <v>1.6285714285714288</v>
      </c>
      <c r="M30" s="147">
        <f>+AC22</f>
        <v>0</v>
      </c>
      <c r="N30" s="25"/>
    </row>
    <row r="31" spans="1:33">
      <c r="A31" s="29" t="s">
        <v>232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1"/>
      <c r="N31" s="25"/>
    </row>
    <row r="32" spans="1:33">
      <c r="A32" s="32" t="s">
        <v>63</v>
      </c>
      <c r="B32" s="38" t="s">
        <v>74</v>
      </c>
      <c r="C32" s="38" t="s">
        <v>76</v>
      </c>
      <c r="D32" s="38" t="s">
        <v>77</v>
      </c>
      <c r="E32" s="38" t="s">
        <v>79</v>
      </c>
      <c r="F32" s="38" t="s">
        <v>78</v>
      </c>
      <c r="G32" s="38" t="s">
        <v>83</v>
      </c>
      <c r="H32" s="38" t="s">
        <v>84</v>
      </c>
      <c r="I32" s="38" t="s">
        <v>86</v>
      </c>
      <c r="J32" s="38" t="s">
        <v>88</v>
      </c>
      <c r="K32" s="38" t="s">
        <v>89</v>
      </c>
      <c r="L32" s="38" t="s">
        <v>91</v>
      </c>
      <c r="M32" s="38" t="s">
        <v>93</v>
      </c>
      <c r="N32" s="25"/>
    </row>
    <row r="33" spans="1:14">
      <c r="A33" s="26" t="s">
        <v>64</v>
      </c>
      <c r="B33" s="18">
        <v>0.95</v>
      </c>
      <c r="C33" s="18">
        <v>1.04</v>
      </c>
      <c r="D33" s="18">
        <v>0.73</v>
      </c>
      <c r="E33" s="18">
        <v>1.6</v>
      </c>
      <c r="F33" s="18">
        <v>3.22</v>
      </c>
      <c r="G33" s="18">
        <v>2.38</v>
      </c>
      <c r="H33" s="18">
        <v>1.5</v>
      </c>
      <c r="I33" s="18">
        <v>2.11</v>
      </c>
      <c r="J33" s="18">
        <v>2.65</v>
      </c>
      <c r="K33" s="18">
        <v>2.23</v>
      </c>
      <c r="L33" s="18">
        <v>0.77</v>
      </c>
      <c r="M33" s="20">
        <v>0.83</v>
      </c>
      <c r="N33" s="25"/>
    </row>
    <row r="34" spans="1:14">
      <c r="A34" s="26" t="s">
        <v>65</v>
      </c>
      <c r="B34" s="18">
        <f>SUM(B33)</f>
        <v>0.95</v>
      </c>
      <c r="C34" s="18">
        <f t="shared" ref="C34:M34" si="17">SUM(B34+C33)</f>
        <v>1.99</v>
      </c>
      <c r="D34" s="18">
        <f t="shared" si="17"/>
        <v>2.7199999999999998</v>
      </c>
      <c r="E34" s="18">
        <f t="shared" si="17"/>
        <v>4.32</v>
      </c>
      <c r="F34" s="18">
        <f t="shared" si="17"/>
        <v>7.5400000000000009</v>
      </c>
      <c r="G34" s="18">
        <f t="shared" si="17"/>
        <v>9.9200000000000017</v>
      </c>
      <c r="H34" s="18">
        <f t="shared" si="17"/>
        <v>11.420000000000002</v>
      </c>
      <c r="I34" s="18">
        <f t="shared" si="17"/>
        <v>13.530000000000001</v>
      </c>
      <c r="J34" s="18">
        <f t="shared" si="17"/>
        <v>16.18</v>
      </c>
      <c r="K34" s="18">
        <f t="shared" si="17"/>
        <v>18.41</v>
      </c>
      <c r="L34" s="18">
        <f t="shared" si="17"/>
        <v>19.18</v>
      </c>
      <c r="M34" s="20">
        <f t="shared" si="17"/>
        <v>20.009999999999998</v>
      </c>
      <c r="N34" s="25"/>
    </row>
    <row r="35" spans="1:14">
      <c r="A35" s="27" t="s">
        <v>66</v>
      </c>
      <c r="B35" s="28">
        <v>5.34</v>
      </c>
      <c r="C35" s="28">
        <v>5.29</v>
      </c>
      <c r="D35" s="28">
        <v>5.58</v>
      </c>
      <c r="E35" s="28">
        <v>5.36</v>
      </c>
      <c r="F35" s="28">
        <v>8.82</v>
      </c>
      <c r="G35" s="28">
        <v>13.52</v>
      </c>
      <c r="H35" s="28">
        <v>11.61</v>
      </c>
      <c r="I35" s="28">
        <v>12.46</v>
      </c>
      <c r="J35" s="28">
        <v>9.85</v>
      </c>
      <c r="K35" s="28">
        <v>9.3699999999999992</v>
      </c>
      <c r="L35" s="28">
        <v>3.62</v>
      </c>
      <c r="M35" s="28">
        <v>4.6900000000000004</v>
      </c>
      <c r="N35" s="25"/>
    </row>
    <row r="36" spans="1:14">
      <c r="A36" s="26" t="s">
        <v>67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0"/>
      <c r="N36" s="25"/>
    </row>
    <row r="37" spans="1:14">
      <c r="A37" s="26" t="s">
        <v>68</v>
      </c>
      <c r="B37" s="18">
        <f t="shared" ref="B37:M37" si="18">SUM(B28-B33)</f>
        <v>-0.95</v>
      </c>
      <c r="C37" s="18">
        <f t="shared" si="18"/>
        <v>-1.04</v>
      </c>
      <c r="D37" s="18">
        <f t="shared" si="18"/>
        <v>0.8616666666666668</v>
      </c>
      <c r="E37" s="18">
        <f t="shared" si="18"/>
        <v>-0.6166666666666667</v>
      </c>
      <c r="F37" s="18">
        <f t="shared" si="18"/>
        <v>1.3000000000000003</v>
      </c>
      <c r="G37" s="18">
        <f t="shared" si="18"/>
        <v>-0.9049999999999998</v>
      </c>
      <c r="H37" s="18">
        <f t="shared" si="18"/>
        <v>-0.26</v>
      </c>
      <c r="I37" s="18">
        <f t="shared" si="18"/>
        <v>-1.8399999999999999</v>
      </c>
      <c r="J37" s="18">
        <f t="shared" si="18"/>
        <v>0.6800000000000006</v>
      </c>
      <c r="K37" s="18">
        <f t="shared" si="18"/>
        <v>-0.79500000000000015</v>
      </c>
      <c r="L37" s="18">
        <f t="shared" si="18"/>
        <v>0.90000000000000036</v>
      </c>
      <c r="M37" s="28">
        <f t="shared" si="18"/>
        <v>-0.83</v>
      </c>
      <c r="N37" s="25"/>
    </row>
    <row r="38" spans="1:14">
      <c r="A38" s="26" t="s">
        <v>69</v>
      </c>
      <c r="B38" s="18">
        <f t="shared" ref="B38:M38" si="19">SUM(B29-B33)</f>
        <v>-0.95</v>
      </c>
      <c r="C38" s="18">
        <f t="shared" si="19"/>
        <v>-1.04</v>
      </c>
      <c r="D38" s="18">
        <f t="shared" si="19"/>
        <v>0.60333333333333328</v>
      </c>
      <c r="E38" s="18">
        <f t="shared" si="19"/>
        <v>-1.5666666666666667</v>
      </c>
      <c r="F38" s="18">
        <f t="shared" si="19"/>
        <v>0.55499999999999972</v>
      </c>
      <c r="G38" s="18">
        <f t="shared" si="19"/>
        <v>-1.0049999999999999</v>
      </c>
      <c r="H38" s="18">
        <f t="shared" si="19"/>
        <v>0.20000000000000018</v>
      </c>
      <c r="I38" s="18">
        <f t="shared" si="19"/>
        <v>-2.0099999999999998</v>
      </c>
      <c r="J38" s="18">
        <f t="shared" si="19"/>
        <v>2.8874999999999997</v>
      </c>
      <c r="K38" s="18">
        <f t="shared" si="19"/>
        <v>1.2200000000000002</v>
      </c>
      <c r="L38" s="18">
        <f t="shared" si="19"/>
        <v>0.75499999999999989</v>
      </c>
      <c r="M38" s="28">
        <f t="shared" si="19"/>
        <v>-0.83</v>
      </c>
      <c r="N38" s="25"/>
    </row>
    <row r="39" spans="1:14">
      <c r="A39" s="26" t="s">
        <v>70</v>
      </c>
      <c r="B39" s="18">
        <f t="shared" ref="B39:M39" si="20">SUM(B30-B33)</f>
        <v>-0.95</v>
      </c>
      <c r="C39" s="18">
        <f t="shared" si="20"/>
        <v>-1.04</v>
      </c>
      <c r="D39" s="18">
        <f t="shared" si="20"/>
        <v>1.1200000000000003</v>
      </c>
      <c r="E39" s="18">
        <f t="shared" si="20"/>
        <v>-0.86666666666666681</v>
      </c>
      <c r="F39" s="18">
        <f t="shared" si="20"/>
        <v>1.0871428571428567</v>
      </c>
      <c r="G39" s="18">
        <f t="shared" si="20"/>
        <v>-0.93357142857142872</v>
      </c>
      <c r="H39" s="18">
        <f t="shared" si="20"/>
        <v>-0.12857142857142834</v>
      </c>
      <c r="I39" s="18">
        <f t="shared" si="20"/>
        <v>-1.8885714285714286</v>
      </c>
      <c r="J39" s="18">
        <f t="shared" si="20"/>
        <v>1.3107142857142859</v>
      </c>
      <c r="K39" s="18">
        <f t="shared" si="20"/>
        <v>-0.21928571428571431</v>
      </c>
      <c r="L39" s="18">
        <f t="shared" si="20"/>
        <v>0.85857142857142876</v>
      </c>
      <c r="M39" s="28">
        <f t="shared" si="20"/>
        <v>-0.83</v>
      </c>
      <c r="N39" s="25"/>
    </row>
    <row r="40" spans="1:14">
      <c r="A40" s="26" t="s">
        <v>71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20"/>
      <c r="N40" s="25"/>
    </row>
    <row r="41" spans="1:14">
      <c r="A41" s="26" t="s">
        <v>68</v>
      </c>
      <c r="B41" s="18">
        <f t="shared" ref="B41:M41" si="21">SUM(B45-B34)</f>
        <v>-0.95</v>
      </c>
      <c r="C41" s="18">
        <f t="shared" si="21"/>
        <v>-1.99</v>
      </c>
      <c r="D41" s="18">
        <f t="shared" si="21"/>
        <v>-1.128333333333333</v>
      </c>
      <c r="E41" s="18">
        <f t="shared" si="21"/>
        <v>-1.7450000000000001</v>
      </c>
      <c r="F41" s="18">
        <f t="shared" si="21"/>
        <v>-0.44500000000000028</v>
      </c>
      <c r="G41" s="18">
        <f t="shared" si="21"/>
        <v>-1.3500000000000014</v>
      </c>
      <c r="H41" s="18">
        <f t="shared" si="21"/>
        <v>-1.6100000000000012</v>
      </c>
      <c r="I41" s="18">
        <f t="shared" si="21"/>
        <v>-3.4500000000000011</v>
      </c>
      <c r="J41" s="18">
        <f t="shared" si="21"/>
        <v>-2.7699999999999996</v>
      </c>
      <c r="K41" s="18">
        <f t="shared" si="21"/>
        <v>-3.5649999999999995</v>
      </c>
      <c r="L41" s="18">
        <f t="shared" si="21"/>
        <v>-2.6649999999999991</v>
      </c>
      <c r="M41" s="28">
        <f t="shared" si="21"/>
        <v>-3.4949999999999974</v>
      </c>
      <c r="N41" s="25"/>
    </row>
    <row r="42" spans="1:14">
      <c r="A42" s="26" t="s">
        <v>69</v>
      </c>
      <c r="B42" s="18">
        <f t="shared" ref="B42:M42" si="22">SUM(B46-B34)</f>
        <v>-0.95</v>
      </c>
      <c r="C42" s="18">
        <f t="shared" si="22"/>
        <v>-1.99</v>
      </c>
      <c r="D42" s="18">
        <f t="shared" si="22"/>
        <v>-1.3866666666666665</v>
      </c>
      <c r="E42" s="18">
        <f t="shared" si="22"/>
        <v>-2.9533333333333336</v>
      </c>
      <c r="F42" s="18">
        <f t="shared" si="22"/>
        <v>-2.3983333333333343</v>
      </c>
      <c r="G42" s="18">
        <f t="shared" si="22"/>
        <v>-3.4033333333333351</v>
      </c>
      <c r="H42" s="18">
        <f t="shared" si="22"/>
        <v>-3.2033333333333349</v>
      </c>
      <c r="I42" s="18">
        <f t="shared" si="22"/>
        <v>-5.2133333333333347</v>
      </c>
      <c r="J42" s="18">
        <f t="shared" si="22"/>
        <v>-2.3258333333333336</v>
      </c>
      <c r="K42" s="18">
        <f t="shared" si="22"/>
        <v>-1.105833333333333</v>
      </c>
      <c r="L42" s="18">
        <f t="shared" si="22"/>
        <v>-0.350833333333334</v>
      </c>
      <c r="M42" s="28">
        <f t="shared" si="22"/>
        <v>-1.1808333333333323</v>
      </c>
      <c r="N42" s="25"/>
    </row>
    <row r="43" spans="1:14">
      <c r="A43" s="27" t="s">
        <v>70</v>
      </c>
      <c r="B43" s="28">
        <f t="shared" ref="B43:M43" si="23">SUM(B47-B34)</f>
        <v>-0.95</v>
      </c>
      <c r="C43" s="28">
        <f t="shared" si="23"/>
        <v>-1.99</v>
      </c>
      <c r="D43" s="28">
        <f t="shared" si="23"/>
        <v>-0.86999999999999944</v>
      </c>
      <c r="E43" s="28">
        <f t="shared" si="23"/>
        <v>-1.7366666666666668</v>
      </c>
      <c r="F43" s="28">
        <f t="shared" si="23"/>
        <v>-0.64952380952381006</v>
      </c>
      <c r="G43" s="28">
        <f t="shared" si="23"/>
        <v>-1.5830952380952397</v>
      </c>
      <c r="H43" s="28">
        <f t="shared" si="23"/>
        <v>-1.7116666666666678</v>
      </c>
      <c r="I43" s="28">
        <f t="shared" si="23"/>
        <v>-3.6002380952380957</v>
      </c>
      <c r="J43" s="28">
        <f t="shared" si="23"/>
        <v>-2.2895238095238089</v>
      </c>
      <c r="K43" s="28">
        <f t="shared" si="23"/>
        <v>-2.5088095238095232</v>
      </c>
      <c r="L43" s="28">
        <f t="shared" si="23"/>
        <v>-1.6502380952380946</v>
      </c>
      <c r="M43" s="151">
        <f t="shared" si="23"/>
        <v>-2.4802380952380929</v>
      </c>
      <c r="N43" s="25"/>
    </row>
    <row r="44" spans="1:14">
      <c r="A44" s="33" t="s">
        <v>72</v>
      </c>
      <c r="B44" s="39" t="s">
        <v>74</v>
      </c>
      <c r="C44" s="39" t="s">
        <v>76</v>
      </c>
      <c r="D44" s="39" t="s">
        <v>77</v>
      </c>
      <c r="E44" s="39" t="s">
        <v>79</v>
      </c>
      <c r="F44" s="39" t="s">
        <v>78</v>
      </c>
      <c r="G44" s="39" t="s">
        <v>83</v>
      </c>
      <c r="H44" s="39" t="s">
        <v>84</v>
      </c>
      <c r="I44" s="39" t="s">
        <v>86</v>
      </c>
      <c r="J44" s="39" t="s">
        <v>88</v>
      </c>
      <c r="K44" s="39" t="s">
        <v>89</v>
      </c>
      <c r="L44" s="39" t="s">
        <v>91</v>
      </c>
      <c r="M44" s="38" t="s">
        <v>93</v>
      </c>
      <c r="N44" s="25"/>
    </row>
    <row r="45" spans="1:14">
      <c r="A45" s="26" t="s">
        <v>68</v>
      </c>
      <c r="B45" s="18">
        <f>SUM(B28)</f>
        <v>0</v>
      </c>
      <c r="C45" s="18">
        <f t="shared" ref="C45:M45" si="24">SUM(C28+B45)</f>
        <v>0</v>
      </c>
      <c r="D45" s="18">
        <f t="shared" si="24"/>
        <v>1.5916666666666668</v>
      </c>
      <c r="E45" s="18">
        <f t="shared" si="24"/>
        <v>2.5750000000000002</v>
      </c>
      <c r="F45" s="18">
        <f t="shared" si="24"/>
        <v>7.0950000000000006</v>
      </c>
      <c r="G45" s="18">
        <f t="shared" si="24"/>
        <v>8.57</v>
      </c>
      <c r="H45" s="18">
        <f t="shared" si="24"/>
        <v>9.81</v>
      </c>
      <c r="I45" s="18">
        <f t="shared" si="24"/>
        <v>10.08</v>
      </c>
      <c r="J45" s="18">
        <f t="shared" si="24"/>
        <v>13.41</v>
      </c>
      <c r="K45" s="18">
        <f t="shared" si="24"/>
        <v>14.845000000000001</v>
      </c>
      <c r="L45" s="18">
        <f t="shared" si="24"/>
        <v>16.515000000000001</v>
      </c>
      <c r="M45" s="28">
        <f t="shared" si="24"/>
        <v>16.515000000000001</v>
      </c>
      <c r="N45" s="25"/>
    </row>
    <row r="46" spans="1:14">
      <c r="A46" s="26" t="s">
        <v>69</v>
      </c>
      <c r="B46" s="18">
        <f>SUM(B29)</f>
        <v>0</v>
      </c>
      <c r="C46" s="18">
        <f t="shared" ref="C46:M46" si="25">SUM(C29+B46)</f>
        <v>0</v>
      </c>
      <c r="D46" s="18">
        <f t="shared" si="25"/>
        <v>1.3333333333333333</v>
      </c>
      <c r="E46" s="18">
        <f t="shared" si="25"/>
        <v>1.3666666666666667</v>
      </c>
      <c r="F46" s="18">
        <f t="shared" si="25"/>
        <v>5.1416666666666666</v>
      </c>
      <c r="G46" s="18">
        <f t="shared" si="25"/>
        <v>6.5166666666666666</v>
      </c>
      <c r="H46" s="18">
        <f t="shared" si="25"/>
        <v>8.2166666666666668</v>
      </c>
      <c r="I46" s="18">
        <f t="shared" si="25"/>
        <v>8.3166666666666664</v>
      </c>
      <c r="J46" s="18">
        <f t="shared" si="25"/>
        <v>13.854166666666666</v>
      </c>
      <c r="K46" s="18">
        <f t="shared" si="25"/>
        <v>17.304166666666667</v>
      </c>
      <c r="L46" s="18">
        <f t="shared" si="25"/>
        <v>18.829166666666666</v>
      </c>
      <c r="M46" s="28">
        <f t="shared" si="25"/>
        <v>18.829166666666666</v>
      </c>
      <c r="N46" s="25"/>
    </row>
    <row r="47" spans="1:14" ht="15.75" thickBot="1">
      <c r="A47" s="26" t="s">
        <v>70</v>
      </c>
      <c r="B47" s="20">
        <f>SUM(B30)</f>
        <v>0</v>
      </c>
      <c r="C47" s="20">
        <f t="shared" ref="C47:M47" si="26">SUM(C30+B47)</f>
        <v>0</v>
      </c>
      <c r="D47" s="20">
        <f t="shared" si="26"/>
        <v>1.8500000000000003</v>
      </c>
      <c r="E47" s="20">
        <f t="shared" si="26"/>
        <v>2.5833333333333335</v>
      </c>
      <c r="F47" s="20">
        <f t="shared" si="26"/>
        <v>6.8904761904761909</v>
      </c>
      <c r="G47" s="20">
        <f t="shared" si="26"/>
        <v>8.336904761904762</v>
      </c>
      <c r="H47" s="20">
        <f t="shared" si="26"/>
        <v>9.7083333333333339</v>
      </c>
      <c r="I47" s="20">
        <f t="shared" si="26"/>
        <v>9.9297619047619055</v>
      </c>
      <c r="J47" s="20">
        <f t="shared" si="26"/>
        <v>13.890476190476191</v>
      </c>
      <c r="K47" s="20">
        <f t="shared" si="26"/>
        <v>15.901190476190477</v>
      </c>
      <c r="L47" s="20">
        <f t="shared" si="26"/>
        <v>17.529761904761905</v>
      </c>
      <c r="M47" s="20">
        <f t="shared" si="26"/>
        <v>17.529761904761905</v>
      </c>
      <c r="N47" s="25"/>
    </row>
    <row r="48" spans="1:14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">
      <c r="A49" s="34" t="s">
        <v>73</v>
      </c>
    </row>
  </sheetData>
  <phoneticPr fontId="0" type="noConversion"/>
  <pageMargins left="0.5" right="0.5" top="0.5" bottom="0.5" header="0" footer="0"/>
  <pageSetup paperSize="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G49"/>
  <sheetViews>
    <sheetView showOutlineSymbols="0" zoomScale="50" zoomScaleNormal="87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6640625" defaultRowHeight="15"/>
  <cols>
    <col min="1" max="1" width="35.77734375" style="10" customWidth="1"/>
    <col min="2" max="32" width="9.6640625" style="10" customWidth="1"/>
    <col min="33" max="33" width="10.77734375" style="10" customWidth="1"/>
    <col min="34" max="16384" width="9.6640625" style="10"/>
  </cols>
  <sheetData>
    <row r="1" spans="1:33">
      <c r="A1" s="11" t="s">
        <v>46</v>
      </c>
    </row>
    <row r="2" spans="1:33">
      <c r="A2" s="11" t="s">
        <v>278</v>
      </c>
    </row>
    <row r="3" spans="1:33" ht="15.75">
      <c r="A3" s="12" t="s">
        <v>43</v>
      </c>
      <c r="B3" s="12" t="s">
        <v>74</v>
      </c>
      <c r="C3" s="12" t="s">
        <v>76</v>
      </c>
      <c r="D3" s="12" t="s">
        <v>77</v>
      </c>
      <c r="E3" s="12"/>
      <c r="F3" s="12" t="s">
        <v>79</v>
      </c>
      <c r="G3" s="12"/>
      <c r="H3" s="12"/>
      <c r="I3" s="12" t="s">
        <v>78</v>
      </c>
      <c r="J3" s="157" t="s">
        <v>106</v>
      </c>
      <c r="K3" s="12" t="s">
        <v>576</v>
      </c>
      <c r="L3" s="12"/>
      <c r="M3" s="12"/>
      <c r="N3" s="12" t="s">
        <v>577</v>
      </c>
      <c r="O3" s="157" t="s">
        <v>374</v>
      </c>
      <c r="P3" s="157" t="s">
        <v>376</v>
      </c>
      <c r="Q3" s="157" t="s">
        <v>546</v>
      </c>
      <c r="R3" s="12" t="s">
        <v>86</v>
      </c>
      <c r="S3" s="12"/>
      <c r="T3" s="12"/>
      <c r="U3" s="12"/>
      <c r="V3" s="12"/>
      <c r="W3" s="12"/>
      <c r="X3" s="12" t="s">
        <v>575</v>
      </c>
      <c r="Y3" s="157" t="s">
        <v>548</v>
      </c>
      <c r="Z3" s="12" t="s">
        <v>89</v>
      </c>
      <c r="AA3" s="12"/>
      <c r="AB3" s="157" t="s">
        <v>95</v>
      </c>
      <c r="AC3" s="12" t="s">
        <v>91</v>
      </c>
      <c r="AD3" s="12"/>
      <c r="AE3" s="12"/>
      <c r="AF3" s="12" t="s">
        <v>93</v>
      </c>
      <c r="AG3" s="12" t="s">
        <v>48</v>
      </c>
    </row>
    <row r="4" spans="1:33" ht="15.75">
      <c r="A4" s="13" t="s">
        <v>48</v>
      </c>
      <c r="B4" s="14" t="s">
        <v>75</v>
      </c>
      <c r="C4" s="14" t="s">
        <v>75</v>
      </c>
      <c r="D4" s="14" t="s">
        <v>75</v>
      </c>
      <c r="E4" s="14" t="s">
        <v>124</v>
      </c>
      <c r="F4" s="14" t="s">
        <v>75</v>
      </c>
      <c r="G4" s="14" t="s">
        <v>234</v>
      </c>
      <c r="H4" s="14" t="s">
        <v>268</v>
      </c>
      <c r="I4" s="14" t="s">
        <v>75</v>
      </c>
      <c r="J4" s="14" t="s">
        <v>544</v>
      </c>
      <c r="K4" s="14" t="s">
        <v>75</v>
      </c>
      <c r="L4" s="14" t="s">
        <v>184</v>
      </c>
      <c r="M4" s="14" t="s">
        <v>167</v>
      </c>
      <c r="N4" s="14" t="s">
        <v>75</v>
      </c>
      <c r="O4" s="14" t="s">
        <v>545</v>
      </c>
      <c r="P4" s="14" t="s">
        <v>514</v>
      </c>
      <c r="Q4" s="14" t="s">
        <v>547</v>
      </c>
      <c r="R4" s="14" t="s">
        <v>75</v>
      </c>
      <c r="S4" s="14" t="s">
        <v>281</v>
      </c>
      <c r="T4" s="14" t="s">
        <v>111</v>
      </c>
      <c r="U4" s="14" t="s">
        <v>85</v>
      </c>
      <c r="V4" s="14" t="s">
        <v>282</v>
      </c>
      <c r="W4" s="14" t="s">
        <v>283</v>
      </c>
      <c r="X4" s="14" t="s">
        <v>75</v>
      </c>
      <c r="Y4" s="14" t="s">
        <v>549</v>
      </c>
      <c r="Z4" s="14" t="s">
        <v>75</v>
      </c>
      <c r="AA4" s="14" t="s">
        <v>284</v>
      </c>
      <c r="AB4" s="14" t="s">
        <v>550</v>
      </c>
      <c r="AC4" s="14" t="s">
        <v>75</v>
      </c>
      <c r="AD4" s="14" t="s">
        <v>285</v>
      </c>
      <c r="AE4" s="14" t="s">
        <v>229</v>
      </c>
      <c r="AF4" s="14" t="s">
        <v>75</v>
      </c>
      <c r="AG4" s="14" t="s">
        <v>75</v>
      </c>
    </row>
    <row r="5" spans="1:33">
      <c r="A5" s="15" t="s">
        <v>49</v>
      </c>
      <c r="B5" s="16">
        <v>0</v>
      </c>
      <c r="C5" s="16">
        <v>0</v>
      </c>
      <c r="D5" s="16">
        <v>0</v>
      </c>
      <c r="E5" s="16">
        <v>0.3</v>
      </c>
      <c r="F5" s="16">
        <f>SUM(E5)</f>
        <v>0.3</v>
      </c>
      <c r="G5" s="16">
        <v>0.4</v>
      </c>
      <c r="H5" s="16">
        <v>0</v>
      </c>
      <c r="I5" s="16">
        <f>SUM(G5:H5)</f>
        <v>0.4</v>
      </c>
      <c r="J5" s="16">
        <v>0.5</v>
      </c>
      <c r="K5" s="16">
        <f>SUM(J5)</f>
        <v>0.5</v>
      </c>
      <c r="L5" s="16">
        <v>1.4</v>
      </c>
      <c r="M5" s="16">
        <v>0</v>
      </c>
      <c r="N5" s="16">
        <f>SUM(L5:M5)</f>
        <v>1.4</v>
      </c>
      <c r="O5" s="16">
        <v>0.1</v>
      </c>
      <c r="P5" s="16">
        <v>3.4</v>
      </c>
      <c r="Q5" s="16">
        <v>0.5</v>
      </c>
      <c r="R5" s="16">
        <f>SUM(O5:Q5)</f>
        <v>4</v>
      </c>
      <c r="S5" s="16">
        <v>0.2</v>
      </c>
      <c r="T5" s="16">
        <v>0.3</v>
      </c>
      <c r="U5" s="16">
        <v>0.8</v>
      </c>
      <c r="V5" s="16">
        <v>3</v>
      </c>
      <c r="W5" s="16">
        <v>2.2999999999999998</v>
      </c>
      <c r="X5" s="16">
        <f>SUM(S5:W5)</f>
        <v>6.6</v>
      </c>
      <c r="Y5" s="16">
        <v>0.9</v>
      </c>
      <c r="Z5" s="16">
        <f>SUM(Y5)</f>
        <v>0.9</v>
      </c>
      <c r="AA5" s="16">
        <v>0.2</v>
      </c>
      <c r="AB5" s="16">
        <v>0.7</v>
      </c>
      <c r="AC5" s="16">
        <f>SUM(AA5:AB5)</f>
        <v>0.89999999999999991</v>
      </c>
      <c r="AD5" s="16">
        <v>0.2</v>
      </c>
      <c r="AE5" s="16">
        <v>0.1</v>
      </c>
      <c r="AF5" s="16">
        <f>SUM(AD5:AE5)</f>
        <v>0.30000000000000004</v>
      </c>
      <c r="AG5" s="16">
        <f t="shared" ref="AG5:AG18" si="0">B5+C5+D5+F5+I5+K5+N5+R5+X5+Z5+AC5+AF5</f>
        <v>15.3</v>
      </c>
    </row>
    <row r="6" spans="1:33">
      <c r="A6" s="11" t="s">
        <v>50</v>
      </c>
      <c r="B6" s="18">
        <v>0</v>
      </c>
      <c r="C6" s="18">
        <v>0</v>
      </c>
      <c r="D6" s="18">
        <v>0</v>
      </c>
      <c r="E6" s="18">
        <v>0.5</v>
      </c>
      <c r="F6" s="18">
        <f t="shared" ref="F6:F18" si="1">SUM(E6)</f>
        <v>0.5</v>
      </c>
      <c r="G6" s="18">
        <v>0.4</v>
      </c>
      <c r="H6" s="18">
        <v>0</v>
      </c>
      <c r="I6" s="18">
        <f t="shared" ref="I6:I18" si="2">SUM(G6:H6)</f>
        <v>0.4</v>
      </c>
      <c r="J6" s="18">
        <v>0.9</v>
      </c>
      <c r="K6" s="18">
        <f t="shared" ref="K6:K18" si="3">SUM(J6)</f>
        <v>0.9</v>
      </c>
      <c r="L6" s="18">
        <v>1.5</v>
      </c>
      <c r="M6" s="18">
        <v>0.1</v>
      </c>
      <c r="N6" s="18">
        <f t="shared" ref="N6:N18" si="4">SUM(L6:M6)</f>
        <v>1.6</v>
      </c>
      <c r="O6" s="18">
        <v>0.4</v>
      </c>
      <c r="P6" s="18">
        <v>2.5</v>
      </c>
      <c r="Q6" s="18">
        <v>0.9</v>
      </c>
      <c r="R6" s="18">
        <f t="shared" ref="R6:R18" si="5">SUM(O6:Q6)</f>
        <v>3.8</v>
      </c>
      <c r="S6" s="18">
        <v>0.5</v>
      </c>
      <c r="T6" s="18">
        <v>0</v>
      </c>
      <c r="U6" s="18">
        <v>0.5</v>
      </c>
      <c r="V6" s="18">
        <v>2</v>
      </c>
      <c r="W6" s="18">
        <v>1.1000000000000001</v>
      </c>
      <c r="X6" s="18">
        <f t="shared" ref="X6:X18" si="6">SUM(S6:W6)</f>
        <v>4.0999999999999996</v>
      </c>
      <c r="Y6" s="18">
        <v>0</v>
      </c>
      <c r="Z6" s="18">
        <f t="shared" ref="Z6:Z18" si="7">SUM(Y6)</f>
        <v>0</v>
      </c>
      <c r="AA6" s="18">
        <v>0.1</v>
      </c>
      <c r="AB6" s="18">
        <v>0.6</v>
      </c>
      <c r="AC6" s="18">
        <f t="shared" ref="AC6:AC18" si="8">SUM(AA6:AB6)</f>
        <v>0.7</v>
      </c>
      <c r="AD6" s="18">
        <v>0.2</v>
      </c>
      <c r="AE6" s="18">
        <v>0.1</v>
      </c>
      <c r="AF6" s="18">
        <f t="shared" ref="AF6:AF18" si="9">SUM(AD6:AE6)</f>
        <v>0.30000000000000004</v>
      </c>
      <c r="AG6" s="18">
        <f t="shared" si="0"/>
        <v>12.3</v>
      </c>
    </row>
    <row r="7" spans="1:33">
      <c r="A7" s="11" t="s">
        <v>195</v>
      </c>
      <c r="B7" s="18">
        <v>0</v>
      </c>
      <c r="C7" s="18">
        <v>0</v>
      </c>
      <c r="D7" s="18">
        <v>0</v>
      </c>
      <c r="E7" s="18">
        <v>0.4</v>
      </c>
      <c r="F7" s="18">
        <f t="shared" si="1"/>
        <v>0.4</v>
      </c>
      <c r="G7" s="18">
        <v>0.4</v>
      </c>
      <c r="H7" s="18">
        <v>0.3</v>
      </c>
      <c r="I7" s="18">
        <f t="shared" si="2"/>
        <v>0.7</v>
      </c>
      <c r="J7" s="18">
        <v>2.2999999999999998</v>
      </c>
      <c r="K7" s="18">
        <f t="shared" si="3"/>
        <v>2.2999999999999998</v>
      </c>
      <c r="L7" s="18">
        <v>1.3</v>
      </c>
      <c r="M7" s="18">
        <v>0.3</v>
      </c>
      <c r="N7" s="18">
        <f t="shared" si="4"/>
        <v>1.6</v>
      </c>
      <c r="O7" s="18">
        <v>0.7</v>
      </c>
      <c r="P7" s="18">
        <v>2.8</v>
      </c>
      <c r="Q7" s="18">
        <v>0.5</v>
      </c>
      <c r="R7" s="18">
        <f t="shared" si="5"/>
        <v>4</v>
      </c>
      <c r="S7" s="18">
        <v>0.5</v>
      </c>
      <c r="T7" s="18">
        <v>0</v>
      </c>
      <c r="U7" s="18">
        <v>0.5</v>
      </c>
      <c r="V7" s="18">
        <v>3.7</v>
      </c>
      <c r="W7" s="18">
        <v>1.5</v>
      </c>
      <c r="X7" s="18">
        <f t="shared" si="6"/>
        <v>6.2</v>
      </c>
      <c r="Y7" s="18">
        <v>2.5</v>
      </c>
      <c r="Z7" s="18">
        <f t="shared" si="7"/>
        <v>2.5</v>
      </c>
      <c r="AA7" s="18">
        <v>0.5</v>
      </c>
      <c r="AB7" s="18">
        <v>1</v>
      </c>
      <c r="AC7" s="18">
        <f t="shared" si="8"/>
        <v>1.5</v>
      </c>
      <c r="AD7" s="18">
        <v>0.4</v>
      </c>
      <c r="AE7" s="18">
        <v>0.4</v>
      </c>
      <c r="AF7" s="18">
        <f t="shared" si="9"/>
        <v>0.8</v>
      </c>
      <c r="AG7" s="18">
        <f t="shared" si="0"/>
        <v>20</v>
      </c>
    </row>
    <row r="8" spans="1:33">
      <c r="A8" s="11" t="s">
        <v>52</v>
      </c>
      <c r="B8" s="18">
        <v>0</v>
      </c>
      <c r="C8" s="18">
        <v>0</v>
      </c>
      <c r="D8" s="18">
        <v>0</v>
      </c>
      <c r="E8" s="18">
        <v>0.5</v>
      </c>
      <c r="F8" s="18">
        <f t="shared" si="1"/>
        <v>0.5</v>
      </c>
      <c r="G8" s="18">
        <v>0.4</v>
      </c>
      <c r="H8" s="18">
        <v>0</v>
      </c>
      <c r="I8" s="18">
        <f t="shared" si="2"/>
        <v>0.4</v>
      </c>
      <c r="J8" s="18">
        <v>0.6</v>
      </c>
      <c r="K8" s="18">
        <f t="shared" si="3"/>
        <v>0.6</v>
      </c>
      <c r="L8" s="18">
        <v>1</v>
      </c>
      <c r="M8" s="18">
        <v>0.2</v>
      </c>
      <c r="N8" s="18">
        <f t="shared" si="4"/>
        <v>1.2</v>
      </c>
      <c r="O8" s="18">
        <v>0</v>
      </c>
      <c r="P8" s="18">
        <v>2.8</v>
      </c>
      <c r="Q8" s="18">
        <v>0.5</v>
      </c>
      <c r="R8" s="18">
        <f t="shared" si="5"/>
        <v>3.3</v>
      </c>
      <c r="S8" s="18">
        <v>0.2</v>
      </c>
      <c r="T8" s="18">
        <v>0.2</v>
      </c>
      <c r="U8" s="18">
        <v>0.6</v>
      </c>
      <c r="V8" s="18">
        <v>3.2</v>
      </c>
      <c r="W8" s="18">
        <v>0.2</v>
      </c>
      <c r="X8" s="18">
        <f t="shared" si="6"/>
        <v>4.4000000000000004</v>
      </c>
      <c r="Y8" s="18">
        <v>0.4</v>
      </c>
      <c r="Z8" s="18">
        <f t="shared" si="7"/>
        <v>0.4</v>
      </c>
      <c r="AA8" s="18">
        <v>0.2</v>
      </c>
      <c r="AB8" s="18">
        <v>0.9</v>
      </c>
      <c r="AC8" s="18">
        <f t="shared" si="8"/>
        <v>1.1000000000000001</v>
      </c>
      <c r="AD8" s="18">
        <v>0.3</v>
      </c>
      <c r="AE8" s="18">
        <v>0.2</v>
      </c>
      <c r="AF8" s="18">
        <f t="shared" si="9"/>
        <v>0.5</v>
      </c>
      <c r="AG8" s="18">
        <f t="shared" si="0"/>
        <v>12.4</v>
      </c>
    </row>
    <row r="9" spans="1:33">
      <c r="A9" s="11" t="s">
        <v>53</v>
      </c>
      <c r="B9" s="18">
        <v>0</v>
      </c>
      <c r="C9" s="18">
        <v>0</v>
      </c>
      <c r="D9" s="18">
        <v>0</v>
      </c>
      <c r="E9" s="18">
        <v>0.3</v>
      </c>
      <c r="F9" s="18">
        <f t="shared" si="1"/>
        <v>0.3</v>
      </c>
      <c r="G9" s="18">
        <v>0.4</v>
      </c>
      <c r="H9" s="18">
        <v>0</v>
      </c>
      <c r="I9" s="18">
        <f t="shared" si="2"/>
        <v>0.4</v>
      </c>
      <c r="J9" s="18">
        <v>2</v>
      </c>
      <c r="K9" s="18">
        <f t="shared" si="3"/>
        <v>2</v>
      </c>
      <c r="L9" s="18">
        <v>1.4</v>
      </c>
      <c r="M9" s="18">
        <v>0.4</v>
      </c>
      <c r="N9" s="18">
        <f t="shared" si="4"/>
        <v>1.7999999999999998</v>
      </c>
      <c r="O9" s="18">
        <v>0.3</v>
      </c>
      <c r="P9" s="18">
        <v>2.6</v>
      </c>
      <c r="Q9" s="18">
        <v>0.7</v>
      </c>
      <c r="R9" s="18">
        <f t="shared" si="5"/>
        <v>3.5999999999999996</v>
      </c>
      <c r="S9" s="18">
        <v>0.9</v>
      </c>
      <c r="T9" s="18">
        <v>0</v>
      </c>
      <c r="U9" s="18">
        <v>0.25</v>
      </c>
      <c r="V9" s="18">
        <v>1</v>
      </c>
      <c r="W9" s="18">
        <v>1.4</v>
      </c>
      <c r="X9" s="18">
        <f t="shared" si="6"/>
        <v>3.55</v>
      </c>
      <c r="Y9" s="18">
        <v>0</v>
      </c>
      <c r="Z9" s="18">
        <f t="shared" si="7"/>
        <v>0</v>
      </c>
      <c r="AA9" s="18">
        <v>0.1</v>
      </c>
      <c r="AB9" s="18">
        <v>0.6</v>
      </c>
      <c r="AC9" s="18">
        <f t="shared" si="8"/>
        <v>0.7</v>
      </c>
      <c r="AD9" s="18">
        <v>0.2</v>
      </c>
      <c r="AE9" s="18">
        <v>0.1</v>
      </c>
      <c r="AF9" s="18">
        <f t="shared" si="9"/>
        <v>0.30000000000000004</v>
      </c>
      <c r="AG9" s="18">
        <f t="shared" si="0"/>
        <v>12.649999999999999</v>
      </c>
    </row>
    <row r="10" spans="1:33">
      <c r="A10" s="11" t="s">
        <v>146</v>
      </c>
      <c r="B10" s="18">
        <v>0</v>
      </c>
      <c r="C10" s="18">
        <v>0</v>
      </c>
      <c r="D10" s="18">
        <v>0</v>
      </c>
      <c r="E10" s="18">
        <v>0.3</v>
      </c>
      <c r="F10" s="18">
        <f t="shared" si="1"/>
        <v>0.3</v>
      </c>
      <c r="G10" s="18">
        <v>0.4</v>
      </c>
      <c r="H10" s="18">
        <v>0</v>
      </c>
      <c r="I10" s="18">
        <f t="shared" si="2"/>
        <v>0.4</v>
      </c>
      <c r="J10" s="18">
        <v>0.9</v>
      </c>
      <c r="K10" s="18">
        <f t="shared" si="3"/>
        <v>0.9</v>
      </c>
      <c r="L10" s="18">
        <v>0.7</v>
      </c>
      <c r="M10" s="18">
        <v>0.6</v>
      </c>
      <c r="N10" s="18">
        <f t="shared" si="4"/>
        <v>1.2999999999999998</v>
      </c>
      <c r="O10" s="18">
        <v>0.3</v>
      </c>
      <c r="P10" s="18">
        <v>1.4</v>
      </c>
      <c r="Q10" s="18">
        <v>0.8</v>
      </c>
      <c r="R10" s="18">
        <f t="shared" si="5"/>
        <v>2.5</v>
      </c>
      <c r="S10" s="18">
        <v>0.6</v>
      </c>
      <c r="T10" s="18">
        <v>0</v>
      </c>
      <c r="U10" s="18">
        <v>0.3</v>
      </c>
      <c r="V10" s="18">
        <v>1.3</v>
      </c>
      <c r="W10" s="18">
        <v>1.2</v>
      </c>
      <c r="X10" s="18">
        <f t="shared" si="6"/>
        <v>3.4000000000000004</v>
      </c>
      <c r="Y10" s="18">
        <v>0</v>
      </c>
      <c r="Z10" s="18">
        <f t="shared" si="7"/>
        <v>0</v>
      </c>
      <c r="AA10" s="18">
        <v>0</v>
      </c>
      <c r="AB10" s="18">
        <v>0.6</v>
      </c>
      <c r="AC10" s="18">
        <f t="shared" si="8"/>
        <v>0.6</v>
      </c>
      <c r="AD10" s="18">
        <v>0.1</v>
      </c>
      <c r="AE10" s="18">
        <v>0.1</v>
      </c>
      <c r="AF10" s="18">
        <f t="shared" si="9"/>
        <v>0.2</v>
      </c>
      <c r="AG10" s="18">
        <f t="shared" si="0"/>
        <v>9.6</v>
      </c>
    </row>
    <row r="11" spans="1:33">
      <c r="A11" s="11" t="s">
        <v>256</v>
      </c>
      <c r="B11" s="18">
        <v>0</v>
      </c>
      <c r="C11" s="18">
        <v>0</v>
      </c>
      <c r="D11" s="18">
        <v>0</v>
      </c>
      <c r="E11" s="18">
        <v>1.1000000000000001</v>
      </c>
      <c r="F11" s="18">
        <f t="shared" si="1"/>
        <v>1.1000000000000001</v>
      </c>
      <c r="G11" s="18">
        <v>0.4</v>
      </c>
      <c r="H11" s="18">
        <v>0</v>
      </c>
      <c r="I11" s="18">
        <f t="shared" si="2"/>
        <v>0.4</v>
      </c>
      <c r="J11" s="18">
        <v>1.7</v>
      </c>
      <c r="K11" s="18">
        <f t="shared" si="3"/>
        <v>1.7</v>
      </c>
      <c r="L11" s="18">
        <v>1.3</v>
      </c>
      <c r="M11" s="18">
        <v>0.3</v>
      </c>
      <c r="N11" s="18">
        <f t="shared" si="4"/>
        <v>1.6</v>
      </c>
      <c r="O11" s="18">
        <v>0.6</v>
      </c>
      <c r="P11" s="18">
        <v>2.5</v>
      </c>
      <c r="Q11" s="18">
        <v>0.6</v>
      </c>
      <c r="R11" s="18">
        <f t="shared" si="5"/>
        <v>3.7</v>
      </c>
      <c r="S11" s="18">
        <v>1</v>
      </c>
      <c r="T11" s="18">
        <v>0</v>
      </c>
      <c r="U11" s="18">
        <v>0.3</v>
      </c>
      <c r="V11" s="18">
        <v>1.8</v>
      </c>
      <c r="W11" s="18">
        <v>1.7</v>
      </c>
      <c r="X11" s="18">
        <f t="shared" si="6"/>
        <v>4.8</v>
      </c>
      <c r="Y11" s="18">
        <v>0</v>
      </c>
      <c r="Z11" s="18">
        <f t="shared" si="7"/>
        <v>0</v>
      </c>
      <c r="AA11" s="18">
        <v>0.1</v>
      </c>
      <c r="AB11" s="18">
        <v>0.7</v>
      </c>
      <c r="AC11" s="18">
        <f t="shared" si="8"/>
        <v>0.79999999999999993</v>
      </c>
      <c r="AD11" s="18">
        <v>0.2</v>
      </c>
      <c r="AE11" s="18">
        <v>0.25</v>
      </c>
      <c r="AF11" s="18">
        <f t="shared" si="9"/>
        <v>0.45</v>
      </c>
      <c r="AG11" s="18">
        <f t="shared" si="0"/>
        <v>14.55</v>
      </c>
    </row>
    <row r="12" spans="1:33">
      <c r="A12" s="11" t="s">
        <v>257</v>
      </c>
      <c r="B12" s="18">
        <v>0</v>
      </c>
      <c r="C12" s="18">
        <v>0</v>
      </c>
      <c r="D12" s="18">
        <v>0</v>
      </c>
      <c r="E12" s="18">
        <v>0</v>
      </c>
      <c r="F12" s="18">
        <f t="shared" si="1"/>
        <v>0</v>
      </c>
      <c r="G12" s="18">
        <v>0.4</v>
      </c>
      <c r="H12" s="18">
        <v>0</v>
      </c>
      <c r="I12" s="18">
        <f t="shared" si="2"/>
        <v>0.4</v>
      </c>
      <c r="J12" s="18">
        <v>1.9</v>
      </c>
      <c r="K12" s="18">
        <f t="shared" si="3"/>
        <v>1.9</v>
      </c>
      <c r="L12" s="18">
        <v>1.2</v>
      </c>
      <c r="M12" s="18">
        <v>0.3</v>
      </c>
      <c r="N12" s="18">
        <f t="shared" si="4"/>
        <v>1.5</v>
      </c>
      <c r="O12" s="18">
        <v>0.5</v>
      </c>
      <c r="P12" s="18">
        <v>2.1</v>
      </c>
      <c r="Q12" s="18">
        <v>0.7</v>
      </c>
      <c r="R12" s="18">
        <f t="shared" si="5"/>
        <v>3.3</v>
      </c>
      <c r="S12" s="18">
        <v>0.6</v>
      </c>
      <c r="T12" s="18">
        <v>0</v>
      </c>
      <c r="U12" s="18">
        <v>0.3</v>
      </c>
      <c r="V12" s="18">
        <v>1.7</v>
      </c>
      <c r="W12" s="18">
        <v>1.8</v>
      </c>
      <c r="X12" s="18">
        <f t="shared" si="6"/>
        <v>4.3999999999999995</v>
      </c>
      <c r="Y12" s="18">
        <v>0</v>
      </c>
      <c r="Z12" s="18">
        <f t="shared" si="7"/>
        <v>0</v>
      </c>
      <c r="AA12" s="18">
        <v>0.2</v>
      </c>
      <c r="AB12" s="18">
        <v>0.5</v>
      </c>
      <c r="AC12" s="18">
        <f t="shared" si="8"/>
        <v>0.7</v>
      </c>
      <c r="AD12" s="18">
        <v>0.2</v>
      </c>
      <c r="AE12" s="18">
        <v>0.2</v>
      </c>
      <c r="AF12" s="18">
        <f t="shared" si="9"/>
        <v>0.4</v>
      </c>
      <c r="AG12" s="18">
        <f t="shared" si="0"/>
        <v>12.6</v>
      </c>
    </row>
    <row r="13" spans="1:33">
      <c r="A13" s="11" t="s">
        <v>258</v>
      </c>
      <c r="B13" s="18">
        <v>0</v>
      </c>
      <c r="C13" s="18">
        <v>0</v>
      </c>
      <c r="D13" s="18">
        <v>0</v>
      </c>
      <c r="E13" s="18">
        <v>1</v>
      </c>
      <c r="F13" s="18">
        <f t="shared" si="1"/>
        <v>1</v>
      </c>
      <c r="G13" s="18">
        <v>0.4</v>
      </c>
      <c r="H13" s="18">
        <v>0</v>
      </c>
      <c r="I13" s="18">
        <f t="shared" si="2"/>
        <v>0.4</v>
      </c>
      <c r="J13" s="18">
        <v>0.9</v>
      </c>
      <c r="K13" s="18">
        <f t="shared" si="3"/>
        <v>0.9</v>
      </c>
      <c r="L13" s="18">
        <v>1.5</v>
      </c>
      <c r="M13" s="18">
        <v>0.1</v>
      </c>
      <c r="N13" s="18">
        <f t="shared" si="4"/>
        <v>1.6</v>
      </c>
      <c r="O13" s="18">
        <v>0.4</v>
      </c>
      <c r="P13" s="18">
        <v>2.5</v>
      </c>
      <c r="Q13" s="18">
        <v>0.9</v>
      </c>
      <c r="R13" s="18">
        <f t="shared" si="5"/>
        <v>3.8</v>
      </c>
      <c r="S13" s="18">
        <v>0.5</v>
      </c>
      <c r="T13" s="18">
        <v>0</v>
      </c>
      <c r="U13" s="18">
        <v>0.5</v>
      </c>
      <c r="V13" s="18">
        <v>2</v>
      </c>
      <c r="W13" s="18">
        <v>1.1000000000000001</v>
      </c>
      <c r="X13" s="18">
        <f t="shared" si="6"/>
        <v>4.0999999999999996</v>
      </c>
      <c r="Y13" s="18">
        <v>0</v>
      </c>
      <c r="Z13" s="18">
        <f t="shared" si="7"/>
        <v>0</v>
      </c>
      <c r="AA13" s="18">
        <v>0.1</v>
      </c>
      <c r="AB13" s="18">
        <v>0.6</v>
      </c>
      <c r="AC13" s="18">
        <f t="shared" si="8"/>
        <v>0.7</v>
      </c>
      <c r="AD13" s="18">
        <v>0.2</v>
      </c>
      <c r="AE13" s="18">
        <v>0.1</v>
      </c>
      <c r="AF13" s="18">
        <f t="shared" si="9"/>
        <v>0.30000000000000004</v>
      </c>
      <c r="AG13" s="18">
        <f t="shared" si="0"/>
        <v>12.799999999999999</v>
      </c>
    </row>
    <row r="14" spans="1:33">
      <c r="A14" s="177" t="s">
        <v>259</v>
      </c>
      <c r="B14" s="174">
        <v>0</v>
      </c>
      <c r="C14" s="174">
        <v>0</v>
      </c>
      <c r="D14" s="174">
        <v>0</v>
      </c>
      <c r="E14" s="174">
        <v>0.5</v>
      </c>
      <c r="F14" s="174">
        <f t="shared" si="1"/>
        <v>0.5</v>
      </c>
      <c r="G14" s="174">
        <v>0.4</v>
      </c>
      <c r="H14" s="174">
        <v>0</v>
      </c>
      <c r="I14" s="174">
        <f t="shared" si="2"/>
        <v>0.4</v>
      </c>
      <c r="J14" s="174">
        <v>1.2</v>
      </c>
      <c r="K14" s="174">
        <f t="shared" si="3"/>
        <v>1.2</v>
      </c>
      <c r="L14" s="174">
        <v>1</v>
      </c>
      <c r="M14" s="174">
        <v>0.2</v>
      </c>
      <c r="N14" s="174">
        <f t="shared" si="4"/>
        <v>1.2</v>
      </c>
      <c r="O14" s="174">
        <v>0.1</v>
      </c>
      <c r="P14" s="174">
        <v>2.6</v>
      </c>
      <c r="Q14" s="174">
        <v>0.5</v>
      </c>
      <c r="R14" s="174">
        <f t="shared" si="5"/>
        <v>3.2</v>
      </c>
      <c r="S14" s="174">
        <v>0.9</v>
      </c>
      <c r="T14" s="174">
        <v>0</v>
      </c>
      <c r="U14" s="174">
        <v>0.3</v>
      </c>
      <c r="V14" s="174">
        <v>2.1</v>
      </c>
      <c r="W14" s="174">
        <v>1.4</v>
      </c>
      <c r="X14" s="174">
        <f t="shared" si="6"/>
        <v>4.6999999999999993</v>
      </c>
      <c r="Y14" s="174">
        <v>0</v>
      </c>
      <c r="Z14" s="174">
        <f t="shared" si="7"/>
        <v>0</v>
      </c>
      <c r="AA14" s="174">
        <v>0.3</v>
      </c>
      <c r="AB14" s="174">
        <v>0.5</v>
      </c>
      <c r="AC14" s="174">
        <f t="shared" si="8"/>
        <v>0.8</v>
      </c>
      <c r="AD14" s="174">
        <v>0.2</v>
      </c>
      <c r="AE14" s="174">
        <v>0.2</v>
      </c>
      <c r="AF14" s="174">
        <f t="shared" si="9"/>
        <v>0.4</v>
      </c>
      <c r="AG14" s="174">
        <f t="shared" si="0"/>
        <v>12.4</v>
      </c>
    </row>
    <row r="15" spans="1:33">
      <c r="A15" s="11" t="s">
        <v>54</v>
      </c>
      <c r="B15" s="18">
        <v>0</v>
      </c>
      <c r="C15" s="18">
        <v>0</v>
      </c>
      <c r="D15" s="18">
        <v>0</v>
      </c>
      <c r="E15" s="18">
        <v>0.4</v>
      </c>
      <c r="F15" s="18">
        <f t="shared" si="1"/>
        <v>0.4</v>
      </c>
      <c r="G15" s="18">
        <v>0.3</v>
      </c>
      <c r="H15" s="18">
        <v>0.3</v>
      </c>
      <c r="I15" s="18">
        <f t="shared" si="2"/>
        <v>0.6</v>
      </c>
      <c r="J15" s="18">
        <v>3.3</v>
      </c>
      <c r="K15" s="18">
        <f t="shared" si="3"/>
        <v>3.3</v>
      </c>
      <c r="L15" s="18">
        <v>0.6</v>
      </c>
      <c r="M15" s="18">
        <v>1.2</v>
      </c>
      <c r="N15" s="18">
        <f t="shared" si="4"/>
        <v>1.7999999999999998</v>
      </c>
      <c r="O15" s="18">
        <v>0.7</v>
      </c>
      <c r="P15" s="18">
        <v>2.2999999999999998</v>
      </c>
      <c r="Q15" s="18">
        <v>0.6</v>
      </c>
      <c r="R15" s="18">
        <f t="shared" si="5"/>
        <v>3.6</v>
      </c>
      <c r="S15" s="18">
        <v>0.3</v>
      </c>
      <c r="T15" s="18">
        <v>0</v>
      </c>
      <c r="U15" s="18">
        <v>1.2</v>
      </c>
      <c r="V15" s="18">
        <v>2.5</v>
      </c>
      <c r="W15" s="18">
        <v>1.6</v>
      </c>
      <c r="X15" s="18">
        <f t="shared" si="6"/>
        <v>5.6</v>
      </c>
      <c r="Y15" s="18">
        <v>0</v>
      </c>
      <c r="Z15" s="18">
        <f t="shared" si="7"/>
        <v>0</v>
      </c>
      <c r="AA15" s="18">
        <v>0.6</v>
      </c>
      <c r="AB15" s="18">
        <v>1.1000000000000001</v>
      </c>
      <c r="AC15" s="18">
        <f t="shared" si="8"/>
        <v>1.7000000000000002</v>
      </c>
      <c r="AD15" s="18">
        <v>0</v>
      </c>
      <c r="AE15" s="18">
        <v>0.2</v>
      </c>
      <c r="AF15" s="18">
        <f t="shared" si="9"/>
        <v>0.2</v>
      </c>
      <c r="AG15" s="18">
        <f t="shared" si="0"/>
        <v>17.2</v>
      </c>
    </row>
    <row r="16" spans="1:33">
      <c r="A16" s="11" t="s">
        <v>242</v>
      </c>
      <c r="B16" s="18">
        <v>0</v>
      </c>
      <c r="C16" s="18">
        <v>0</v>
      </c>
      <c r="D16" s="18">
        <v>0</v>
      </c>
      <c r="E16" s="18">
        <v>0.4</v>
      </c>
      <c r="F16" s="18">
        <f t="shared" si="1"/>
        <v>0.4</v>
      </c>
      <c r="G16" s="18">
        <v>0.3</v>
      </c>
      <c r="H16" s="18">
        <v>0.4</v>
      </c>
      <c r="I16" s="18">
        <f t="shared" si="2"/>
        <v>0.7</v>
      </c>
      <c r="J16" s="18">
        <v>1.4</v>
      </c>
      <c r="K16" s="18">
        <f t="shared" si="3"/>
        <v>1.4</v>
      </c>
      <c r="L16" s="18">
        <v>2.2999999999999998</v>
      </c>
      <c r="M16" s="18">
        <v>1</v>
      </c>
      <c r="N16" s="18">
        <f t="shared" si="4"/>
        <v>3.3</v>
      </c>
      <c r="O16" s="18">
        <v>0.4</v>
      </c>
      <c r="P16" s="18">
        <v>1.4</v>
      </c>
      <c r="Q16" s="18">
        <v>0.2</v>
      </c>
      <c r="R16" s="18">
        <f t="shared" si="5"/>
        <v>1.9999999999999998</v>
      </c>
      <c r="S16" s="18">
        <v>0.5</v>
      </c>
      <c r="T16" s="18">
        <v>0.1</v>
      </c>
      <c r="U16" s="18">
        <v>0.2</v>
      </c>
      <c r="V16" s="18">
        <v>3</v>
      </c>
      <c r="W16" s="18">
        <v>1</v>
      </c>
      <c r="X16" s="18">
        <f t="shared" si="6"/>
        <v>4.8</v>
      </c>
      <c r="Y16" s="18">
        <v>0</v>
      </c>
      <c r="Z16" s="18">
        <f t="shared" si="7"/>
        <v>0</v>
      </c>
      <c r="AA16" s="18">
        <v>0.2</v>
      </c>
      <c r="AB16" s="18">
        <v>0.9</v>
      </c>
      <c r="AC16" s="18">
        <f t="shared" si="8"/>
        <v>1.1000000000000001</v>
      </c>
      <c r="AD16" s="18">
        <v>0</v>
      </c>
      <c r="AE16" s="18">
        <v>0.1</v>
      </c>
      <c r="AF16" s="18">
        <f t="shared" si="9"/>
        <v>0.1</v>
      </c>
      <c r="AG16" s="18">
        <f t="shared" si="0"/>
        <v>13.799999999999999</v>
      </c>
    </row>
    <row r="17" spans="1:33">
      <c r="A17" s="21" t="s">
        <v>243</v>
      </c>
      <c r="B17" s="18">
        <v>0</v>
      </c>
      <c r="C17" s="18">
        <v>0</v>
      </c>
      <c r="D17" s="18">
        <v>0</v>
      </c>
      <c r="E17" s="28">
        <v>0.4</v>
      </c>
      <c r="F17" s="18">
        <f t="shared" si="1"/>
        <v>0.4</v>
      </c>
      <c r="G17" s="18">
        <v>0.3</v>
      </c>
      <c r="H17" s="18">
        <v>0.2</v>
      </c>
      <c r="I17" s="18">
        <f t="shared" si="2"/>
        <v>0.5</v>
      </c>
      <c r="J17" s="18">
        <v>3.4</v>
      </c>
      <c r="K17" s="18">
        <f t="shared" si="3"/>
        <v>3.4</v>
      </c>
      <c r="L17" s="18">
        <v>1.4</v>
      </c>
      <c r="M17" s="18">
        <v>1.1000000000000001</v>
      </c>
      <c r="N17" s="18">
        <f t="shared" si="4"/>
        <v>2.5</v>
      </c>
      <c r="O17" s="18">
        <v>0.5</v>
      </c>
      <c r="P17" s="18">
        <v>2.8</v>
      </c>
      <c r="Q17" s="18">
        <v>0.9</v>
      </c>
      <c r="R17" s="18">
        <f t="shared" si="5"/>
        <v>4.2</v>
      </c>
      <c r="S17" s="18">
        <v>0.3</v>
      </c>
      <c r="T17" s="18">
        <v>0.1</v>
      </c>
      <c r="U17" s="18">
        <v>0.8</v>
      </c>
      <c r="V17" s="18">
        <v>2</v>
      </c>
      <c r="W17" s="18">
        <v>1</v>
      </c>
      <c r="X17" s="18">
        <f t="shared" si="6"/>
        <v>4.2</v>
      </c>
      <c r="Y17" s="18">
        <v>0</v>
      </c>
      <c r="Z17" s="18">
        <f t="shared" si="7"/>
        <v>0</v>
      </c>
      <c r="AA17" s="18">
        <v>0.2</v>
      </c>
      <c r="AB17" s="18">
        <v>0.9</v>
      </c>
      <c r="AC17" s="18">
        <f t="shared" si="8"/>
        <v>1.1000000000000001</v>
      </c>
      <c r="AD17" s="18">
        <v>0</v>
      </c>
      <c r="AE17" s="18">
        <v>0.2</v>
      </c>
      <c r="AF17" s="18">
        <f t="shared" si="9"/>
        <v>0.2</v>
      </c>
      <c r="AG17" s="18">
        <f t="shared" si="0"/>
        <v>16.5</v>
      </c>
    </row>
    <row r="18" spans="1:33">
      <c r="A18" s="11" t="s">
        <v>260</v>
      </c>
      <c r="B18" s="18">
        <v>0</v>
      </c>
      <c r="C18" s="18">
        <v>0</v>
      </c>
      <c r="D18" s="18">
        <v>0</v>
      </c>
      <c r="E18" s="18">
        <v>0.5</v>
      </c>
      <c r="F18" s="18">
        <f t="shared" si="1"/>
        <v>0.5</v>
      </c>
      <c r="G18" s="18">
        <v>0.3</v>
      </c>
      <c r="H18" s="18">
        <v>0.2</v>
      </c>
      <c r="I18" s="18">
        <f t="shared" si="2"/>
        <v>0.5</v>
      </c>
      <c r="J18" s="18">
        <v>2.4</v>
      </c>
      <c r="K18" s="18">
        <f t="shared" si="3"/>
        <v>2.4</v>
      </c>
      <c r="L18" s="18">
        <v>1</v>
      </c>
      <c r="M18" s="18">
        <v>0.6</v>
      </c>
      <c r="N18" s="18">
        <f t="shared" si="4"/>
        <v>1.6</v>
      </c>
      <c r="O18" s="18">
        <v>0.5</v>
      </c>
      <c r="P18" s="18">
        <v>2.2000000000000002</v>
      </c>
      <c r="Q18" s="18">
        <v>0.6</v>
      </c>
      <c r="R18" s="18">
        <f t="shared" si="5"/>
        <v>3.3000000000000003</v>
      </c>
      <c r="S18" s="18">
        <v>0.2</v>
      </c>
      <c r="T18" s="18">
        <v>0</v>
      </c>
      <c r="U18" s="18">
        <v>0.8</v>
      </c>
      <c r="V18" s="18">
        <v>2.8</v>
      </c>
      <c r="W18" s="18">
        <v>2</v>
      </c>
      <c r="X18" s="18">
        <f t="shared" si="6"/>
        <v>5.8</v>
      </c>
      <c r="Y18" s="18">
        <v>0</v>
      </c>
      <c r="Z18" s="18">
        <f t="shared" si="7"/>
        <v>0</v>
      </c>
      <c r="AA18" s="18">
        <v>0.4</v>
      </c>
      <c r="AB18" s="18">
        <v>0.8</v>
      </c>
      <c r="AC18" s="18">
        <f t="shared" si="8"/>
        <v>1.2000000000000002</v>
      </c>
      <c r="AD18" s="18">
        <v>0.3</v>
      </c>
      <c r="AE18" s="18">
        <v>0.2</v>
      </c>
      <c r="AF18" s="18">
        <f t="shared" si="9"/>
        <v>0.5</v>
      </c>
      <c r="AG18" s="18">
        <f t="shared" si="0"/>
        <v>15.8</v>
      </c>
    </row>
    <row r="19" spans="1:33">
      <c r="A19" s="15" t="s">
        <v>57</v>
      </c>
      <c r="B19" s="22">
        <f t="shared" ref="B19:AG19" si="10">SUM(B5:B18)/COUNTA(B5:B18)</f>
        <v>0</v>
      </c>
      <c r="C19" s="22">
        <f t="shared" si="10"/>
        <v>0</v>
      </c>
      <c r="D19" s="22">
        <f t="shared" si="10"/>
        <v>0</v>
      </c>
      <c r="E19" s="22">
        <f t="shared" si="10"/>
        <v>0.47142857142857153</v>
      </c>
      <c r="F19" s="22">
        <f t="shared" si="10"/>
        <v>0.47142857142857153</v>
      </c>
      <c r="G19" s="22">
        <f t="shared" si="10"/>
        <v>0.37142857142857139</v>
      </c>
      <c r="H19" s="22">
        <f t="shared" si="10"/>
        <v>9.9999999999999992E-2</v>
      </c>
      <c r="I19" s="22">
        <f t="shared" si="10"/>
        <v>0.47142857142857142</v>
      </c>
      <c r="J19" s="22">
        <f t="shared" si="10"/>
        <v>1.671428571428571</v>
      </c>
      <c r="K19" s="22">
        <f t="shared" si="10"/>
        <v>1.671428571428571</v>
      </c>
      <c r="L19" s="22">
        <f t="shared" si="10"/>
        <v>1.2571428571428569</v>
      </c>
      <c r="M19" s="22">
        <f t="shared" si="10"/>
        <v>0.45714285714285718</v>
      </c>
      <c r="N19" s="22">
        <f t="shared" si="10"/>
        <v>1.7142857142857142</v>
      </c>
      <c r="O19" s="22">
        <f t="shared" si="10"/>
        <v>0.39285714285714285</v>
      </c>
      <c r="P19" s="22">
        <f t="shared" si="10"/>
        <v>2.4214285714285717</v>
      </c>
      <c r="Q19" s="22">
        <f t="shared" si="10"/>
        <v>0.63571428571428557</v>
      </c>
      <c r="R19" s="22">
        <f t="shared" si="10"/>
        <v>3.45</v>
      </c>
      <c r="S19" s="22">
        <f t="shared" si="10"/>
        <v>0.51428571428571435</v>
      </c>
      <c r="T19" s="22">
        <f t="shared" si="10"/>
        <v>4.9999999999999996E-2</v>
      </c>
      <c r="U19" s="22">
        <f t="shared" si="10"/>
        <v>0.52499999999999991</v>
      </c>
      <c r="V19" s="22">
        <f t="shared" si="10"/>
        <v>2.2928571428571431</v>
      </c>
      <c r="W19" s="22">
        <f t="shared" si="10"/>
        <v>1.3785714285714286</v>
      </c>
      <c r="X19" s="22">
        <f t="shared" si="10"/>
        <v>4.7607142857142861</v>
      </c>
      <c r="Y19" s="22">
        <f t="shared" si="10"/>
        <v>0.27142857142857141</v>
      </c>
      <c r="Z19" s="22">
        <f t="shared" si="10"/>
        <v>0.27142857142857141</v>
      </c>
      <c r="AA19" s="22">
        <f t="shared" si="10"/>
        <v>0.22857142857142862</v>
      </c>
      <c r="AB19" s="22">
        <f t="shared" si="10"/>
        <v>0.74285714285714288</v>
      </c>
      <c r="AC19" s="22">
        <f t="shared" si="10"/>
        <v>0.97142857142857131</v>
      </c>
      <c r="AD19" s="22">
        <f t="shared" si="10"/>
        <v>0.17857142857142858</v>
      </c>
      <c r="AE19" s="22">
        <f t="shared" si="10"/>
        <v>0.17500000000000002</v>
      </c>
      <c r="AF19" s="22">
        <f t="shared" si="10"/>
        <v>0.35357142857142859</v>
      </c>
      <c r="AG19" s="22">
        <f t="shared" si="10"/>
        <v>14.135714285714286</v>
      </c>
    </row>
    <row r="20" spans="1:33">
      <c r="A20" s="11" t="s">
        <v>58</v>
      </c>
      <c r="B20" s="18">
        <f>SUM(B5:B14)/COUNTA(B5:B14)</f>
        <v>0</v>
      </c>
      <c r="C20" s="18">
        <f t="shared" ref="C20:AF20" si="11">SUM(C5:C14)/COUNTA(C5:C14)</f>
        <v>0</v>
      </c>
      <c r="D20" s="18">
        <f t="shared" si="11"/>
        <v>0</v>
      </c>
      <c r="E20" s="18">
        <f t="shared" si="11"/>
        <v>0.49000000000000005</v>
      </c>
      <c r="F20" s="18">
        <f t="shared" si="11"/>
        <v>0.49000000000000005</v>
      </c>
      <c r="G20" s="18">
        <f t="shared" si="11"/>
        <v>0.39999999999999997</v>
      </c>
      <c r="H20" s="18">
        <f t="shared" si="11"/>
        <v>0.03</v>
      </c>
      <c r="I20" s="18">
        <f t="shared" si="11"/>
        <v>0.43</v>
      </c>
      <c r="J20" s="18">
        <f t="shared" si="11"/>
        <v>1.29</v>
      </c>
      <c r="K20" s="18">
        <f t="shared" si="11"/>
        <v>1.29</v>
      </c>
      <c r="L20" s="18">
        <f t="shared" si="11"/>
        <v>1.23</v>
      </c>
      <c r="M20" s="18">
        <f t="shared" si="11"/>
        <v>0.25000000000000006</v>
      </c>
      <c r="N20" s="18">
        <f t="shared" si="11"/>
        <v>1.4799999999999998</v>
      </c>
      <c r="O20" s="18">
        <f t="shared" si="11"/>
        <v>0.33999999999999997</v>
      </c>
      <c r="P20" s="18">
        <f t="shared" si="11"/>
        <v>2.5200000000000005</v>
      </c>
      <c r="Q20" s="18">
        <f t="shared" si="11"/>
        <v>0.65999999999999992</v>
      </c>
      <c r="R20" s="18">
        <f t="shared" si="11"/>
        <v>3.5200000000000005</v>
      </c>
      <c r="S20" s="18">
        <f t="shared" si="11"/>
        <v>0.59000000000000008</v>
      </c>
      <c r="T20" s="18">
        <f t="shared" si="11"/>
        <v>0.05</v>
      </c>
      <c r="U20" s="18">
        <f t="shared" si="11"/>
        <v>0.43499999999999989</v>
      </c>
      <c r="V20" s="18">
        <f t="shared" si="11"/>
        <v>2.1800000000000002</v>
      </c>
      <c r="W20" s="18">
        <f t="shared" si="11"/>
        <v>1.37</v>
      </c>
      <c r="X20" s="18">
        <f t="shared" si="11"/>
        <v>4.625</v>
      </c>
      <c r="Y20" s="18">
        <f t="shared" si="11"/>
        <v>0.38</v>
      </c>
      <c r="Z20" s="18">
        <f t="shared" si="11"/>
        <v>0.38</v>
      </c>
      <c r="AA20" s="18">
        <f t="shared" si="11"/>
        <v>0.18000000000000002</v>
      </c>
      <c r="AB20" s="18">
        <f t="shared" si="11"/>
        <v>0.66999999999999993</v>
      </c>
      <c r="AC20" s="18">
        <f t="shared" si="11"/>
        <v>0.85</v>
      </c>
      <c r="AD20" s="18">
        <f t="shared" si="11"/>
        <v>0.22000000000000003</v>
      </c>
      <c r="AE20" s="18">
        <f t="shared" si="11"/>
        <v>0.17499999999999999</v>
      </c>
      <c r="AF20" s="18">
        <f t="shared" si="11"/>
        <v>0.39500000000000007</v>
      </c>
      <c r="AG20" s="18">
        <f>SUM(AG5:AG14)/COUNTA(AG5:AG14)</f>
        <v>13.459999999999999</v>
      </c>
    </row>
    <row r="21" spans="1:33">
      <c r="A21" s="11" t="s">
        <v>59</v>
      </c>
      <c r="B21" s="18">
        <f>SUM(B15:B18)/COUNTA(B15:B18)</f>
        <v>0</v>
      </c>
      <c r="C21" s="18">
        <f t="shared" ref="C21:AF21" si="12">SUM(C15:C18)/COUNTA(C15:C18)</f>
        <v>0</v>
      </c>
      <c r="D21" s="18">
        <f t="shared" si="12"/>
        <v>0</v>
      </c>
      <c r="E21" s="18">
        <f t="shared" si="12"/>
        <v>0.42500000000000004</v>
      </c>
      <c r="F21" s="18">
        <f t="shared" si="12"/>
        <v>0.42500000000000004</v>
      </c>
      <c r="G21" s="18">
        <f t="shared" si="12"/>
        <v>0.3</v>
      </c>
      <c r="H21" s="18">
        <f t="shared" si="12"/>
        <v>0.27499999999999997</v>
      </c>
      <c r="I21" s="18">
        <f t="shared" si="12"/>
        <v>0.57499999999999996</v>
      </c>
      <c r="J21" s="18">
        <f t="shared" si="12"/>
        <v>2.625</v>
      </c>
      <c r="K21" s="18">
        <f t="shared" si="12"/>
        <v>2.625</v>
      </c>
      <c r="L21" s="18">
        <f t="shared" si="12"/>
        <v>1.325</v>
      </c>
      <c r="M21" s="18">
        <f t="shared" si="12"/>
        <v>0.97500000000000009</v>
      </c>
      <c r="N21" s="18">
        <f t="shared" si="12"/>
        <v>2.2999999999999998</v>
      </c>
      <c r="O21" s="18">
        <f t="shared" si="12"/>
        <v>0.52500000000000002</v>
      </c>
      <c r="P21" s="18">
        <f t="shared" si="12"/>
        <v>2.1749999999999998</v>
      </c>
      <c r="Q21" s="18">
        <f t="shared" si="12"/>
        <v>0.57500000000000007</v>
      </c>
      <c r="R21" s="18">
        <f t="shared" si="12"/>
        <v>3.2750000000000004</v>
      </c>
      <c r="S21" s="18">
        <f t="shared" si="12"/>
        <v>0.32500000000000001</v>
      </c>
      <c r="T21" s="18">
        <f t="shared" si="12"/>
        <v>0.05</v>
      </c>
      <c r="U21" s="18">
        <f t="shared" si="12"/>
        <v>0.75</v>
      </c>
      <c r="V21" s="18">
        <f t="shared" si="12"/>
        <v>2.5750000000000002</v>
      </c>
      <c r="W21" s="18">
        <f t="shared" si="12"/>
        <v>1.4</v>
      </c>
      <c r="X21" s="18">
        <f t="shared" si="12"/>
        <v>5.0999999999999996</v>
      </c>
      <c r="Y21" s="18">
        <f t="shared" si="12"/>
        <v>0</v>
      </c>
      <c r="Z21" s="18">
        <f t="shared" si="12"/>
        <v>0</v>
      </c>
      <c r="AA21" s="18">
        <f t="shared" si="12"/>
        <v>0.35</v>
      </c>
      <c r="AB21" s="18">
        <f t="shared" si="12"/>
        <v>0.92500000000000004</v>
      </c>
      <c r="AC21" s="18">
        <f t="shared" si="12"/>
        <v>1.2750000000000001</v>
      </c>
      <c r="AD21" s="18">
        <f t="shared" si="12"/>
        <v>7.4999999999999997E-2</v>
      </c>
      <c r="AE21" s="18">
        <f t="shared" si="12"/>
        <v>0.17499999999999999</v>
      </c>
      <c r="AF21" s="18">
        <f t="shared" si="12"/>
        <v>0.25</v>
      </c>
      <c r="AG21" s="18">
        <f>SUM(AG15:AG18)/COUNTA(AG15:AG18)</f>
        <v>15.824999999999999</v>
      </c>
    </row>
    <row r="22" spans="1:33">
      <c r="A22" s="20" t="s">
        <v>60</v>
      </c>
      <c r="B22" s="20">
        <f>B19</f>
        <v>0</v>
      </c>
      <c r="C22" s="20">
        <f>C19</f>
        <v>0</v>
      </c>
      <c r="D22" s="20">
        <f>D19</f>
        <v>0</v>
      </c>
      <c r="E22" s="20"/>
      <c r="F22" s="20">
        <f>F19</f>
        <v>0.47142857142857153</v>
      </c>
      <c r="G22" s="20"/>
      <c r="H22" s="20"/>
      <c r="I22" s="20">
        <f>I19</f>
        <v>0.47142857142857142</v>
      </c>
      <c r="J22" s="20"/>
      <c r="K22" s="20">
        <f>K19</f>
        <v>1.671428571428571</v>
      </c>
      <c r="L22" s="20"/>
      <c r="M22" s="20"/>
      <c r="N22" s="20">
        <f>N19</f>
        <v>1.7142857142857142</v>
      </c>
      <c r="O22" s="20"/>
      <c r="P22" s="20"/>
      <c r="Q22" s="20"/>
      <c r="R22" s="20">
        <f>R19</f>
        <v>3.45</v>
      </c>
      <c r="S22" s="20"/>
      <c r="T22" s="20"/>
      <c r="U22" s="20"/>
      <c r="V22" s="20"/>
      <c r="W22" s="20"/>
      <c r="X22" s="20">
        <f>X19</f>
        <v>4.7607142857142861</v>
      </c>
      <c r="Y22" s="20"/>
      <c r="Z22" s="20">
        <f>Z19</f>
        <v>0.27142857142857141</v>
      </c>
      <c r="AA22" s="20"/>
      <c r="AB22" s="20"/>
      <c r="AC22" s="20">
        <f>AC19</f>
        <v>0.97142857142857131</v>
      </c>
      <c r="AD22" s="20"/>
      <c r="AE22" s="20"/>
      <c r="AF22" s="20">
        <f>AF19</f>
        <v>0.35357142857142859</v>
      </c>
      <c r="AG22" s="20">
        <f>AG19</f>
        <v>14.135714285714286</v>
      </c>
    </row>
    <row r="23" spans="1:3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</row>
    <row r="26" spans="1:33" ht="15.75" thickBot="1"/>
    <row r="27" spans="1:33" ht="15.75" thickTop="1">
      <c r="A27" s="160" t="s">
        <v>61</v>
      </c>
      <c r="B27" s="161" t="s">
        <v>74</v>
      </c>
      <c r="C27" s="161" t="s">
        <v>76</v>
      </c>
      <c r="D27" s="161" t="s">
        <v>77</v>
      </c>
      <c r="E27" s="161" t="s">
        <v>79</v>
      </c>
      <c r="F27" s="161" t="s">
        <v>78</v>
      </c>
      <c r="G27" s="161" t="s">
        <v>83</v>
      </c>
      <c r="H27" s="161" t="s">
        <v>84</v>
      </c>
      <c r="I27" s="161" t="s">
        <v>86</v>
      </c>
      <c r="J27" s="161" t="s">
        <v>88</v>
      </c>
      <c r="K27" s="161" t="s">
        <v>89</v>
      </c>
      <c r="L27" s="161" t="s">
        <v>91</v>
      </c>
      <c r="M27" s="162" t="s">
        <v>93</v>
      </c>
      <c r="N27"/>
    </row>
    <row r="28" spans="1:33">
      <c r="A28" s="163" t="s">
        <v>58</v>
      </c>
      <c r="B28" s="18">
        <f t="shared" ref="B28:D30" si="13">B20</f>
        <v>0</v>
      </c>
      <c r="C28" s="18">
        <f t="shared" si="13"/>
        <v>0</v>
      </c>
      <c r="D28" s="18">
        <f t="shared" si="13"/>
        <v>0</v>
      </c>
      <c r="E28" s="18">
        <f>F20</f>
        <v>0.49000000000000005</v>
      </c>
      <c r="F28" s="18">
        <f>I20</f>
        <v>0.43</v>
      </c>
      <c r="G28" s="18">
        <f>K20</f>
        <v>1.29</v>
      </c>
      <c r="H28" s="18">
        <f>N20</f>
        <v>1.4799999999999998</v>
      </c>
      <c r="I28" s="18">
        <f>R20</f>
        <v>3.5200000000000005</v>
      </c>
      <c r="J28" s="18">
        <f>X20</f>
        <v>4.625</v>
      </c>
      <c r="K28" s="18">
        <f>Z20</f>
        <v>0.38</v>
      </c>
      <c r="L28" s="18">
        <f>AC20</f>
        <v>0.85</v>
      </c>
      <c r="M28" s="139">
        <f>AF20</f>
        <v>0.39500000000000007</v>
      </c>
      <c r="N28"/>
    </row>
    <row r="29" spans="1:33">
      <c r="A29" s="213" t="s">
        <v>59</v>
      </c>
      <c r="B29" s="211">
        <f t="shared" si="13"/>
        <v>0</v>
      </c>
      <c r="C29" s="211">
        <f t="shared" si="13"/>
        <v>0</v>
      </c>
      <c r="D29" s="211">
        <f t="shared" si="13"/>
        <v>0</v>
      </c>
      <c r="E29" s="211">
        <f>F21</f>
        <v>0.42500000000000004</v>
      </c>
      <c r="F29" s="211">
        <f>I21</f>
        <v>0.57499999999999996</v>
      </c>
      <c r="G29" s="211">
        <f>K21</f>
        <v>2.625</v>
      </c>
      <c r="H29" s="211">
        <f>N21</f>
        <v>2.2999999999999998</v>
      </c>
      <c r="I29" s="211">
        <f>R21</f>
        <v>3.2750000000000004</v>
      </c>
      <c r="J29" s="211">
        <f>X21</f>
        <v>5.0999999999999996</v>
      </c>
      <c r="K29" s="211">
        <f>Z21</f>
        <v>0</v>
      </c>
      <c r="L29" s="211">
        <f>AC21</f>
        <v>1.2750000000000001</v>
      </c>
      <c r="M29" s="214">
        <f>AF21</f>
        <v>0.25</v>
      </c>
      <c r="N29"/>
    </row>
    <row r="30" spans="1:33">
      <c r="A30" s="164" t="s">
        <v>60</v>
      </c>
      <c r="B30" s="28">
        <f t="shared" si="13"/>
        <v>0</v>
      </c>
      <c r="C30" s="28">
        <f t="shared" si="13"/>
        <v>0</v>
      </c>
      <c r="D30" s="28">
        <f t="shared" si="13"/>
        <v>0</v>
      </c>
      <c r="E30" s="28">
        <f>F22</f>
        <v>0.47142857142857153</v>
      </c>
      <c r="F30" s="28">
        <f>I22</f>
        <v>0.47142857142857142</v>
      </c>
      <c r="G30" s="28">
        <f>K22</f>
        <v>1.671428571428571</v>
      </c>
      <c r="H30" s="28">
        <f>N22</f>
        <v>1.7142857142857142</v>
      </c>
      <c r="I30" s="28">
        <f>R22</f>
        <v>3.45</v>
      </c>
      <c r="J30" s="28">
        <f>X22</f>
        <v>4.7607142857142861</v>
      </c>
      <c r="K30" s="28">
        <f>Z22</f>
        <v>0.27142857142857141</v>
      </c>
      <c r="L30" s="28">
        <f>AC22</f>
        <v>0.97142857142857131</v>
      </c>
      <c r="M30" s="143">
        <f>AF22</f>
        <v>0.35357142857142859</v>
      </c>
      <c r="N30"/>
    </row>
    <row r="31" spans="1:33">
      <c r="A31" s="165" t="s">
        <v>279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140"/>
      <c r="N31"/>
    </row>
    <row r="32" spans="1:33">
      <c r="A32" s="166" t="s">
        <v>63</v>
      </c>
      <c r="B32" s="38" t="s">
        <v>74</v>
      </c>
      <c r="C32" s="38" t="s">
        <v>76</v>
      </c>
      <c r="D32" s="38" t="s">
        <v>77</v>
      </c>
      <c r="E32" s="38" t="s">
        <v>79</v>
      </c>
      <c r="F32" s="38" t="s">
        <v>78</v>
      </c>
      <c r="G32" s="38" t="s">
        <v>83</v>
      </c>
      <c r="H32" s="38" t="s">
        <v>84</v>
      </c>
      <c r="I32" s="38" t="s">
        <v>86</v>
      </c>
      <c r="J32" s="38" t="s">
        <v>88</v>
      </c>
      <c r="K32" s="38" t="s">
        <v>89</v>
      </c>
      <c r="L32" s="38" t="s">
        <v>91</v>
      </c>
      <c r="M32" s="141" t="s">
        <v>93</v>
      </c>
      <c r="N32"/>
    </row>
    <row r="33" spans="1:14">
      <c r="A33" s="163" t="s">
        <v>64</v>
      </c>
      <c r="B33" s="18">
        <v>0.94</v>
      </c>
      <c r="C33" s="18">
        <v>1.04</v>
      </c>
      <c r="D33" s="18">
        <v>0.74</v>
      </c>
      <c r="E33" s="18">
        <v>1.59</v>
      </c>
      <c r="F33" s="18">
        <v>3.22</v>
      </c>
      <c r="G33" s="18">
        <v>2.39</v>
      </c>
      <c r="H33" s="18">
        <v>1.52</v>
      </c>
      <c r="I33" s="18">
        <v>2.11</v>
      </c>
      <c r="J33" s="18">
        <v>2.63</v>
      </c>
      <c r="K33" s="18">
        <v>2.23</v>
      </c>
      <c r="L33" s="18">
        <v>0.78</v>
      </c>
      <c r="M33" s="139">
        <v>0.82</v>
      </c>
      <c r="N33"/>
    </row>
    <row r="34" spans="1:14">
      <c r="A34" s="163" t="s">
        <v>65</v>
      </c>
      <c r="B34" s="18">
        <f>SUM(B33)</f>
        <v>0.94</v>
      </c>
      <c r="C34" s="18">
        <f t="shared" ref="C34:M34" si="14">SUM(B34+C33)</f>
        <v>1.98</v>
      </c>
      <c r="D34" s="18">
        <f t="shared" si="14"/>
        <v>2.7199999999999998</v>
      </c>
      <c r="E34" s="18">
        <f t="shared" si="14"/>
        <v>4.3099999999999996</v>
      </c>
      <c r="F34" s="18">
        <f t="shared" si="14"/>
        <v>7.5299999999999994</v>
      </c>
      <c r="G34" s="18">
        <f t="shared" si="14"/>
        <v>9.92</v>
      </c>
      <c r="H34" s="18">
        <f t="shared" si="14"/>
        <v>11.44</v>
      </c>
      <c r="I34" s="18">
        <f t="shared" si="14"/>
        <v>13.549999999999999</v>
      </c>
      <c r="J34" s="18">
        <f t="shared" si="14"/>
        <v>16.18</v>
      </c>
      <c r="K34" s="18">
        <f t="shared" si="14"/>
        <v>18.41</v>
      </c>
      <c r="L34" s="18">
        <f t="shared" si="14"/>
        <v>19.190000000000001</v>
      </c>
      <c r="M34" s="139">
        <f t="shared" si="14"/>
        <v>20.010000000000002</v>
      </c>
      <c r="N34"/>
    </row>
    <row r="35" spans="1:14">
      <c r="A35" s="164" t="s">
        <v>66</v>
      </c>
      <c r="B35" s="28">
        <v>5.34</v>
      </c>
      <c r="C35" s="28">
        <v>5.29</v>
      </c>
      <c r="D35" s="28">
        <v>5.58</v>
      </c>
      <c r="E35" s="28">
        <v>5.36</v>
      </c>
      <c r="F35" s="28">
        <v>8.82</v>
      </c>
      <c r="G35" s="28">
        <v>13.52</v>
      </c>
      <c r="H35" s="28">
        <v>11.61</v>
      </c>
      <c r="I35" s="28">
        <v>12.46</v>
      </c>
      <c r="J35" s="28">
        <v>9.85</v>
      </c>
      <c r="K35" s="28">
        <v>9.3699999999999992</v>
      </c>
      <c r="L35" s="28">
        <v>3.62</v>
      </c>
      <c r="M35" s="142">
        <v>4.6900000000000004</v>
      </c>
      <c r="N35"/>
    </row>
    <row r="36" spans="1:14">
      <c r="A36" s="163" t="s">
        <v>67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39"/>
      <c r="N36"/>
    </row>
    <row r="37" spans="1:14">
      <c r="A37" s="163" t="s">
        <v>68</v>
      </c>
      <c r="B37" s="18">
        <f t="shared" ref="B37:M37" si="15">SUM(B28-B33)</f>
        <v>-0.94</v>
      </c>
      <c r="C37" s="18">
        <f t="shared" si="15"/>
        <v>-1.04</v>
      </c>
      <c r="D37" s="18">
        <f t="shared" si="15"/>
        <v>-0.74</v>
      </c>
      <c r="E37" s="18">
        <f t="shared" si="15"/>
        <v>-1.1000000000000001</v>
      </c>
      <c r="F37" s="18">
        <f t="shared" si="15"/>
        <v>-2.79</v>
      </c>
      <c r="G37" s="18">
        <f t="shared" si="15"/>
        <v>-1.1000000000000001</v>
      </c>
      <c r="H37" s="18">
        <f t="shared" si="15"/>
        <v>-4.0000000000000258E-2</v>
      </c>
      <c r="I37" s="18">
        <f t="shared" si="15"/>
        <v>1.4100000000000006</v>
      </c>
      <c r="J37" s="18">
        <f t="shared" si="15"/>
        <v>1.9950000000000001</v>
      </c>
      <c r="K37" s="18">
        <f t="shared" si="15"/>
        <v>-1.85</v>
      </c>
      <c r="L37" s="18">
        <f t="shared" si="15"/>
        <v>6.9999999999999951E-2</v>
      </c>
      <c r="M37" s="142">
        <f t="shared" si="15"/>
        <v>-0.42499999999999988</v>
      </c>
      <c r="N37"/>
    </row>
    <row r="38" spans="1:14">
      <c r="A38" s="163" t="s">
        <v>69</v>
      </c>
      <c r="B38" s="18">
        <f t="shared" ref="B38:M38" si="16">SUM(B29-B33)</f>
        <v>-0.94</v>
      </c>
      <c r="C38" s="18">
        <f t="shared" si="16"/>
        <v>-1.04</v>
      </c>
      <c r="D38" s="18">
        <f t="shared" si="16"/>
        <v>-0.74</v>
      </c>
      <c r="E38" s="18">
        <f t="shared" si="16"/>
        <v>-1.165</v>
      </c>
      <c r="F38" s="18">
        <f t="shared" si="16"/>
        <v>-2.6450000000000005</v>
      </c>
      <c r="G38" s="18">
        <f t="shared" si="16"/>
        <v>0.23499999999999988</v>
      </c>
      <c r="H38" s="18">
        <f t="shared" si="16"/>
        <v>0.7799999999999998</v>
      </c>
      <c r="I38" s="18">
        <f t="shared" si="16"/>
        <v>1.1650000000000005</v>
      </c>
      <c r="J38" s="18">
        <f t="shared" si="16"/>
        <v>2.4699999999999998</v>
      </c>
      <c r="K38" s="18">
        <f t="shared" si="16"/>
        <v>-2.23</v>
      </c>
      <c r="L38" s="18">
        <f t="shared" si="16"/>
        <v>0.49500000000000011</v>
      </c>
      <c r="M38" s="142">
        <f t="shared" si="16"/>
        <v>-0.56999999999999995</v>
      </c>
      <c r="N38"/>
    </row>
    <row r="39" spans="1:14">
      <c r="A39" s="163" t="s">
        <v>70</v>
      </c>
      <c r="B39" s="18">
        <f t="shared" ref="B39:M39" si="17">SUM(B30-B33)</f>
        <v>-0.94</v>
      </c>
      <c r="C39" s="18">
        <f t="shared" si="17"/>
        <v>-1.04</v>
      </c>
      <c r="D39" s="18">
        <f t="shared" si="17"/>
        <v>-0.74</v>
      </c>
      <c r="E39" s="18">
        <f t="shared" si="17"/>
        <v>-1.1185714285714285</v>
      </c>
      <c r="F39" s="18">
        <f t="shared" si="17"/>
        <v>-2.7485714285714287</v>
      </c>
      <c r="G39" s="18">
        <f t="shared" si="17"/>
        <v>-0.71857142857142908</v>
      </c>
      <c r="H39" s="18">
        <f t="shared" si="17"/>
        <v>0.19428571428571417</v>
      </c>
      <c r="I39" s="18">
        <f t="shared" si="17"/>
        <v>1.3400000000000003</v>
      </c>
      <c r="J39" s="18">
        <f t="shared" si="17"/>
        <v>2.1307142857142862</v>
      </c>
      <c r="K39" s="18">
        <f t="shared" si="17"/>
        <v>-1.9585714285714286</v>
      </c>
      <c r="L39" s="18">
        <f t="shared" si="17"/>
        <v>0.19142857142857128</v>
      </c>
      <c r="M39" s="142">
        <f t="shared" si="17"/>
        <v>-0.46642857142857136</v>
      </c>
      <c r="N39"/>
    </row>
    <row r="40" spans="1:14">
      <c r="A40" s="163" t="s">
        <v>71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39"/>
      <c r="N40"/>
    </row>
    <row r="41" spans="1:14">
      <c r="A41" s="163" t="s">
        <v>68</v>
      </c>
      <c r="B41" s="18">
        <f t="shared" ref="B41:M41" si="18">SUM(B45-B34)</f>
        <v>-0.94</v>
      </c>
      <c r="C41" s="18">
        <f t="shared" si="18"/>
        <v>-1.98</v>
      </c>
      <c r="D41" s="18">
        <f t="shared" si="18"/>
        <v>-2.7199999999999998</v>
      </c>
      <c r="E41" s="18">
        <f t="shared" si="18"/>
        <v>-3.8199999999999994</v>
      </c>
      <c r="F41" s="18">
        <f t="shared" si="18"/>
        <v>-6.6099999999999994</v>
      </c>
      <c r="G41" s="18">
        <f t="shared" si="18"/>
        <v>-7.71</v>
      </c>
      <c r="H41" s="18">
        <f t="shared" si="18"/>
        <v>-7.75</v>
      </c>
      <c r="I41" s="18">
        <f t="shared" si="18"/>
        <v>-6.339999999999999</v>
      </c>
      <c r="J41" s="18">
        <f t="shared" si="18"/>
        <v>-4.3449999999999989</v>
      </c>
      <c r="K41" s="18">
        <f t="shared" si="18"/>
        <v>-6.1949999999999985</v>
      </c>
      <c r="L41" s="18">
        <f t="shared" si="18"/>
        <v>-6.125</v>
      </c>
      <c r="M41" s="142">
        <f t="shared" si="18"/>
        <v>-6.5500000000000007</v>
      </c>
      <c r="N41"/>
    </row>
    <row r="42" spans="1:14">
      <c r="A42" s="163" t="s">
        <v>69</v>
      </c>
      <c r="B42" s="18">
        <f t="shared" ref="B42:M42" si="19">SUM(B46-B34)</f>
        <v>-0.94</v>
      </c>
      <c r="C42" s="18">
        <f t="shared" si="19"/>
        <v>-1.98</v>
      </c>
      <c r="D42" s="18">
        <f t="shared" si="19"/>
        <v>-2.7199999999999998</v>
      </c>
      <c r="E42" s="18">
        <f t="shared" si="19"/>
        <v>-3.8849999999999998</v>
      </c>
      <c r="F42" s="18">
        <f t="shared" si="19"/>
        <v>-6.5299999999999994</v>
      </c>
      <c r="G42" s="18">
        <f t="shared" si="19"/>
        <v>-6.2949999999999999</v>
      </c>
      <c r="H42" s="18">
        <f t="shared" si="19"/>
        <v>-5.5149999999999997</v>
      </c>
      <c r="I42" s="18">
        <f t="shared" si="19"/>
        <v>-4.3499999999999996</v>
      </c>
      <c r="J42" s="18">
        <f t="shared" si="19"/>
        <v>-1.8800000000000008</v>
      </c>
      <c r="K42" s="18">
        <f t="shared" si="19"/>
        <v>-4.1100000000000012</v>
      </c>
      <c r="L42" s="18">
        <f t="shared" si="19"/>
        <v>-3.615000000000002</v>
      </c>
      <c r="M42" s="142">
        <f t="shared" si="19"/>
        <v>-4.1850000000000023</v>
      </c>
      <c r="N42"/>
    </row>
    <row r="43" spans="1:14">
      <c r="A43" s="164" t="s">
        <v>70</v>
      </c>
      <c r="B43" s="28">
        <f t="shared" ref="B43:M43" si="20">SUM(B47-B34)</f>
        <v>-0.94</v>
      </c>
      <c r="C43" s="28">
        <f t="shared" si="20"/>
        <v>-1.98</v>
      </c>
      <c r="D43" s="28">
        <f t="shared" si="20"/>
        <v>-2.7199999999999998</v>
      </c>
      <c r="E43" s="28">
        <f t="shared" si="20"/>
        <v>-3.8385714285714281</v>
      </c>
      <c r="F43" s="28">
        <f t="shared" si="20"/>
        <v>-6.5871428571428563</v>
      </c>
      <c r="G43" s="28">
        <f t="shared" si="20"/>
        <v>-7.305714285714286</v>
      </c>
      <c r="H43" s="28">
        <f t="shared" si="20"/>
        <v>-7.1114285714285712</v>
      </c>
      <c r="I43" s="28">
        <f t="shared" si="20"/>
        <v>-5.7714285714285705</v>
      </c>
      <c r="J43" s="28">
        <f t="shared" si="20"/>
        <v>-3.6407142857142851</v>
      </c>
      <c r="K43" s="28">
        <f t="shared" si="20"/>
        <v>-5.5992857142857133</v>
      </c>
      <c r="L43" s="28">
        <f t="shared" si="20"/>
        <v>-5.4078571428571429</v>
      </c>
      <c r="M43" s="144">
        <f t="shared" si="20"/>
        <v>-5.8742857142857154</v>
      </c>
      <c r="N43"/>
    </row>
    <row r="44" spans="1:14">
      <c r="A44" s="167" t="s">
        <v>72</v>
      </c>
      <c r="B44" s="39" t="s">
        <v>74</v>
      </c>
      <c r="C44" s="39" t="s">
        <v>76</v>
      </c>
      <c r="D44" s="39" t="s">
        <v>77</v>
      </c>
      <c r="E44" s="39" t="s">
        <v>79</v>
      </c>
      <c r="F44" s="39" t="s">
        <v>78</v>
      </c>
      <c r="G44" s="39" t="s">
        <v>83</v>
      </c>
      <c r="H44" s="39" t="s">
        <v>84</v>
      </c>
      <c r="I44" s="39" t="s">
        <v>86</v>
      </c>
      <c r="J44" s="39" t="s">
        <v>88</v>
      </c>
      <c r="K44" s="39" t="s">
        <v>89</v>
      </c>
      <c r="L44" s="39" t="s">
        <v>91</v>
      </c>
      <c r="M44" s="141" t="s">
        <v>93</v>
      </c>
      <c r="N44"/>
    </row>
    <row r="45" spans="1:14">
      <c r="A45" s="163" t="s">
        <v>68</v>
      </c>
      <c r="B45" s="18">
        <f>SUM(B28)</f>
        <v>0</v>
      </c>
      <c r="C45" s="18">
        <f t="shared" ref="C45:M45" si="21">SUM(C28+B45)</f>
        <v>0</v>
      </c>
      <c r="D45" s="18">
        <f t="shared" si="21"/>
        <v>0</v>
      </c>
      <c r="E45" s="18">
        <f t="shared" si="21"/>
        <v>0.49000000000000005</v>
      </c>
      <c r="F45" s="18">
        <f t="shared" si="21"/>
        <v>0.92</v>
      </c>
      <c r="G45" s="18">
        <f t="shared" si="21"/>
        <v>2.21</v>
      </c>
      <c r="H45" s="18">
        <f t="shared" si="21"/>
        <v>3.6899999999999995</v>
      </c>
      <c r="I45" s="18">
        <f t="shared" si="21"/>
        <v>7.21</v>
      </c>
      <c r="J45" s="18">
        <f t="shared" si="21"/>
        <v>11.835000000000001</v>
      </c>
      <c r="K45" s="18">
        <f t="shared" si="21"/>
        <v>12.215000000000002</v>
      </c>
      <c r="L45" s="18">
        <f t="shared" si="21"/>
        <v>13.065000000000001</v>
      </c>
      <c r="M45" s="142">
        <f t="shared" si="21"/>
        <v>13.46</v>
      </c>
      <c r="N45"/>
    </row>
    <row r="46" spans="1:14">
      <c r="A46" s="163" t="s">
        <v>69</v>
      </c>
      <c r="B46" s="18">
        <f>SUM(B29)</f>
        <v>0</v>
      </c>
      <c r="C46" s="18">
        <f t="shared" ref="C46:M46" si="22">SUM(C29+B46)</f>
        <v>0</v>
      </c>
      <c r="D46" s="18">
        <f t="shared" si="22"/>
        <v>0</v>
      </c>
      <c r="E46" s="18">
        <f t="shared" si="22"/>
        <v>0.42500000000000004</v>
      </c>
      <c r="F46" s="18">
        <f t="shared" si="22"/>
        <v>1</v>
      </c>
      <c r="G46" s="18">
        <f t="shared" si="22"/>
        <v>3.625</v>
      </c>
      <c r="H46" s="18">
        <f t="shared" si="22"/>
        <v>5.9249999999999998</v>
      </c>
      <c r="I46" s="18">
        <f t="shared" si="22"/>
        <v>9.1999999999999993</v>
      </c>
      <c r="J46" s="18">
        <f t="shared" si="22"/>
        <v>14.299999999999999</v>
      </c>
      <c r="K46" s="18">
        <f t="shared" si="22"/>
        <v>14.299999999999999</v>
      </c>
      <c r="L46" s="18">
        <f t="shared" si="22"/>
        <v>15.574999999999999</v>
      </c>
      <c r="M46" s="142">
        <f t="shared" si="22"/>
        <v>15.824999999999999</v>
      </c>
      <c r="N46"/>
    </row>
    <row r="47" spans="1:14" ht="15.75" thickBot="1">
      <c r="A47" s="168" t="s">
        <v>70</v>
      </c>
      <c r="B47" s="169">
        <f>SUM(B30)</f>
        <v>0</v>
      </c>
      <c r="C47" s="169">
        <f t="shared" ref="C47:M47" si="23">SUM(C30+B47)</f>
        <v>0</v>
      </c>
      <c r="D47" s="169">
        <f t="shared" si="23"/>
        <v>0</v>
      </c>
      <c r="E47" s="169">
        <f t="shared" si="23"/>
        <v>0.47142857142857153</v>
      </c>
      <c r="F47" s="169">
        <f t="shared" si="23"/>
        <v>0.94285714285714295</v>
      </c>
      <c r="G47" s="169">
        <f t="shared" si="23"/>
        <v>2.6142857142857139</v>
      </c>
      <c r="H47" s="169">
        <f t="shared" si="23"/>
        <v>4.3285714285714283</v>
      </c>
      <c r="I47" s="169">
        <f t="shared" si="23"/>
        <v>7.7785714285714285</v>
      </c>
      <c r="J47" s="169">
        <f t="shared" si="23"/>
        <v>12.539285714285715</v>
      </c>
      <c r="K47" s="169">
        <f t="shared" si="23"/>
        <v>12.810714285714287</v>
      </c>
      <c r="L47" s="169">
        <f t="shared" si="23"/>
        <v>13.782142857142858</v>
      </c>
      <c r="M47" s="170">
        <f t="shared" si="23"/>
        <v>14.135714285714286</v>
      </c>
      <c r="N47"/>
    </row>
    <row r="48" spans="1:14" ht="15.75" thickTop="1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">
      <c r="A49" s="34" t="s">
        <v>280</v>
      </c>
    </row>
  </sheetData>
  <phoneticPr fontId="0" type="noConversion"/>
  <pageMargins left="0.5" right="0.5" top="0.5" bottom="0.5" header="0" footer="0"/>
  <pageSetup paperSize="5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K50"/>
  <sheetViews>
    <sheetView showOutlineSymbols="0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6640625" defaultRowHeight="15"/>
  <cols>
    <col min="1" max="1" width="35.77734375" style="10" customWidth="1"/>
    <col min="2" max="4" width="9.6640625" style="10" customWidth="1"/>
    <col min="5" max="5" width="8.6640625" style="10" customWidth="1"/>
    <col min="6" max="18" width="9.6640625" style="10" customWidth="1"/>
    <col min="19" max="19" width="9.6640625" customWidth="1"/>
    <col min="20" max="36" width="9.6640625" style="10" customWidth="1"/>
    <col min="37" max="37" width="10.77734375" style="10" customWidth="1"/>
    <col min="38" max="16384" width="9.6640625" style="10"/>
  </cols>
  <sheetData>
    <row r="1" spans="1:37">
      <c r="A1" s="11" t="s">
        <v>46</v>
      </c>
    </row>
    <row r="2" spans="1:37">
      <c r="A2" s="11" t="s">
        <v>286</v>
      </c>
    </row>
    <row r="3" spans="1:37" ht="15.75">
      <c r="A3" s="12" t="s">
        <v>43</v>
      </c>
      <c r="B3" s="12" t="s">
        <v>74</v>
      </c>
      <c r="C3" s="12"/>
      <c r="D3" s="12"/>
      <c r="E3" s="157" t="s">
        <v>218</v>
      </c>
      <c r="F3" s="12" t="s">
        <v>76</v>
      </c>
      <c r="G3" s="157" t="s">
        <v>123</v>
      </c>
      <c r="H3" s="157" t="s">
        <v>533</v>
      </c>
      <c r="I3" s="12"/>
      <c r="J3" s="12" t="s">
        <v>77</v>
      </c>
      <c r="K3" s="157" t="s">
        <v>147</v>
      </c>
      <c r="L3" s="12"/>
      <c r="M3" s="12"/>
      <c r="N3" s="12" t="s">
        <v>79</v>
      </c>
      <c r="O3" s="157" t="s">
        <v>249</v>
      </c>
      <c r="P3" s="157" t="s">
        <v>149</v>
      </c>
      <c r="Q3" s="12"/>
      <c r="R3" s="12" t="s">
        <v>78</v>
      </c>
      <c r="S3" s="157" t="s">
        <v>205</v>
      </c>
      <c r="T3" s="12"/>
      <c r="U3" s="12" t="s">
        <v>576</v>
      </c>
      <c r="V3" s="12"/>
      <c r="W3" s="12" t="s">
        <v>577</v>
      </c>
      <c r="X3" s="12" t="s">
        <v>86</v>
      </c>
      <c r="Y3" s="12"/>
      <c r="Z3" s="12"/>
      <c r="AA3" s="12"/>
      <c r="AB3" s="12" t="s">
        <v>575</v>
      </c>
      <c r="AC3" s="12"/>
      <c r="AD3" s="157" t="s">
        <v>191</v>
      </c>
      <c r="AE3" s="12"/>
      <c r="AF3" s="12" t="s">
        <v>89</v>
      </c>
      <c r="AG3" s="157" t="s">
        <v>540</v>
      </c>
      <c r="AH3" s="12" t="s">
        <v>91</v>
      </c>
      <c r="AI3" s="157" t="s">
        <v>542</v>
      </c>
      <c r="AJ3" s="12" t="s">
        <v>93</v>
      </c>
      <c r="AK3" s="12" t="s">
        <v>48</v>
      </c>
    </row>
    <row r="4" spans="1:37" ht="15.75">
      <c r="A4" s="13" t="s">
        <v>48</v>
      </c>
      <c r="B4" s="14" t="s">
        <v>75</v>
      </c>
      <c r="C4" s="14" t="s">
        <v>289</v>
      </c>
      <c r="D4" s="14" t="s">
        <v>290</v>
      </c>
      <c r="E4" s="14" t="s">
        <v>531</v>
      </c>
      <c r="F4" s="14" t="s">
        <v>75</v>
      </c>
      <c r="G4" s="14" t="s">
        <v>532</v>
      </c>
      <c r="H4" s="14" t="s">
        <v>534</v>
      </c>
      <c r="I4" s="14" t="s">
        <v>291</v>
      </c>
      <c r="J4" s="14" t="s">
        <v>75</v>
      </c>
      <c r="K4" s="14" t="s">
        <v>535</v>
      </c>
      <c r="L4" s="14" t="s">
        <v>148</v>
      </c>
      <c r="M4" s="14" t="s">
        <v>292</v>
      </c>
      <c r="N4" s="14" t="s">
        <v>75</v>
      </c>
      <c r="O4" s="14" t="s">
        <v>536</v>
      </c>
      <c r="P4" s="14" t="s">
        <v>537</v>
      </c>
      <c r="Q4" s="14" t="s">
        <v>103</v>
      </c>
      <c r="R4" s="14" t="s">
        <v>75</v>
      </c>
      <c r="S4" s="14" t="s">
        <v>538</v>
      </c>
      <c r="T4" s="14" t="s">
        <v>165</v>
      </c>
      <c r="U4" s="14" t="s">
        <v>75</v>
      </c>
      <c r="V4" s="14" t="s">
        <v>208</v>
      </c>
      <c r="W4" s="14" t="s">
        <v>75</v>
      </c>
      <c r="X4" s="14" t="s">
        <v>75</v>
      </c>
      <c r="Y4" s="14" t="s">
        <v>237</v>
      </c>
      <c r="Z4" s="14" t="s">
        <v>169</v>
      </c>
      <c r="AA4" s="14" t="s">
        <v>293</v>
      </c>
      <c r="AB4" s="14" t="s">
        <v>75</v>
      </c>
      <c r="AC4" s="14" t="s">
        <v>112</v>
      </c>
      <c r="AD4" s="14" t="s">
        <v>539</v>
      </c>
      <c r="AE4" s="14" t="s">
        <v>116</v>
      </c>
      <c r="AF4" s="14" t="s">
        <v>75</v>
      </c>
      <c r="AG4" s="14" t="s">
        <v>541</v>
      </c>
      <c r="AH4" s="14" t="s">
        <v>75</v>
      </c>
      <c r="AI4" s="14" t="s">
        <v>543</v>
      </c>
      <c r="AJ4" s="14" t="s">
        <v>75</v>
      </c>
      <c r="AK4" s="14" t="s">
        <v>75</v>
      </c>
    </row>
    <row r="5" spans="1:37">
      <c r="A5" s="15" t="s">
        <v>49</v>
      </c>
      <c r="B5" s="16">
        <v>0</v>
      </c>
      <c r="C5" s="16">
        <v>0.8</v>
      </c>
      <c r="D5" s="16">
        <v>0.2</v>
      </c>
      <c r="E5" s="16">
        <v>0.3</v>
      </c>
      <c r="F5" s="16">
        <f>SUM(C5:E5)</f>
        <v>1.3</v>
      </c>
      <c r="G5" s="16">
        <v>0.7</v>
      </c>
      <c r="H5" s="16">
        <v>0.5</v>
      </c>
      <c r="I5" s="16">
        <v>0.4</v>
      </c>
      <c r="J5" s="16">
        <f>SUM(G5:I5)</f>
        <v>1.6</v>
      </c>
      <c r="K5" s="16">
        <v>1.3</v>
      </c>
      <c r="L5" s="16">
        <v>0.6</v>
      </c>
      <c r="M5" s="16">
        <v>1</v>
      </c>
      <c r="N5" s="16">
        <f>SUM(K5:M5)</f>
        <v>2.9</v>
      </c>
      <c r="O5" s="16">
        <v>1.4</v>
      </c>
      <c r="P5" s="16">
        <v>3.7</v>
      </c>
      <c r="Q5" s="16">
        <v>0.6</v>
      </c>
      <c r="R5" s="16">
        <f>SUM(O5:Q5)</f>
        <v>5.6999999999999993</v>
      </c>
      <c r="S5" s="16">
        <v>1.3</v>
      </c>
      <c r="T5" s="16">
        <v>3.1</v>
      </c>
      <c r="U5" s="16">
        <f>SUM(S5:T5)</f>
        <v>4.4000000000000004</v>
      </c>
      <c r="V5" s="16">
        <v>1.5</v>
      </c>
      <c r="W5" s="16">
        <f>SUM(V5)</f>
        <v>1.5</v>
      </c>
      <c r="X5" s="16">
        <v>0</v>
      </c>
      <c r="Y5" s="16">
        <v>0</v>
      </c>
      <c r="Z5" s="16">
        <v>0.1</v>
      </c>
      <c r="AA5" s="16">
        <v>2.4</v>
      </c>
      <c r="AB5" s="16">
        <f>SUM(Y5:AA5)</f>
        <v>2.5</v>
      </c>
      <c r="AC5" s="16">
        <v>1.8</v>
      </c>
      <c r="AD5" s="16">
        <v>1.1000000000000001</v>
      </c>
      <c r="AE5" s="16">
        <v>0.1</v>
      </c>
      <c r="AF5" s="16">
        <f>SUM(AC5:AE5)</f>
        <v>3.0000000000000004</v>
      </c>
      <c r="AG5" s="16">
        <v>0.9</v>
      </c>
      <c r="AH5" s="16">
        <f>SUM(AG5)</f>
        <v>0.9</v>
      </c>
      <c r="AI5" s="16">
        <v>0.3</v>
      </c>
      <c r="AJ5" s="16">
        <f>SUM(AI5)</f>
        <v>0.3</v>
      </c>
      <c r="AK5" s="16">
        <f t="shared" ref="AK5:AK19" si="0">B5+F5+J5+N5+R5+U5+W5+X5+AB5+AF5+AH5+AJ5</f>
        <v>24.099999999999998</v>
      </c>
    </row>
    <row r="6" spans="1:37">
      <c r="A6" s="11" t="s">
        <v>50</v>
      </c>
      <c r="B6" s="18">
        <v>0</v>
      </c>
      <c r="C6" s="18">
        <v>0.7</v>
      </c>
      <c r="D6" s="18">
        <v>0.3</v>
      </c>
      <c r="E6" s="18">
        <v>0.2</v>
      </c>
      <c r="F6" s="18">
        <f t="shared" ref="F6:F19" si="1">SUM(C6:E6)</f>
        <v>1.2</v>
      </c>
      <c r="G6" s="18">
        <v>1.4</v>
      </c>
      <c r="H6" s="18">
        <v>0.9</v>
      </c>
      <c r="I6" s="18">
        <v>0.6</v>
      </c>
      <c r="J6" s="18">
        <f t="shared" ref="J6:J19" si="2">SUM(G6:I6)</f>
        <v>2.9</v>
      </c>
      <c r="K6" s="18">
        <v>1</v>
      </c>
      <c r="L6" s="18">
        <v>0.5</v>
      </c>
      <c r="M6" s="18">
        <v>1</v>
      </c>
      <c r="N6" s="18">
        <f t="shared" ref="N6:N19" si="3">SUM(K6:M6)</f>
        <v>2.5</v>
      </c>
      <c r="O6" s="18">
        <v>1.3</v>
      </c>
      <c r="P6" s="18">
        <v>3</v>
      </c>
      <c r="Q6" s="18">
        <v>0.6</v>
      </c>
      <c r="R6" s="18">
        <f t="shared" ref="R6:R19" si="4">SUM(O6:Q6)</f>
        <v>4.8999999999999995</v>
      </c>
      <c r="S6" s="18">
        <v>1.4</v>
      </c>
      <c r="T6" s="18">
        <v>3.4</v>
      </c>
      <c r="U6" s="18">
        <f t="shared" ref="U6:U19" si="5">SUM(S6:T6)</f>
        <v>4.8</v>
      </c>
      <c r="V6" s="18">
        <v>1</v>
      </c>
      <c r="W6" s="18">
        <f t="shared" ref="W6:W19" si="6">SUM(V6)</f>
        <v>1</v>
      </c>
      <c r="X6" s="18">
        <v>0</v>
      </c>
      <c r="Y6" s="18">
        <v>0</v>
      </c>
      <c r="Z6" s="18">
        <v>0.3</v>
      </c>
      <c r="AA6" s="18">
        <v>2.8</v>
      </c>
      <c r="AB6" s="18">
        <f t="shared" ref="AB6:AB19" si="7">SUM(Y6:AA6)</f>
        <v>3.0999999999999996</v>
      </c>
      <c r="AC6" s="18">
        <v>0.4</v>
      </c>
      <c r="AD6" s="18">
        <v>1.1000000000000001</v>
      </c>
      <c r="AE6" s="18">
        <v>0.2</v>
      </c>
      <c r="AF6" s="18">
        <f t="shared" ref="AF6:AF19" si="8">SUM(AC6:AE6)</f>
        <v>1.7</v>
      </c>
      <c r="AG6" s="18">
        <v>1.2</v>
      </c>
      <c r="AH6" s="18">
        <f t="shared" ref="AH6:AH19" si="9">SUM(AG6)</f>
        <v>1.2</v>
      </c>
      <c r="AI6" s="18">
        <v>1.1000000000000001</v>
      </c>
      <c r="AJ6" s="18">
        <f t="shared" ref="AJ6:AJ19" si="10">SUM(AI6)</f>
        <v>1.1000000000000001</v>
      </c>
      <c r="AK6" s="18">
        <f t="shared" si="0"/>
        <v>24.4</v>
      </c>
    </row>
    <row r="7" spans="1:37">
      <c r="A7" s="11" t="s">
        <v>195</v>
      </c>
      <c r="B7" s="18">
        <v>0</v>
      </c>
      <c r="C7" s="18">
        <v>1.1000000000000001</v>
      </c>
      <c r="D7" s="18">
        <v>0.3</v>
      </c>
      <c r="E7" s="18">
        <v>0.8</v>
      </c>
      <c r="F7" s="18">
        <f t="shared" si="1"/>
        <v>2.2000000000000002</v>
      </c>
      <c r="G7" s="18">
        <v>1.3</v>
      </c>
      <c r="H7" s="18">
        <v>1</v>
      </c>
      <c r="I7" s="18">
        <v>0.5</v>
      </c>
      <c r="J7" s="18">
        <f t="shared" si="2"/>
        <v>2.8</v>
      </c>
      <c r="K7" s="18">
        <v>1.8</v>
      </c>
      <c r="L7" s="18">
        <v>0.5</v>
      </c>
      <c r="M7" s="18">
        <v>0.5</v>
      </c>
      <c r="N7" s="18">
        <f t="shared" si="3"/>
        <v>2.8</v>
      </c>
      <c r="O7" s="18">
        <v>0.8</v>
      </c>
      <c r="P7" s="18">
        <v>2.9</v>
      </c>
      <c r="Q7" s="18">
        <v>0.4</v>
      </c>
      <c r="R7" s="18">
        <f t="shared" si="4"/>
        <v>4.1000000000000005</v>
      </c>
      <c r="S7" s="18">
        <v>1.3</v>
      </c>
      <c r="T7" s="18">
        <v>2.8</v>
      </c>
      <c r="U7" s="18">
        <f t="shared" si="5"/>
        <v>4.0999999999999996</v>
      </c>
      <c r="V7" s="18">
        <v>0.9</v>
      </c>
      <c r="W7" s="18">
        <f t="shared" si="6"/>
        <v>0.9</v>
      </c>
      <c r="X7" s="18">
        <v>0</v>
      </c>
      <c r="Y7" s="18">
        <v>0.4</v>
      </c>
      <c r="Z7" s="18">
        <v>0.3</v>
      </c>
      <c r="AA7" s="18">
        <v>2.6</v>
      </c>
      <c r="AB7" s="18">
        <f t="shared" si="7"/>
        <v>3.3</v>
      </c>
      <c r="AC7" s="18">
        <v>1.4</v>
      </c>
      <c r="AD7" s="18">
        <v>1</v>
      </c>
      <c r="AE7" s="18">
        <v>0.2</v>
      </c>
      <c r="AF7" s="18">
        <f t="shared" si="8"/>
        <v>2.6</v>
      </c>
      <c r="AG7" s="18">
        <v>0.8</v>
      </c>
      <c r="AH7" s="18">
        <f t="shared" si="9"/>
        <v>0.8</v>
      </c>
      <c r="AI7" s="18">
        <v>0.7</v>
      </c>
      <c r="AJ7" s="18">
        <f t="shared" si="10"/>
        <v>0.7</v>
      </c>
      <c r="AK7" s="18">
        <f t="shared" si="0"/>
        <v>24.3</v>
      </c>
    </row>
    <row r="8" spans="1:37">
      <c r="A8" s="11" t="s">
        <v>52</v>
      </c>
      <c r="B8" s="18">
        <v>0</v>
      </c>
      <c r="C8" s="18">
        <v>0.8</v>
      </c>
      <c r="D8" s="18">
        <v>0.3</v>
      </c>
      <c r="E8" s="18">
        <v>0.6</v>
      </c>
      <c r="F8" s="18">
        <f t="shared" si="1"/>
        <v>1.7000000000000002</v>
      </c>
      <c r="G8" s="18">
        <v>0.7</v>
      </c>
      <c r="H8" s="18">
        <v>0.5</v>
      </c>
      <c r="I8" s="18">
        <v>0.5</v>
      </c>
      <c r="J8" s="18">
        <f t="shared" si="2"/>
        <v>1.7</v>
      </c>
      <c r="K8" s="18">
        <v>1.9</v>
      </c>
      <c r="L8" s="18">
        <v>1</v>
      </c>
      <c r="M8" s="18">
        <v>0.5</v>
      </c>
      <c r="N8" s="18">
        <f t="shared" si="3"/>
        <v>3.4</v>
      </c>
      <c r="O8" s="18">
        <v>2.1</v>
      </c>
      <c r="P8" s="18">
        <v>5</v>
      </c>
      <c r="Q8" s="18">
        <v>1.5</v>
      </c>
      <c r="R8" s="18">
        <f t="shared" si="4"/>
        <v>8.6</v>
      </c>
      <c r="S8" s="18">
        <v>1.2</v>
      </c>
      <c r="T8" s="18">
        <v>4.5</v>
      </c>
      <c r="U8" s="18">
        <f t="shared" si="5"/>
        <v>5.7</v>
      </c>
      <c r="V8" s="18">
        <v>2</v>
      </c>
      <c r="W8" s="18">
        <f t="shared" si="6"/>
        <v>2</v>
      </c>
      <c r="X8" s="18">
        <v>0</v>
      </c>
      <c r="Y8" s="18">
        <v>0.2</v>
      </c>
      <c r="Z8" s="18">
        <v>0.5</v>
      </c>
      <c r="AA8" s="18">
        <v>4.5</v>
      </c>
      <c r="AB8" s="18">
        <f t="shared" si="7"/>
        <v>5.2</v>
      </c>
      <c r="AC8" s="18">
        <v>1.9</v>
      </c>
      <c r="AD8" s="18">
        <v>1.7</v>
      </c>
      <c r="AE8" s="18">
        <v>0.2</v>
      </c>
      <c r="AF8" s="18">
        <f t="shared" si="8"/>
        <v>3.8</v>
      </c>
      <c r="AG8" s="18">
        <v>1</v>
      </c>
      <c r="AH8" s="18">
        <f t="shared" si="9"/>
        <v>1</v>
      </c>
      <c r="AI8" s="18">
        <v>0.6</v>
      </c>
      <c r="AJ8" s="18">
        <f t="shared" si="10"/>
        <v>0.6</v>
      </c>
      <c r="AK8" s="18">
        <f t="shared" si="0"/>
        <v>33.700000000000003</v>
      </c>
    </row>
    <row r="9" spans="1:37">
      <c r="A9" s="11" t="s">
        <v>53</v>
      </c>
      <c r="B9" s="18">
        <v>0</v>
      </c>
      <c r="C9" s="18">
        <v>0.6</v>
      </c>
      <c r="D9" s="18">
        <v>0.2</v>
      </c>
      <c r="E9" s="18">
        <v>0.3</v>
      </c>
      <c r="F9" s="18">
        <f t="shared" si="1"/>
        <v>1.1000000000000001</v>
      </c>
      <c r="G9" s="18">
        <v>1</v>
      </c>
      <c r="H9" s="18">
        <v>0.6</v>
      </c>
      <c r="I9" s="18">
        <v>0.6</v>
      </c>
      <c r="J9" s="18">
        <f t="shared" si="2"/>
        <v>2.2000000000000002</v>
      </c>
      <c r="K9" s="18">
        <v>0.6</v>
      </c>
      <c r="L9" s="18">
        <v>0.4</v>
      </c>
      <c r="M9" s="18">
        <v>0.7</v>
      </c>
      <c r="N9" s="18">
        <f t="shared" si="3"/>
        <v>1.7</v>
      </c>
      <c r="O9" s="18">
        <v>0.8</v>
      </c>
      <c r="P9" s="18">
        <v>2.6</v>
      </c>
      <c r="Q9" s="18">
        <v>0.6</v>
      </c>
      <c r="R9" s="18">
        <f t="shared" si="4"/>
        <v>4</v>
      </c>
      <c r="S9" s="18">
        <v>1.1000000000000001</v>
      </c>
      <c r="T9" s="18">
        <v>2.2000000000000002</v>
      </c>
      <c r="U9" s="18">
        <f t="shared" si="5"/>
        <v>3.3000000000000003</v>
      </c>
      <c r="V9" s="18">
        <v>0.6</v>
      </c>
      <c r="W9" s="18">
        <f t="shared" si="6"/>
        <v>0.6</v>
      </c>
      <c r="X9" s="18">
        <v>0</v>
      </c>
      <c r="Y9" s="18">
        <v>0.1</v>
      </c>
      <c r="Z9" s="18">
        <v>0.2</v>
      </c>
      <c r="AA9" s="18">
        <v>2.4</v>
      </c>
      <c r="AB9" s="18">
        <f t="shared" si="7"/>
        <v>2.7</v>
      </c>
      <c r="AC9" s="18">
        <v>0.6</v>
      </c>
      <c r="AD9" s="18">
        <v>0.7</v>
      </c>
      <c r="AE9" s="18">
        <v>0.2</v>
      </c>
      <c r="AF9" s="18">
        <f t="shared" si="8"/>
        <v>1.4999999999999998</v>
      </c>
      <c r="AG9" s="18">
        <v>0.9</v>
      </c>
      <c r="AH9" s="18">
        <f t="shared" si="9"/>
        <v>0.9</v>
      </c>
      <c r="AI9" s="18">
        <v>0.1</v>
      </c>
      <c r="AJ9" s="18">
        <f t="shared" si="10"/>
        <v>0.1</v>
      </c>
      <c r="AK9" s="18">
        <f t="shared" si="0"/>
        <v>18.100000000000001</v>
      </c>
    </row>
    <row r="10" spans="1:37">
      <c r="A10" s="11" t="s">
        <v>146</v>
      </c>
      <c r="B10" s="18">
        <v>0</v>
      </c>
      <c r="C10" s="18">
        <v>0.6</v>
      </c>
      <c r="D10" s="18">
        <v>0.2</v>
      </c>
      <c r="E10" s="18">
        <v>0.3</v>
      </c>
      <c r="F10" s="18">
        <f t="shared" si="1"/>
        <v>1.1000000000000001</v>
      </c>
      <c r="G10" s="18">
        <v>1</v>
      </c>
      <c r="H10" s="18">
        <v>0.6</v>
      </c>
      <c r="I10" s="18">
        <v>0.6</v>
      </c>
      <c r="J10" s="18">
        <f t="shared" si="2"/>
        <v>2.2000000000000002</v>
      </c>
      <c r="K10" s="18">
        <v>0.8</v>
      </c>
      <c r="L10" s="18">
        <v>0.5</v>
      </c>
      <c r="M10" s="18">
        <v>0.4</v>
      </c>
      <c r="N10" s="18">
        <f t="shared" si="3"/>
        <v>1.7000000000000002</v>
      </c>
      <c r="O10" s="18">
        <v>0.5</v>
      </c>
      <c r="P10" s="18">
        <v>2.9</v>
      </c>
      <c r="Q10" s="18">
        <v>0.4</v>
      </c>
      <c r="R10" s="18">
        <f t="shared" si="4"/>
        <v>3.8</v>
      </c>
      <c r="S10" s="18">
        <v>1</v>
      </c>
      <c r="T10" s="18">
        <v>2.5</v>
      </c>
      <c r="U10" s="18">
        <f t="shared" si="5"/>
        <v>3.5</v>
      </c>
      <c r="V10" s="18">
        <v>0.5</v>
      </c>
      <c r="W10" s="18">
        <f t="shared" si="6"/>
        <v>0.5</v>
      </c>
      <c r="X10" s="18">
        <v>0</v>
      </c>
      <c r="Y10" s="18">
        <v>0.2</v>
      </c>
      <c r="Z10" s="18">
        <v>0.2</v>
      </c>
      <c r="AA10" s="18">
        <v>2</v>
      </c>
      <c r="AB10" s="18">
        <f t="shared" si="7"/>
        <v>2.4</v>
      </c>
      <c r="AC10" s="18">
        <v>0.4</v>
      </c>
      <c r="AD10" s="18">
        <v>0.8</v>
      </c>
      <c r="AE10" s="18">
        <v>0.2</v>
      </c>
      <c r="AF10" s="18">
        <f t="shared" si="8"/>
        <v>1.4000000000000001</v>
      </c>
      <c r="AG10" s="18">
        <v>1.1000000000000001</v>
      </c>
      <c r="AH10" s="18">
        <f t="shared" si="9"/>
        <v>1.1000000000000001</v>
      </c>
      <c r="AI10" s="18">
        <v>0.5</v>
      </c>
      <c r="AJ10" s="18">
        <f t="shared" si="10"/>
        <v>0.5</v>
      </c>
      <c r="AK10" s="18">
        <f t="shared" si="0"/>
        <v>18.200000000000003</v>
      </c>
    </row>
    <row r="11" spans="1:37">
      <c r="A11" s="11" t="s">
        <v>256</v>
      </c>
      <c r="B11" s="18">
        <v>0</v>
      </c>
      <c r="C11" s="18">
        <v>0.7</v>
      </c>
      <c r="D11" s="18">
        <v>0.2</v>
      </c>
      <c r="E11" s="18">
        <v>0.3</v>
      </c>
      <c r="F11" s="18">
        <f t="shared" si="1"/>
        <v>1.2</v>
      </c>
      <c r="G11" s="18">
        <v>1</v>
      </c>
      <c r="H11" s="18">
        <v>0.7</v>
      </c>
      <c r="I11" s="18">
        <v>0.7</v>
      </c>
      <c r="J11" s="18">
        <f t="shared" si="2"/>
        <v>2.4</v>
      </c>
      <c r="K11" s="18">
        <v>0.9</v>
      </c>
      <c r="L11" s="18">
        <v>0.5</v>
      </c>
      <c r="M11" s="18">
        <v>0.9</v>
      </c>
      <c r="N11" s="18">
        <f t="shared" si="3"/>
        <v>2.2999999999999998</v>
      </c>
      <c r="O11" s="18">
        <v>0.8</v>
      </c>
      <c r="P11" s="18">
        <v>3.4</v>
      </c>
      <c r="Q11" s="18">
        <v>0.4</v>
      </c>
      <c r="R11" s="18">
        <f t="shared" si="4"/>
        <v>4.6000000000000005</v>
      </c>
      <c r="S11" s="18">
        <v>1.3</v>
      </c>
      <c r="T11" s="18">
        <v>3.6</v>
      </c>
      <c r="U11" s="18">
        <f t="shared" si="5"/>
        <v>4.9000000000000004</v>
      </c>
      <c r="V11" s="18">
        <v>0.6</v>
      </c>
      <c r="W11" s="18">
        <f t="shared" si="6"/>
        <v>0.6</v>
      </c>
      <c r="X11" s="18">
        <v>0</v>
      </c>
      <c r="Y11" s="18">
        <v>0</v>
      </c>
      <c r="Z11" s="18">
        <v>0.3</v>
      </c>
      <c r="AA11" s="18">
        <v>2.6</v>
      </c>
      <c r="AB11" s="18">
        <f t="shared" si="7"/>
        <v>2.9</v>
      </c>
      <c r="AC11" s="18">
        <v>0.8</v>
      </c>
      <c r="AD11" s="18">
        <v>0.7</v>
      </c>
      <c r="AE11" s="18">
        <v>0.2</v>
      </c>
      <c r="AF11" s="18">
        <f t="shared" si="8"/>
        <v>1.7</v>
      </c>
      <c r="AG11" s="18">
        <v>0.9</v>
      </c>
      <c r="AH11" s="18">
        <f t="shared" si="9"/>
        <v>0.9</v>
      </c>
      <c r="AI11" s="18">
        <v>0.4</v>
      </c>
      <c r="AJ11" s="18">
        <f t="shared" si="10"/>
        <v>0.4</v>
      </c>
      <c r="AK11" s="18">
        <f t="shared" si="0"/>
        <v>21.899999999999995</v>
      </c>
    </row>
    <row r="12" spans="1:37">
      <c r="A12" s="11" t="s">
        <v>257</v>
      </c>
      <c r="B12" s="18">
        <v>0</v>
      </c>
      <c r="C12" s="18">
        <v>0.8</v>
      </c>
      <c r="D12" s="18">
        <v>0.2</v>
      </c>
      <c r="E12" s="18">
        <v>0.3</v>
      </c>
      <c r="F12" s="18">
        <f t="shared" si="1"/>
        <v>1.3</v>
      </c>
      <c r="G12" s="18">
        <v>1</v>
      </c>
      <c r="H12" s="18">
        <v>0.5</v>
      </c>
      <c r="I12" s="18">
        <v>0.9</v>
      </c>
      <c r="J12" s="18">
        <f t="shared" si="2"/>
        <v>2.4</v>
      </c>
      <c r="K12" s="18">
        <v>0.7</v>
      </c>
      <c r="L12" s="18">
        <v>0.5</v>
      </c>
      <c r="M12" s="18">
        <v>0.7</v>
      </c>
      <c r="N12" s="18">
        <f t="shared" si="3"/>
        <v>1.9</v>
      </c>
      <c r="O12" s="18">
        <v>1.1000000000000001</v>
      </c>
      <c r="P12" s="18">
        <v>2.6</v>
      </c>
      <c r="Q12" s="18">
        <v>0.5</v>
      </c>
      <c r="R12" s="18">
        <f t="shared" si="4"/>
        <v>4.2</v>
      </c>
      <c r="S12" s="18">
        <v>1.3</v>
      </c>
      <c r="T12" s="18">
        <v>3.7</v>
      </c>
      <c r="U12" s="18">
        <f t="shared" si="5"/>
        <v>5</v>
      </c>
      <c r="V12" s="18">
        <v>1.6</v>
      </c>
      <c r="W12" s="18">
        <f t="shared" si="6"/>
        <v>1.6</v>
      </c>
      <c r="X12" s="18">
        <v>0</v>
      </c>
      <c r="Y12" s="18">
        <v>0.1</v>
      </c>
      <c r="Z12" s="18">
        <v>0.3</v>
      </c>
      <c r="AA12" s="18">
        <v>4.3</v>
      </c>
      <c r="AB12" s="18">
        <f t="shared" si="7"/>
        <v>4.7</v>
      </c>
      <c r="AC12" s="18">
        <v>0.3</v>
      </c>
      <c r="AD12" s="18">
        <v>1.5</v>
      </c>
      <c r="AE12" s="18">
        <v>0.4</v>
      </c>
      <c r="AF12" s="18">
        <f t="shared" si="8"/>
        <v>2.2000000000000002</v>
      </c>
      <c r="AG12" s="18">
        <v>1.5</v>
      </c>
      <c r="AH12" s="18">
        <f t="shared" si="9"/>
        <v>1.5</v>
      </c>
      <c r="AI12" s="18">
        <v>0.3</v>
      </c>
      <c r="AJ12" s="18">
        <f t="shared" si="10"/>
        <v>0.3</v>
      </c>
      <c r="AK12" s="18">
        <f t="shared" si="0"/>
        <v>25.1</v>
      </c>
    </row>
    <row r="13" spans="1:37">
      <c r="A13" s="11" t="s">
        <v>258</v>
      </c>
      <c r="B13" s="18">
        <v>0</v>
      </c>
      <c r="C13" s="18">
        <v>0.7</v>
      </c>
      <c r="D13" s="18">
        <v>0.2</v>
      </c>
      <c r="E13" s="18">
        <v>0.2</v>
      </c>
      <c r="F13" s="18">
        <f t="shared" si="1"/>
        <v>1.0999999999999999</v>
      </c>
      <c r="G13" s="18">
        <v>1.4</v>
      </c>
      <c r="H13" s="18">
        <v>0.9</v>
      </c>
      <c r="I13" s="18">
        <v>0.6</v>
      </c>
      <c r="J13" s="18">
        <f t="shared" si="2"/>
        <v>2.9</v>
      </c>
      <c r="K13" s="18">
        <v>1</v>
      </c>
      <c r="L13" s="18">
        <v>0.5</v>
      </c>
      <c r="M13" s="18">
        <v>1</v>
      </c>
      <c r="N13" s="18">
        <f t="shared" si="3"/>
        <v>2.5</v>
      </c>
      <c r="O13" s="18">
        <v>1.3</v>
      </c>
      <c r="P13" s="18">
        <v>3</v>
      </c>
      <c r="Q13" s="18">
        <v>0.4</v>
      </c>
      <c r="R13" s="18">
        <f t="shared" si="4"/>
        <v>4.7</v>
      </c>
      <c r="S13" s="18">
        <v>1.4</v>
      </c>
      <c r="T13" s="18">
        <v>3.4</v>
      </c>
      <c r="U13" s="18">
        <f t="shared" si="5"/>
        <v>4.8</v>
      </c>
      <c r="V13" s="18">
        <v>1</v>
      </c>
      <c r="W13" s="18">
        <f t="shared" si="6"/>
        <v>1</v>
      </c>
      <c r="X13" s="18">
        <v>0</v>
      </c>
      <c r="Y13" s="18">
        <v>0</v>
      </c>
      <c r="Z13" s="18">
        <v>0.3</v>
      </c>
      <c r="AA13" s="18">
        <v>2.8</v>
      </c>
      <c r="AB13" s="18">
        <f t="shared" si="7"/>
        <v>3.0999999999999996</v>
      </c>
      <c r="AC13" s="18">
        <v>0.4</v>
      </c>
      <c r="AD13" s="18">
        <v>1.1000000000000001</v>
      </c>
      <c r="AE13" s="18">
        <v>0.2</v>
      </c>
      <c r="AF13" s="18">
        <f t="shared" si="8"/>
        <v>1.7</v>
      </c>
      <c r="AG13" s="18">
        <v>1.2</v>
      </c>
      <c r="AH13" s="18">
        <f t="shared" si="9"/>
        <v>1.2</v>
      </c>
      <c r="AI13" s="18">
        <v>1.1000000000000001</v>
      </c>
      <c r="AJ13" s="18">
        <f t="shared" si="10"/>
        <v>1.1000000000000001</v>
      </c>
      <c r="AK13" s="18">
        <f t="shared" si="0"/>
        <v>24.1</v>
      </c>
    </row>
    <row r="14" spans="1:37">
      <c r="A14" s="11" t="s">
        <v>287</v>
      </c>
      <c r="B14" s="18">
        <v>0</v>
      </c>
      <c r="C14" s="18">
        <v>0.9</v>
      </c>
      <c r="D14" s="18">
        <v>0.3</v>
      </c>
      <c r="E14" s="18">
        <v>0.8</v>
      </c>
      <c r="F14" s="18">
        <f t="shared" si="1"/>
        <v>2</v>
      </c>
      <c r="G14" s="18">
        <v>1.3</v>
      </c>
      <c r="H14" s="18">
        <v>1</v>
      </c>
      <c r="I14" s="18">
        <v>0.5</v>
      </c>
      <c r="J14" s="18">
        <f t="shared" si="2"/>
        <v>2.8</v>
      </c>
      <c r="K14" s="18">
        <v>1.8</v>
      </c>
      <c r="L14" s="18">
        <v>0.5</v>
      </c>
      <c r="M14" s="18">
        <v>0.5</v>
      </c>
      <c r="N14" s="18">
        <f t="shared" si="3"/>
        <v>2.8</v>
      </c>
      <c r="O14" s="18">
        <v>0.8</v>
      </c>
      <c r="P14" s="18">
        <v>2.9</v>
      </c>
      <c r="Q14" s="18">
        <v>0.4</v>
      </c>
      <c r="R14" s="18">
        <f t="shared" si="4"/>
        <v>4.1000000000000005</v>
      </c>
      <c r="S14" s="18">
        <v>1.3</v>
      </c>
      <c r="T14" s="18">
        <v>2.8</v>
      </c>
      <c r="U14" s="18">
        <f t="shared" si="5"/>
        <v>4.0999999999999996</v>
      </c>
      <c r="V14" s="18">
        <v>0.9</v>
      </c>
      <c r="W14" s="18">
        <f t="shared" si="6"/>
        <v>0.9</v>
      </c>
      <c r="X14" s="18">
        <v>0</v>
      </c>
      <c r="Y14" s="18">
        <v>0.4</v>
      </c>
      <c r="Z14" s="18">
        <v>0.3</v>
      </c>
      <c r="AA14" s="18">
        <v>2.6</v>
      </c>
      <c r="AB14" s="18">
        <f t="shared" si="7"/>
        <v>3.3</v>
      </c>
      <c r="AC14" s="18">
        <v>1.4</v>
      </c>
      <c r="AD14" s="18">
        <v>1</v>
      </c>
      <c r="AE14" s="18">
        <v>0.2</v>
      </c>
      <c r="AF14" s="18">
        <f t="shared" si="8"/>
        <v>2.6</v>
      </c>
      <c r="AG14" s="18">
        <v>0.8</v>
      </c>
      <c r="AH14" s="18">
        <f t="shared" si="9"/>
        <v>0.8</v>
      </c>
      <c r="AI14" s="18">
        <v>0.7</v>
      </c>
      <c r="AJ14" s="18">
        <f t="shared" si="10"/>
        <v>0.7</v>
      </c>
      <c r="AK14" s="18">
        <f t="shared" si="0"/>
        <v>24.1</v>
      </c>
    </row>
    <row r="15" spans="1:37">
      <c r="A15" s="11" t="s">
        <v>259</v>
      </c>
      <c r="B15" s="18">
        <v>0</v>
      </c>
      <c r="C15" s="18">
        <v>0.6</v>
      </c>
      <c r="D15" s="18">
        <v>0.3</v>
      </c>
      <c r="E15" s="18">
        <v>0.2</v>
      </c>
      <c r="F15" s="18">
        <f t="shared" si="1"/>
        <v>1.0999999999999999</v>
      </c>
      <c r="G15" s="18">
        <v>1</v>
      </c>
      <c r="H15" s="18">
        <v>0.4</v>
      </c>
      <c r="I15" s="18">
        <v>0.5</v>
      </c>
      <c r="J15" s="18">
        <f t="shared" si="2"/>
        <v>1.9</v>
      </c>
      <c r="K15" s="18">
        <v>1.2</v>
      </c>
      <c r="L15" s="18">
        <v>0.5</v>
      </c>
      <c r="M15" s="18">
        <v>0.7</v>
      </c>
      <c r="N15" s="18">
        <f t="shared" si="3"/>
        <v>2.4</v>
      </c>
      <c r="O15" s="18">
        <v>1</v>
      </c>
      <c r="P15" s="18">
        <v>3.2</v>
      </c>
      <c r="Q15" s="18">
        <v>0.4</v>
      </c>
      <c r="R15" s="18">
        <f t="shared" si="4"/>
        <v>4.6000000000000005</v>
      </c>
      <c r="S15" s="18">
        <v>1.4</v>
      </c>
      <c r="T15" s="18">
        <v>2.4</v>
      </c>
      <c r="U15" s="18">
        <f t="shared" si="5"/>
        <v>3.8</v>
      </c>
      <c r="V15" s="18">
        <v>0.5</v>
      </c>
      <c r="W15" s="18">
        <f t="shared" si="6"/>
        <v>0.5</v>
      </c>
      <c r="X15" s="18">
        <v>0</v>
      </c>
      <c r="Y15" s="18">
        <v>0.1</v>
      </c>
      <c r="Z15" s="18">
        <v>0.3</v>
      </c>
      <c r="AA15" s="18">
        <v>2.7</v>
      </c>
      <c r="AB15" s="18">
        <f t="shared" si="7"/>
        <v>3.1</v>
      </c>
      <c r="AC15" s="18">
        <v>1.1000000000000001</v>
      </c>
      <c r="AD15" s="18">
        <v>0.7</v>
      </c>
      <c r="AE15" s="18">
        <v>0.1</v>
      </c>
      <c r="AF15" s="18">
        <f t="shared" si="8"/>
        <v>1.9000000000000001</v>
      </c>
      <c r="AG15" s="18">
        <v>0.8</v>
      </c>
      <c r="AH15" s="18">
        <f t="shared" si="9"/>
        <v>0.8</v>
      </c>
      <c r="AI15" s="18">
        <v>0.3</v>
      </c>
      <c r="AJ15" s="18">
        <f t="shared" si="10"/>
        <v>0.3</v>
      </c>
      <c r="AK15" s="18">
        <f t="shared" si="0"/>
        <v>20.400000000000002</v>
      </c>
    </row>
    <row r="16" spans="1:37">
      <c r="A16" s="11" t="s">
        <v>54</v>
      </c>
      <c r="B16" s="18">
        <v>0</v>
      </c>
      <c r="C16" s="18">
        <v>1.2</v>
      </c>
      <c r="D16" s="18">
        <v>0.3</v>
      </c>
      <c r="E16" s="18">
        <v>0.6</v>
      </c>
      <c r="F16" s="18">
        <f t="shared" si="1"/>
        <v>2.1</v>
      </c>
      <c r="G16" s="18">
        <v>1.1000000000000001</v>
      </c>
      <c r="H16" s="18">
        <v>0.8</v>
      </c>
      <c r="I16" s="18">
        <v>0.7</v>
      </c>
      <c r="J16" s="18">
        <f t="shared" si="2"/>
        <v>2.6</v>
      </c>
      <c r="K16" s="18">
        <v>1</v>
      </c>
      <c r="L16" s="18">
        <v>0.6</v>
      </c>
      <c r="M16" s="18">
        <v>0.2</v>
      </c>
      <c r="N16" s="18">
        <f t="shared" si="3"/>
        <v>1.8</v>
      </c>
      <c r="O16" s="18">
        <v>1.2</v>
      </c>
      <c r="P16" s="18">
        <v>2.2999999999999998</v>
      </c>
      <c r="Q16" s="18">
        <v>0.3</v>
      </c>
      <c r="R16" s="18">
        <f t="shared" si="4"/>
        <v>3.8</v>
      </c>
      <c r="S16" s="18">
        <v>2.5</v>
      </c>
      <c r="T16" s="18">
        <v>2.8</v>
      </c>
      <c r="U16" s="18">
        <f t="shared" si="5"/>
        <v>5.3</v>
      </c>
      <c r="V16" s="18">
        <v>1.6</v>
      </c>
      <c r="W16" s="18">
        <f t="shared" si="6"/>
        <v>1.6</v>
      </c>
      <c r="X16" s="18">
        <v>0</v>
      </c>
      <c r="Y16" s="18">
        <v>0.6</v>
      </c>
      <c r="Z16" s="18">
        <v>0.2</v>
      </c>
      <c r="AA16" s="18">
        <v>3.3</v>
      </c>
      <c r="AB16" s="18">
        <f t="shared" si="7"/>
        <v>4.0999999999999996</v>
      </c>
      <c r="AC16" s="18">
        <v>0.7</v>
      </c>
      <c r="AD16" s="18">
        <v>0.6</v>
      </c>
      <c r="AE16" s="18">
        <v>0.3</v>
      </c>
      <c r="AF16" s="18">
        <f t="shared" si="8"/>
        <v>1.5999999999999999</v>
      </c>
      <c r="AG16" s="18">
        <v>0.9</v>
      </c>
      <c r="AH16" s="18">
        <f t="shared" si="9"/>
        <v>0.9</v>
      </c>
      <c r="AI16" s="18">
        <v>0.7</v>
      </c>
      <c r="AJ16" s="18">
        <f t="shared" si="10"/>
        <v>0.7</v>
      </c>
      <c r="AK16" s="18">
        <f t="shared" si="0"/>
        <v>24.500000000000004</v>
      </c>
    </row>
    <row r="17" spans="1:37">
      <c r="A17" s="11" t="s">
        <v>242</v>
      </c>
      <c r="B17" s="18">
        <v>0</v>
      </c>
      <c r="C17" s="18">
        <v>0.3</v>
      </c>
      <c r="D17" s="18">
        <v>0.1</v>
      </c>
      <c r="E17" s="18">
        <v>0.3</v>
      </c>
      <c r="F17" s="18">
        <f t="shared" si="1"/>
        <v>0.7</v>
      </c>
      <c r="G17" s="18">
        <v>0.9</v>
      </c>
      <c r="H17" s="18">
        <v>0.9</v>
      </c>
      <c r="I17" s="18">
        <v>0.3</v>
      </c>
      <c r="J17" s="18">
        <f t="shared" si="2"/>
        <v>2.1</v>
      </c>
      <c r="K17" s="18">
        <v>0.7</v>
      </c>
      <c r="L17" s="18">
        <v>0.5</v>
      </c>
      <c r="M17" s="18">
        <v>0</v>
      </c>
      <c r="N17" s="18">
        <f t="shared" si="3"/>
        <v>1.2</v>
      </c>
      <c r="O17" s="18">
        <v>0.6</v>
      </c>
      <c r="P17" s="18">
        <v>2.6</v>
      </c>
      <c r="Q17" s="18">
        <v>0.1</v>
      </c>
      <c r="R17" s="18">
        <f t="shared" si="4"/>
        <v>3.3000000000000003</v>
      </c>
      <c r="S17" s="18">
        <v>2.7</v>
      </c>
      <c r="T17" s="18">
        <v>2.8</v>
      </c>
      <c r="U17" s="18">
        <f t="shared" si="5"/>
        <v>5.5</v>
      </c>
      <c r="V17" s="18">
        <v>1.7</v>
      </c>
      <c r="W17" s="18">
        <f t="shared" si="6"/>
        <v>1.7</v>
      </c>
      <c r="X17" s="18">
        <v>0</v>
      </c>
      <c r="Y17" s="18">
        <v>0.2</v>
      </c>
      <c r="Z17" s="18">
        <v>0.1</v>
      </c>
      <c r="AA17" s="18">
        <v>1.6</v>
      </c>
      <c r="AB17" s="18">
        <f t="shared" si="7"/>
        <v>1.9000000000000001</v>
      </c>
      <c r="AC17" s="18">
        <v>1.7</v>
      </c>
      <c r="AD17" s="18">
        <v>0.3</v>
      </c>
      <c r="AE17" s="18">
        <v>0.2</v>
      </c>
      <c r="AF17" s="18">
        <f t="shared" si="8"/>
        <v>2.2000000000000002</v>
      </c>
      <c r="AG17" s="18">
        <v>0.9</v>
      </c>
      <c r="AH17" s="18">
        <f t="shared" si="9"/>
        <v>0.9</v>
      </c>
      <c r="AI17" s="18">
        <v>0.3</v>
      </c>
      <c r="AJ17" s="18">
        <f t="shared" si="10"/>
        <v>0.3</v>
      </c>
      <c r="AK17" s="18">
        <f t="shared" si="0"/>
        <v>19.799999999999997</v>
      </c>
    </row>
    <row r="18" spans="1:37">
      <c r="A18" s="21" t="s">
        <v>243</v>
      </c>
      <c r="B18" s="18">
        <v>0</v>
      </c>
      <c r="C18" s="18">
        <v>1.2</v>
      </c>
      <c r="D18" s="18">
        <v>0.2</v>
      </c>
      <c r="E18" s="18">
        <v>0.5</v>
      </c>
      <c r="F18" s="18">
        <f t="shared" si="1"/>
        <v>1.9</v>
      </c>
      <c r="G18" s="18">
        <v>1.3</v>
      </c>
      <c r="H18" s="18">
        <v>0.6</v>
      </c>
      <c r="I18" s="18">
        <v>0.3</v>
      </c>
      <c r="J18" s="18">
        <f t="shared" si="2"/>
        <v>2.1999999999999997</v>
      </c>
      <c r="K18" s="18">
        <v>0.9</v>
      </c>
      <c r="L18" s="18">
        <v>0.6</v>
      </c>
      <c r="M18" s="18">
        <v>0.2</v>
      </c>
      <c r="N18" s="18">
        <f t="shared" si="3"/>
        <v>1.7</v>
      </c>
      <c r="O18" s="18">
        <v>1.1000000000000001</v>
      </c>
      <c r="P18" s="18">
        <v>2.6</v>
      </c>
      <c r="Q18" s="18">
        <v>0.2</v>
      </c>
      <c r="R18" s="18">
        <f t="shared" si="4"/>
        <v>3.9000000000000004</v>
      </c>
      <c r="S18" s="18">
        <v>2.4</v>
      </c>
      <c r="T18" s="18">
        <v>2.9</v>
      </c>
      <c r="U18" s="18">
        <f t="shared" si="5"/>
        <v>5.3</v>
      </c>
      <c r="V18" s="18">
        <v>1.8</v>
      </c>
      <c r="W18" s="18">
        <f t="shared" si="6"/>
        <v>1.8</v>
      </c>
      <c r="X18" s="18">
        <v>0</v>
      </c>
      <c r="Y18" s="18">
        <v>0.4</v>
      </c>
      <c r="Z18" s="18">
        <v>0.1</v>
      </c>
      <c r="AA18" s="18">
        <v>2.1</v>
      </c>
      <c r="AB18" s="18">
        <f t="shared" si="7"/>
        <v>2.6</v>
      </c>
      <c r="AC18" s="18">
        <v>0.7</v>
      </c>
      <c r="AD18" s="18">
        <v>0.8</v>
      </c>
      <c r="AE18" s="18">
        <v>0.3</v>
      </c>
      <c r="AF18" s="18">
        <f t="shared" si="8"/>
        <v>1.8</v>
      </c>
      <c r="AG18" s="18">
        <v>0.9</v>
      </c>
      <c r="AH18" s="18">
        <f t="shared" si="9"/>
        <v>0.9</v>
      </c>
      <c r="AI18" s="18">
        <v>0.6</v>
      </c>
      <c r="AJ18" s="18">
        <f t="shared" si="10"/>
        <v>0.6</v>
      </c>
      <c r="AK18" s="18">
        <f t="shared" si="0"/>
        <v>22.700000000000003</v>
      </c>
    </row>
    <row r="19" spans="1:37">
      <c r="A19" s="11" t="s">
        <v>260</v>
      </c>
      <c r="B19" s="18">
        <v>0</v>
      </c>
      <c r="C19" s="18">
        <v>0.8</v>
      </c>
      <c r="D19" s="18">
        <v>0.2</v>
      </c>
      <c r="E19" s="18">
        <v>0.3</v>
      </c>
      <c r="F19" s="18">
        <f t="shared" si="1"/>
        <v>1.3</v>
      </c>
      <c r="G19" s="18">
        <v>1</v>
      </c>
      <c r="H19" s="18">
        <v>0.4</v>
      </c>
      <c r="I19" s="18">
        <v>0.8</v>
      </c>
      <c r="J19" s="18">
        <f t="shared" si="2"/>
        <v>2.2000000000000002</v>
      </c>
      <c r="K19" s="18">
        <v>1.2</v>
      </c>
      <c r="L19" s="18">
        <v>0.7</v>
      </c>
      <c r="M19" s="18">
        <v>0.4</v>
      </c>
      <c r="N19" s="18">
        <f t="shared" si="3"/>
        <v>2.2999999999999998</v>
      </c>
      <c r="O19" s="18">
        <v>0.8</v>
      </c>
      <c r="P19" s="18">
        <v>1.1000000000000001</v>
      </c>
      <c r="Q19" s="18">
        <v>0.4</v>
      </c>
      <c r="R19" s="18">
        <f t="shared" si="4"/>
        <v>2.3000000000000003</v>
      </c>
      <c r="S19" s="18">
        <v>1.3</v>
      </c>
      <c r="T19" s="18">
        <v>2.1</v>
      </c>
      <c r="U19" s="18">
        <f t="shared" si="5"/>
        <v>3.4000000000000004</v>
      </c>
      <c r="V19" s="18">
        <v>1.4</v>
      </c>
      <c r="W19" s="18">
        <f t="shared" si="6"/>
        <v>1.4</v>
      </c>
      <c r="X19" s="18">
        <v>0</v>
      </c>
      <c r="Y19" s="18">
        <v>1.1000000000000001</v>
      </c>
      <c r="Z19" s="18">
        <v>0.3</v>
      </c>
      <c r="AA19" s="18">
        <v>2.2999999999999998</v>
      </c>
      <c r="AB19" s="18">
        <f t="shared" si="7"/>
        <v>3.7</v>
      </c>
      <c r="AC19" s="18">
        <v>2</v>
      </c>
      <c r="AD19" s="18">
        <v>0.6</v>
      </c>
      <c r="AE19" s="18">
        <v>0.1</v>
      </c>
      <c r="AF19" s="18">
        <f t="shared" si="8"/>
        <v>2.7</v>
      </c>
      <c r="AG19" s="18">
        <v>0.9</v>
      </c>
      <c r="AH19" s="18">
        <f t="shared" si="9"/>
        <v>0.9</v>
      </c>
      <c r="AI19" s="18">
        <v>0.3</v>
      </c>
      <c r="AJ19" s="18">
        <f t="shared" si="10"/>
        <v>0.3</v>
      </c>
      <c r="AK19" s="18">
        <f t="shared" si="0"/>
        <v>20.5</v>
      </c>
    </row>
    <row r="20" spans="1:37">
      <c r="A20" s="15" t="s">
        <v>57</v>
      </c>
      <c r="B20" s="22">
        <f t="shared" ref="B20:AK20" si="11">SUM(B5:B19)/COUNTA(B5:B19)</f>
        <v>0</v>
      </c>
      <c r="C20" s="22">
        <f t="shared" si="11"/>
        <v>0.78666666666666674</v>
      </c>
      <c r="D20" s="22">
        <f t="shared" si="11"/>
        <v>0.23333333333333334</v>
      </c>
      <c r="E20" s="22">
        <f t="shared" si="11"/>
        <v>0.39999999999999997</v>
      </c>
      <c r="F20" s="22">
        <f t="shared" si="11"/>
        <v>1.4199999999999997</v>
      </c>
      <c r="G20" s="22">
        <f t="shared" si="11"/>
        <v>1.0733333333333335</v>
      </c>
      <c r="H20" s="22">
        <f t="shared" si="11"/>
        <v>0.68666666666666676</v>
      </c>
      <c r="I20" s="22">
        <f t="shared" si="11"/>
        <v>0.56666666666666665</v>
      </c>
      <c r="J20" s="22">
        <f t="shared" si="11"/>
        <v>2.3266666666666671</v>
      </c>
      <c r="K20" s="22">
        <f t="shared" si="11"/>
        <v>1.1199999999999999</v>
      </c>
      <c r="L20" s="22">
        <f t="shared" si="11"/>
        <v>0.55999999999999994</v>
      </c>
      <c r="M20" s="22">
        <f t="shared" si="11"/>
        <v>0.58000000000000007</v>
      </c>
      <c r="N20" s="22">
        <f t="shared" si="11"/>
        <v>2.2599999999999998</v>
      </c>
      <c r="O20" s="22">
        <f t="shared" si="11"/>
        <v>1.04</v>
      </c>
      <c r="P20" s="22">
        <f t="shared" si="11"/>
        <v>2.92</v>
      </c>
      <c r="Q20" s="22">
        <f t="shared" si="11"/>
        <v>0.48000000000000015</v>
      </c>
      <c r="R20" s="22">
        <f t="shared" si="11"/>
        <v>4.4399999999999995</v>
      </c>
      <c r="S20" s="22">
        <f t="shared" si="11"/>
        <v>1.5266666666666668</v>
      </c>
      <c r="T20" s="22">
        <f t="shared" si="11"/>
        <v>2.9999999999999996</v>
      </c>
      <c r="U20" s="22">
        <f t="shared" si="11"/>
        <v>4.5266666666666673</v>
      </c>
      <c r="V20" s="22">
        <f t="shared" si="11"/>
        <v>1.1733333333333331</v>
      </c>
      <c r="W20" s="22">
        <f t="shared" si="11"/>
        <v>1.1733333333333331</v>
      </c>
      <c r="X20" s="22">
        <f t="shared" si="11"/>
        <v>0</v>
      </c>
      <c r="Y20" s="22">
        <f t="shared" si="11"/>
        <v>0.25333333333333335</v>
      </c>
      <c r="Z20" s="22">
        <f t="shared" si="11"/>
        <v>0.2533333333333333</v>
      </c>
      <c r="AA20" s="22">
        <f t="shared" si="11"/>
        <v>2.7333333333333334</v>
      </c>
      <c r="AB20" s="22">
        <f t="shared" si="11"/>
        <v>3.2399999999999998</v>
      </c>
      <c r="AC20" s="22">
        <f t="shared" si="11"/>
        <v>1.0399999999999998</v>
      </c>
      <c r="AD20" s="22">
        <f t="shared" si="11"/>
        <v>0.91333333333333344</v>
      </c>
      <c r="AE20" s="22">
        <f t="shared" si="11"/>
        <v>0.20666666666666664</v>
      </c>
      <c r="AF20" s="22">
        <f t="shared" si="11"/>
        <v>2.1600000000000006</v>
      </c>
      <c r="AG20" s="22">
        <f t="shared" si="11"/>
        <v>0.9800000000000002</v>
      </c>
      <c r="AH20" s="22">
        <f t="shared" si="11"/>
        <v>0.9800000000000002</v>
      </c>
      <c r="AI20" s="22">
        <f t="shared" si="11"/>
        <v>0.53333333333333333</v>
      </c>
      <c r="AJ20" s="22">
        <f t="shared" si="11"/>
        <v>0.53333333333333333</v>
      </c>
      <c r="AK20" s="22">
        <f t="shared" si="11"/>
        <v>23.06</v>
      </c>
    </row>
    <row r="21" spans="1:37">
      <c r="A21" s="11" t="s">
        <v>58</v>
      </c>
      <c r="B21" s="18">
        <f>SUM(B5:B15)/COUNTA(B5:B15)</f>
        <v>0</v>
      </c>
      <c r="C21" s="18">
        <f t="shared" ref="C21:AJ21" si="12">SUM(C5:C15)/COUNTA(C5:C15)</f>
        <v>0.75454545454545463</v>
      </c>
      <c r="D21" s="18">
        <f t="shared" si="12"/>
        <v>0.24545454545454543</v>
      </c>
      <c r="E21" s="18">
        <f t="shared" si="12"/>
        <v>0.39090909090909087</v>
      </c>
      <c r="F21" s="18">
        <f t="shared" si="12"/>
        <v>1.3909090909090909</v>
      </c>
      <c r="G21" s="18">
        <f t="shared" si="12"/>
        <v>1.0727272727272728</v>
      </c>
      <c r="H21" s="18">
        <f t="shared" si="12"/>
        <v>0.69090909090909092</v>
      </c>
      <c r="I21" s="18">
        <f t="shared" si="12"/>
        <v>0.5818181818181819</v>
      </c>
      <c r="J21" s="18">
        <f t="shared" si="12"/>
        <v>2.3454545454545452</v>
      </c>
      <c r="K21" s="18">
        <f t="shared" si="12"/>
        <v>1.1818181818181817</v>
      </c>
      <c r="L21" s="18">
        <f t="shared" si="12"/>
        <v>0.54545454545454541</v>
      </c>
      <c r="M21" s="18">
        <f t="shared" si="12"/>
        <v>0.71818181818181825</v>
      </c>
      <c r="N21" s="18">
        <f t="shared" si="12"/>
        <v>2.4454545454545453</v>
      </c>
      <c r="O21" s="18">
        <f t="shared" si="12"/>
        <v>1.0818181818181818</v>
      </c>
      <c r="P21" s="18">
        <f t="shared" si="12"/>
        <v>3.1999999999999997</v>
      </c>
      <c r="Q21" s="18">
        <f t="shared" si="12"/>
        <v>0.56363636363636382</v>
      </c>
      <c r="R21" s="18">
        <f t="shared" si="12"/>
        <v>4.8454545454545457</v>
      </c>
      <c r="S21" s="18">
        <f t="shared" si="12"/>
        <v>1.2727272727272732</v>
      </c>
      <c r="T21" s="18">
        <f t="shared" si="12"/>
        <v>3.127272727272727</v>
      </c>
      <c r="U21" s="18">
        <f t="shared" si="12"/>
        <v>4.3999999999999995</v>
      </c>
      <c r="V21" s="18">
        <f t="shared" si="12"/>
        <v>1.009090909090909</v>
      </c>
      <c r="W21" s="18">
        <f t="shared" si="12"/>
        <v>1.009090909090909</v>
      </c>
      <c r="X21" s="18">
        <f t="shared" si="12"/>
        <v>0</v>
      </c>
      <c r="Y21" s="18">
        <f t="shared" si="12"/>
        <v>0.13636363636363641</v>
      </c>
      <c r="Z21" s="18">
        <f t="shared" si="12"/>
        <v>0.28181818181818175</v>
      </c>
      <c r="AA21" s="18">
        <f t="shared" si="12"/>
        <v>2.8818181818181823</v>
      </c>
      <c r="AB21" s="18">
        <f t="shared" si="12"/>
        <v>3.2999999999999989</v>
      </c>
      <c r="AC21" s="18">
        <f t="shared" si="12"/>
        <v>0.95454545454545459</v>
      </c>
      <c r="AD21" s="18">
        <f t="shared" si="12"/>
        <v>1.0363636363636364</v>
      </c>
      <c r="AE21" s="18">
        <f t="shared" si="12"/>
        <v>0.19999999999999998</v>
      </c>
      <c r="AF21" s="18">
        <f t="shared" si="12"/>
        <v>2.1909090909090909</v>
      </c>
      <c r="AG21" s="18">
        <f t="shared" si="12"/>
        <v>1.0090909090909093</v>
      </c>
      <c r="AH21" s="18">
        <f t="shared" si="12"/>
        <v>1.0090909090909093</v>
      </c>
      <c r="AI21" s="18">
        <f t="shared" si="12"/>
        <v>0.55454545454545456</v>
      </c>
      <c r="AJ21" s="18">
        <f t="shared" si="12"/>
        <v>0.55454545454545456</v>
      </c>
      <c r="AK21" s="18">
        <f>SUM(AK5:AK15)/COUNTA(AK5:AK15)</f>
        <v>23.490909090909089</v>
      </c>
    </row>
    <row r="22" spans="1:37">
      <c r="A22" s="11" t="s">
        <v>59</v>
      </c>
      <c r="B22" s="18">
        <f>SUM(B16:B19)/COUNTA(B16:B19)</f>
        <v>0</v>
      </c>
      <c r="C22" s="18">
        <f t="shared" ref="C22:AJ22" si="13">SUM(C16:C19)/COUNTA(C16:C19)</f>
        <v>0.875</v>
      </c>
      <c r="D22" s="18">
        <f t="shared" si="13"/>
        <v>0.2</v>
      </c>
      <c r="E22" s="18">
        <f t="shared" si="13"/>
        <v>0.42499999999999999</v>
      </c>
      <c r="F22" s="18">
        <f t="shared" si="13"/>
        <v>1.4999999999999998</v>
      </c>
      <c r="G22" s="18">
        <f t="shared" si="13"/>
        <v>1.075</v>
      </c>
      <c r="H22" s="18">
        <f t="shared" si="13"/>
        <v>0.67500000000000004</v>
      </c>
      <c r="I22" s="18">
        <f t="shared" si="13"/>
        <v>0.52500000000000002</v>
      </c>
      <c r="J22" s="18">
        <f t="shared" si="13"/>
        <v>2.2750000000000004</v>
      </c>
      <c r="K22" s="18">
        <f t="shared" si="13"/>
        <v>0.95</v>
      </c>
      <c r="L22" s="18">
        <f t="shared" si="13"/>
        <v>0.60000000000000009</v>
      </c>
      <c r="M22" s="18">
        <f t="shared" si="13"/>
        <v>0.2</v>
      </c>
      <c r="N22" s="18">
        <f t="shared" si="13"/>
        <v>1.75</v>
      </c>
      <c r="O22" s="18">
        <f t="shared" si="13"/>
        <v>0.92500000000000004</v>
      </c>
      <c r="P22" s="18">
        <f t="shared" si="13"/>
        <v>2.15</v>
      </c>
      <c r="Q22" s="18">
        <f t="shared" si="13"/>
        <v>0.25</v>
      </c>
      <c r="R22" s="18">
        <f t="shared" si="13"/>
        <v>3.3250000000000002</v>
      </c>
      <c r="S22" s="18">
        <f t="shared" si="13"/>
        <v>2.2250000000000001</v>
      </c>
      <c r="T22" s="18">
        <f t="shared" si="13"/>
        <v>2.65</v>
      </c>
      <c r="U22" s="18">
        <f t="shared" si="13"/>
        <v>4.875</v>
      </c>
      <c r="V22" s="18">
        <f t="shared" si="13"/>
        <v>1.625</v>
      </c>
      <c r="W22" s="18">
        <f t="shared" si="13"/>
        <v>1.625</v>
      </c>
      <c r="X22" s="18">
        <f t="shared" si="13"/>
        <v>0</v>
      </c>
      <c r="Y22" s="18">
        <f t="shared" si="13"/>
        <v>0.57500000000000007</v>
      </c>
      <c r="Z22" s="18">
        <f t="shared" si="13"/>
        <v>0.17499999999999999</v>
      </c>
      <c r="AA22" s="18">
        <f t="shared" si="13"/>
        <v>2.3250000000000002</v>
      </c>
      <c r="AB22" s="18">
        <f t="shared" si="13"/>
        <v>3.0750000000000002</v>
      </c>
      <c r="AC22" s="18">
        <f t="shared" si="13"/>
        <v>1.2749999999999999</v>
      </c>
      <c r="AD22" s="18">
        <f t="shared" si="13"/>
        <v>0.57499999999999996</v>
      </c>
      <c r="AE22" s="18">
        <f t="shared" si="13"/>
        <v>0.22500000000000001</v>
      </c>
      <c r="AF22" s="18">
        <f t="shared" si="13"/>
        <v>2.0750000000000002</v>
      </c>
      <c r="AG22" s="18">
        <f t="shared" si="13"/>
        <v>0.9</v>
      </c>
      <c r="AH22" s="18">
        <f t="shared" si="13"/>
        <v>0.9</v>
      </c>
      <c r="AI22" s="18">
        <f t="shared" si="13"/>
        <v>0.47500000000000003</v>
      </c>
      <c r="AJ22" s="18">
        <f t="shared" si="13"/>
        <v>0.47500000000000003</v>
      </c>
      <c r="AK22" s="18">
        <f>SUM(AK16:AK19)/COUNTA(AK16:AK19)</f>
        <v>21.875</v>
      </c>
    </row>
    <row r="23" spans="1:37" ht="15.75" thickBot="1">
      <c r="A23" s="20" t="s">
        <v>60</v>
      </c>
      <c r="B23" s="20">
        <f>B20</f>
        <v>0</v>
      </c>
      <c r="C23" s="20"/>
      <c r="D23" s="20"/>
      <c r="E23" s="20"/>
      <c r="F23" s="20">
        <f>F20</f>
        <v>1.4199999999999997</v>
      </c>
      <c r="G23" s="20"/>
      <c r="H23" s="20"/>
      <c r="I23" s="20"/>
      <c r="J23" s="20">
        <f>J20</f>
        <v>2.3266666666666671</v>
      </c>
      <c r="K23" s="20"/>
      <c r="L23" s="20"/>
      <c r="M23" s="20"/>
      <c r="N23" s="20">
        <f>N20</f>
        <v>2.2599999999999998</v>
      </c>
      <c r="O23" s="20"/>
      <c r="P23" s="20"/>
      <c r="Q23" s="20"/>
      <c r="R23" s="20">
        <f>R20</f>
        <v>4.4399999999999995</v>
      </c>
      <c r="S23" s="20"/>
      <c r="T23" s="20"/>
      <c r="U23" s="20">
        <f>U20</f>
        <v>4.5266666666666673</v>
      </c>
      <c r="V23" s="20"/>
      <c r="W23" s="20">
        <f>W20</f>
        <v>1.1733333333333331</v>
      </c>
      <c r="X23" s="20">
        <f>X20</f>
        <v>0</v>
      </c>
      <c r="Y23" s="20"/>
      <c r="Z23" s="20"/>
      <c r="AA23" s="20"/>
      <c r="AB23" s="20">
        <f>AB20</f>
        <v>3.2399999999999998</v>
      </c>
      <c r="AC23" s="20"/>
      <c r="AD23" s="20"/>
      <c r="AE23" s="20"/>
      <c r="AF23" s="20">
        <f>AF20</f>
        <v>2.1600000000000006</v>
      </c>
      <c r="AG23" s="20"/>
      <c r="AH23" s="20">
        <f>AH20</f>
        <v>0.9800000000000002</v>
      </c>
      <c r="AI23" s="20"/>
      <c r="AJ23" s="20">
        <f>AJ20</f>
        <v>0.53333333333333333</v>
      </c>
      <c r="AK23" s="112">
        <f>AK20</f>
        <v>23.06</v>
      </c>
    </row>
    <row r="24" spans="1:37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/>
    </row>
    <row r="28" spans="1:37">
      <c r="A28" s="24" t="s">
        <v>61</v>
      </c>
      <c r="B28" s="37" t="s">
        <v>74</v>
      </c>
      <c r="C28" s="37" t="s">
        <v>76</v>
      </c>
      <c r="D28" s="37" t="s">
        <v>77</v>
      </c>
      <c r="E28" s="37" t="s">
        <v>79</v>
      </c>
      <c r="F28" s="37" t="s">
        <v>78</v>
      </c>
      <c r="G28" s="37" t="s">
        <v>83</v>
      </c>
      <c r="H28" s="37" t="s">
        <v>84</v>
      </c>
      <c r="I28" s="37" t="s">
        <v>86</v>
      </c>
      <c r="J28" s="37" t="s">
        <v>88</v>
      </c>
      <c r="K28" s="37" t="s">
        <v>89</v>
      </c>
      <c r="L28" s="37" t="s">
        <v>91</v>
      </c>
      <c r="M28" s="37" t="s">
        <v>93</v>
      </c>
      <c r="N28" s="25"/>
    </row>
    <row r="29" spans="1:37">
      <c r="A29" s="26" t="s">
        <v>58</v>
      </c>
      <c r="B29" s="18">
        <f>B21</f>
        <v>0</v>
      </c>
      <c r="C29" s="18">
        <f>F21</f>
        <v>1.3909090909090909</v>
      </c>
      <c r="D29" s="18">
        <f>J21</f>
        <v>2.3454545454545452</v>
      </c>
      <c r="E29" s="18">
        <f>N21</f>
        <v>2.4454545454545453</v>
      </c>
      <c r="F29" s="18">
        <f>R21</f>
        <v>4.8454545454545457</v>
      </c>
      <c r="G29" s="18">
        <f>U21</f>
        <v>4.3999999999999995</v>
      </c>
      <c r="H29" s="18">
        <f t="shared" ref="H29:I31" si="14">W21</f>
        <v>1.009090909090909</v>
      </c>
      <c r="I29" s="18">
        <f t="shared" si="14"/>
        <v>0</v>
      </c>
      <c r="J29" s="18">
        <f>AB21</f>
        <v>3.2999999999999989</v>
      </c>
      <c r="K29" s="18">
        <f>AF21</f>
        <v>2.1909090909090909</v>
      </c>
      <c r="L29" s="18">
        <f>AH21</f>
        <v>1.0090909090909093</v>
      </c>
      <c r="M29" s="20">
        <f>AJ21</f>
        <v>0.55454545454545456</v>
      </c>
      <c r="N29" s="25"/>
    </row>
    <row r="30" spans="1:37">
      <c r="A30" s="210" t="s">
        <v>59</v>
      </c>
      <c r="B30" s="211">
        <f>B22</f>
        <v>0</v>
      </c>
      <c r="C30" s="211">
        <f>F22</f>
        <v>1.4999999999999998</v>
      </c>
      <c r="D30" s="211">
        <f>J22</f>
        <v>2.2750000000000004</v>
      </c>
      <c r="E30" s="211">
        <f>N22</f>
        <v>1.75</v>
      </c>
      <c r="F30" s="211">
        <f>R22</f>
        <v>3.3250000000000002</v>
      </c>
      <c r="G30" s="211">
        <f>U22</f>
        <v>4.875</v>
      </c>
      <c r="H30" s="211">
        <f t="shared" si="14"/>
        <v>1.625</v>
      </c>
      <c r="I30" s="211">
        <f t="shared" si="14"/>
        <v>0</v>
      </c>
      <c r="J30" s="211">
        <f>AB22</f>
        <v>3.0750000000000002</v>
      </c>
      <c r="K30" s="211">
        <f>AF22</f>
        <v>2.0750000000000002</v>
      </c>
      <c r="L30" s="211">
        <f>AH22</f>
        <v>0.9</v>
      </c>
      <c r="M30" s="212">
        <f>AJ22</f>
        <v>0.47500000000000003</v>
      </c>
      <c r="N30" s="25"/>
    </row>
    <row r="31" spans="1:37">
      <c r="A31" s="27" t="s">
        <v>60</v>
      </c>
      <c r="B31" s="28">
        <f>B23</f>
        <v>0</v>
      </c>
      <c r="C31" s="28">
        <f>F23</f>
        <v>1.4199999999999997</v>
      </c>
      <c r="D31" s="28">
        <f>J23</f>
        <v>2.3266666666666671</v>
      </c>
      <c r="E31" s="28">
        <f>N23</f>
        <v>2.2599999999999998</v>
      </c>
      <c r="F31" s="28">
        <f>R23</f>
        <v>4.4399999999999995</v>
      </c>
      <c r="G31" s="28">
        <f>U23</f>
        <v>4.5266666666666673</v>
      </c>
      <c r="H31" s="28">
        <f t="shared" si="14"/>
        <v>1.1733333333333331</v>
      </c>
      <c r="I31" s="28">
        <f t="shared" si="14"/>
        <v>0</v>
      </c>
      <c r="J31" s="28">
        <f>AB23</f>
        <v>3.2399999999999998</v>
      </c>
      <c r="K31" s="28">
        <f>AF23</f>
        <v>2.1600000000000006</v>
      </c>
      <c r="L31" s="28">
        <f>AH23</f>
        <v>0.9800000000000002</v>
      </c>
      <c r="M31" s="147">
        <f>AJ23</f>
        <v>0.53333333333333333</v>
      </c>
      <c r="N31" s="25"/>
    </row>
    <row r="32" spans="1:37">
      <c r="A32" s="29" t="s">
        <v>279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1"/>
      <c r="N32" s="25"/>
    </row>
    <row r="33" spans="1:14">
      <c r="A33" s="32" t="s">
        <v>63</v>
      </c>
      <c r="B33" s="38" t="s">
        <v>74</v>
      </c>
      <c r="C33" s="38" t="s">
        <v>76</v>
      </c>
      <c r="D33" s="38" t="s">
        <v>77</v>
      </c>
      <c r="E33" s="38" t="s">
        <v>79</v>
      </c>
      <c r="F33" s="38" t="s">
        <v>78</v>
      </c>
      <c r="G33" s="38" t="s">
        <v>83</v>
      </c>
      <c r="H33" s="38" t="s">
        <v>84</v>
      </c>
      <c r="I33" s="38" t="s">
        <v>86</v>
      </c>
      <c r="J33" s="38" t="s">
        <v>88</v>
      </c>
      <c r="K33" s="38" t="s">
        <v>89</v>
      </c>
      <c r="L33" s="38" t="s">
        <v>91</v>
      </c>
      <c r="M33" s="38" t="s">
        <v>93</v>
      </c>
      <c r="N33" s="25"/>
    </row>
    <row r="34" spans="1:14">
      <c r="A34" s="26" t="s">
        <v>64</v>
      </c>
      <c r="B34" s="18">
        <v>1.02</v>
      </c>
      <c r="C34" s="18">
        <v>1.05</v>
      </c>
      <c r="D34" s="18">
        <v>0.77</v>
      </c>
      <c r="E34" s="18">
        <v>1.71</v>
      </c>
      <c r="F34" s="18">
        <v>3.24</v>
      </c>
      <c r="G34" s="18">
        <v>2.4</v>
      </c>
      <c r="H34" s="18">
        <v>1.53</v>
      </c>
      <c r="I34" s="18">
        <v>2.2200000000000002</v>
      </c>
      <c r="J34" s="18">
        <v>2.72</v>
      </c>
      <c r="K34" s="18">
        <v>2.19</v>
      </c>
      <c r="L34" s="18">
        <v>0.86</v>
      </c>
      <c r="M34" s="20">
        <v>0.92</v>
      </c>
      <c r="N34" s="25"/>
    </row>
    <row r="35" spans="1:14">
      <c r="A35" s="26" t="s">
        <v>65</v>
      </c>
      <c r="B35" s="18">
        <f>SUM(B34)</f>
        <v>1.02</v>
      </c>
      <c r="C35" s="18">
        <f t="shared" ref="C35:M35" si="15">SUM(B35+C34)</f>
        <v>2.0700000000000003</v>
      </c>
      <c r="D35" s="18">
        <f t="shared" si="15"/>
        <v>2.8400000000000003</v>
      </c>
      <c r="E35" s="18">
        <f t="shared" si="15"/>
        <v>4.5500000000000007</v>
      </c>
      <c r="F35" s="18">
        <f t="shared" si="15"/>
        <v>7.7900000000000009</v>
      </c>
      <c r="G35" s="18">
        <f t="shared" si="15"/>
        <v>10.190000000000001</v>
      </c>
      <c r="H35" s="18">
        <f t="shared" si="15"/>
        <v>11.72</v>
      </c>
      <c r="I35" s="18">
        <f t="shared" si="15"/>
        <v>13.940000000000001</v>
      </c>
      <c r="J35" s="18">
        <f t="shared" si="15"/>
        <v>16.66</v>
      </c>
      <c r="K35" s="18">
        <f t="shared" si="15"/>
        <v>18.850000000000001</v>
      </c>
      <c r="L35" s="18">
        <f t="shared" si="15"/>
        <v>19.71</v>
      </c>
      <c r="M35" s="20">
        <f t="shared" si="15"/>
        <v>20.630000000000003</v>
      </c>
      <c r="N35" s="25"/>
    </row>
    <row r="36" spans="1:14">
      <c r="A36" s="27" t="s">
        <v>66</v>
      </c>
      <c r="B36" s="28">
        <v>5.34</v>
      </c>
      <c r="C36" s="28">
        <v>5.29</v>
      </c>
      <c r="D36" s="28">
        <v>5.58</v>
      </c>
      <c r="E36" s="28">
        <v>5.36</v>
      </c>
      <c r="F36" s="28">
        <v>8.82</v>
      </c>
      <c r="G36" s="28">
        <v>13.52</v>
      </c>
      <c r="H36" s="28">
        <v>11.61</v>
      </c>
      <c r="I36" s="28">
        <v>12.46</v>
      </c>
      <c r="J36" s="28">
        <v>9.85</v>
      </c>
      <c r="K36" s="28">
        <v>9.3699999999999992</v>
      </c>
      <c r="L36" s="28">
        <v>3.62</v>
      </c>
      <c r="M36" s="28">
        <v>4.6900000000000004</v>
      </c>
      <c r="N36" s="25"/>
    </row>
    <row r="37" spans="1:14">
      <c r="A37" s="26" t="s">
        <v>67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20"/>
      <c r="N37" s="25"/>
    </row>
    <row r="38" spans="1:14">
      <c r="A38" s="26" t="s">
        <v>68</v>
      </c>
      <c r="B38" s="18">
        <f t="shared" ref="B38:M38" si="16">SUM(B29-B34)</f>
        <v>-1.02</v>
      </c>
      <c r="C38" s="18">
        <f t="shared" si="16"/>
        <v>0.34090909090909083</v>
      </c>
      <c r="D38" s="18">
        <f t="shared" si="16"/>
        <v>1.5754545454545452</v>
      </c>
      <c r="E38" s="18">
        <f t="shared" si="16"/>
        <v>0.73545454545454536</v>
      </c>
      <c r="F38" s="18">
        <f t="shared" si="16"/>
        <v>1.6054545454545455</v>
      </c>
      <c r="G38" s="18">
        <f t="shared" si="16"/>
        <v>1.9999999999999996</v>
      </c>
      <c r="H38" s="18">
        <f t="shared" si="16"/>
        <v>-0.52090909090909099</v>
      </c>
      <c r="I38" s="18">
        <f t="shared" si="16"/>
        <v>-2.2200000000000002</v>
      </c>
      <c r="J38" s="18">
        <f t="shared" si="16"/>
        <v>0.57999999999999874</v>
      </c>
      <c r="K38" s="18">
        <f t="shared" si="16"/>
        <v>9.0909090909097046E-4</v>
      </c>
      <c r="L38" s="18">
        <f t="shared" si="16"/>
        <v>0.14909090909090927</v>
      </c>
      <c r="M38" s="28">
        <f t="shared" si="16"/>
        <v>-0.36545454545454548</v>
      </c>
      <c r="N38" s="25"/>
    </row>
    <row r="39" spans="1:14">
      <c r="A39" s="26" t="s">
        <v>69</v>
      </c>
      <c r="B39" s="18">
        <f t="shared" ref="B39:M39" si="17">SUM(B30-B34)</f>
        <v>-1.02</v>
      </c>
      <c r="C39" s="18">
        <f t="shared" si="17"/>
        <v>0.44999999999999973</v>
      </c>
      <c r="D39" s="18">
        <f t="shared" si="17"/>
        <v>1.5050000000000003</v>
      </c>
      <c r="E39" s="18">
        <f t="shared" si="17"/>
        <v>4.0000000000000036E-2</v>
      </c>
      <c r="F39" s="18">
        <f t="shared" si="17"/>
        <v>8.4999999999999964E-2</v>
      </c>
      <c r="G39" s="18">
        <f t="shared" si="17"/>
        <v>2.4750000000000001</v>
      </c>
      <c r="H39" s="18">
        <f t="shared" si="17"/>
        <v>9.4999999999999973E-2</v>
      </c>
      <c r="I39" s="18">
        <f t="shared" si="17"/>
        <v>-2.2200000000000002</v>
      </c>
      <c r="J39" s="18">
        <f t="shared" si="17"/>
        <v>0.35499999999999998</v>
      </c>
      <c r="K39" s="18">
        <f t="shared" si="17"/>
        <v>-0.11499999999999977</v>
      </c>
      <c r="L39" s="18">
        <f t="shared" si="17"/>
        <v>4.0000000000000036E-2</v>
      </c>
      <c r="M39" s="28">
        <f t="shared" si="17"/>
        <v>-0.44500000000000001</v>
      </c>
      <c r="N39" s="25"/>
    </row>
    <row r="40" spans="1:14">
      <c r="A40" s="26" t="s">
        <v>70</v>
      </c>
      <c r="B40" s="18">
        <f t="shared" ref="B40:M40" si="18">SUM(B31-B34)</f>
        <v>-1.02</v>
      </c>
      <c r="C40" s="18">
        <f t="shared" si="18"/>
        <v>0.36999999999999966</v>
      </c>
      <c r="D40" s="18">
        <f t="shared" si="18"/>
        <v>1.5566666666666671</v>
      </c>
      <c r="E40" s="18">
        <f t="shared" si="18"/>
        <v>0.54999999999999982</v>
      </c>
      <c r="F40" s="18">
        <f t="shared" si="18"/>
        <v>1.1999999999999993</v>
      </c>
      <c r="G40" s="18">
        <f t="shared" si="18"/>
        <v>2.1266666666666674</v>
      </c>
      <c r="H40" s="18">
        <f t="shared" si="18"/>
        <v>-0.35666666666666691</v>
      </c>
      <c r="I40" s="18">
        <f t="shared" si="18"/>
        <v>-2.2200000000000002</v>
      </c>
      <c r="J40" s="18">
        <f t="shared" si="18"/>
        <v>0.51999999999999957</v>
      </c>
      <c r="K40" s="18">
        <f t="shared" si="18"/>
        <v>-2.9999999999999361E-2</v>
      </c>
      <c r="L40" s="18">
        <f t="shared" si="18"/>
        <v>0.12000000000000022</v>
      </c>
      <c r="M40" s="28">
        <f t="shared" si="18"/>
        <v>-0.38666666666666671</v>
      </c>
      <c r="N40" s="25"/>
    </row>
    <row r="41" spans="1:14">
      <c r="A41" s="26" t="s">
        <v>71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20"/>
      <c r="N41" s="25"/>
    </row>
    <row r="42" spans="1:14">
      <c r="A42" s="26" t="s">
        <v>68</v>
      </c>
      <c r="B42" s="18">
        <f t="shared" ref="B42:M42" si="19">SUM(B46-B35)</f>
        <v>-1.02</v>
      </c>
      <c r="C42" s="18">
        <f t="shared" si="19"/>
        <v>-0.67909090909090941</v>
      </c>
      <c r="D42" s="18">
        <f t="shared" si="19"/>
        <v>0.89636363636363603</v>
      </c>
      <c r="E42" s="18">
        <f t="shared" si="19"/>
        <v>1.6318181818181809</v>
      </c>
      <c r="F42" s="18">
        <f t="shared" si="19"/>
        <v>3.2372727272727264</v>
      </c>
      <c r="G42" s="18">
        <f t="shared" si="19"/>
        <v>5.2372727272727246</v>
      </c>
      <c r="H42" s="18">
        <f t="shared" si="19"/>
        <v>4.7163636363636332</v>
      </c>
      <c r="I42" s="18">
        <f t="shared" si="19"/>
        <v>2.4963636363636326</v>
      </c>
      <c r="J42" s="18">
        <f t="shared" si="19"/>
        <v>3.0763636363636344</v>
      </c>
      <c r="K42" s="18">
        <f t="shared" si="19"/>
        <v>3.0772727272727245</v>
      </c>
      <c r="L42" s="18">
        <f t="shared" si="19"/>
        <v>3.226363636363633</v>
      </c>
      <c r="M42" s="28">
        <f t="shared" si="19"/>
        <v>2.860909090909086</v>
      </c>
      <c r="N42" s="25"/>
    </row>
    <row r="43" spans="1:14">
      <c r="A43" s="26" t="s">
        <v>69</v>
      </c>
      <c r="B43" s="18">
        <f t="shared" ref="B43:M43" si="20">SUM(B47-B35)</f>
        <v>-1.02</v>
      </c>
      <c r="C43" s="18">
        <f t="shared" si="20"/>
        <v>-0.57000000000000051</v>
      </c>
      <c r="D43" s="18">
        <f t="shared" si="20"/>
        <v>0.93500000000000005</v>
      </c>
      <c r="E43" s="18">
        <f t="shared" si="20"/>
        <v>0.97499999999999964</v>
      </c>
      <c r="F43" s="18">
        <f t="shared" si="20"/>
        <v>1.0600000000000005</v>
      </c>
      <c r="G43" s="18">
        <f t="shared" si="20"/>
        <v>3.5350000000000001</v>
      </c>
      <c r="H43" s="18">
        <f t="shared" si="20"/>
        <v>3.6300000000000008</v>
      </c>
      <c r="I43" s="18">
        <f t="shared" si="20"/>
        <v>1.4100000000000001</v>
      </c>
      <c r="J43" s="18">
        <f t="shared" si="20"/>
        <v>1.7650000000000006</v>
      </c>
      <c r="K43" s="18">
        <f t="shared" si="20"/>
        <v>1.6499999999999986</v>
      </c>
      <c r="L43" s="18">
        <f t="shared" si="20"/>
        <v>1.6899999999999977</v>
      </c>
      <c r="M43" s="28">
        <f t="shared" si="20"/>
        <v>1.2449999999999974</v>
      </c>
      <c r="N43" s="25"/>
    </row>
    <row r="44" spans="1:14">
      <c r="A44" s="27" t="s">
        <v>70</v>
      </c>
      <c r="B44" s="28">
        <f t="shared" ref="B44:M44" si="21">SUM(B48-B35)</f>
        <v>-1.02</v>
      </c>
      <c r="C44" s="28">
        <f t="shared" si="21"/>
        <v>-0.65000000000000058</v>
      </c>
      <c r="D44" s="28">
        <f t="shared" si="21"/>
        <v>0.90666666666666673</v>
      </c>
      <c r="E44" s="28">
        <f t="shared" si="21"/>
        <v>1.4566666666666661</v>
      </c>
      <c r="F44" s="28">
        <f t="shared" si="21"/>
        <v>2.6566666666666645</v>
      </c>
      <c r="G44" s="28">
        <f t="shared" si="21"/>
        <v>4.7833333333333314</v>
      </c>
      <c r="H44" s="28">
        <f t="shared" si="21"/>
        <v>4.4266666666666641</v>
      </c>
      <c r="I44" s="28">
        <f t="shared" si="21"/>
        <v>2.2066666666666634</v>
      </c>
      <c r="J44" s="28">
        <f t="shared" si="21"/>
        <v>2.726666666666663</v>
      </c>
      <c r="K44" s="28">
        <f t="shared" si="21"/>
        <v>2.6966666666666619</v>
      </c>
      <c r="L44" s="28">
        <f t="shared" si="21"/>
        <v>2.8166666666666629</v>
      </c>
      <c r="M44" s="151">
        <f t="shared" si="21"/>
        <v>2.4299999999999962</v>
      </c>
      <c r="N44" s="25"/>
    </row>
    <row r="45" spans="1:14">
      <c r="A45" s="33" t="s">
        <v>72</v>
      </c>
      <c r="B45" s="39" t="s">
        <v>74</v>
      </c>
      <c r="C45" s="39" t="s">
        <v>76</v>
      </c>
      <c r="D45" s="39" t="s">
        <v>77</v>
      </c>
      <c r="E45" s="39" t="s">
        <v>79</v>
      </c>
      <c r="F45" s="39" t="s">
        <v>78</v>
      </c>
      <c r="G45" s="39" t="s">
        <v>83</v>
      </c>
      <c r="H45" s="39" t="s">
        <v>84</v>
      </c>
      <c r="I45" s="39" t="s">
        <v>86</v>
      </c>
      <c r="J45" s="39" t="s">
        <v>88</v>
      </c>
      <c r="K45" s="39" t="s">
        <v>89</v>
      </c>
      <c r="L45" s="39" t="s">
        <v>91</v>
      </c>
      <c r="M45" s="38" t="s">
        <v>93</v>
      </c>
      <c r="N45" s="25"/>
    </row>
    <row r="46" spans="1:14">
      <c r="A46" s="26" t="s">
        <v>68</v>
      </c>
      <c r="B46" s="18">
        <f>SUM(B29)</f>
        <v>0</v>
      </c>
      <c r="C46" s="18">
        <f t="shared" ref="C46:M46" si="22">SUM(C29+B46)</f>
        <v>1.3909090909090909</v>
      </c>
      <c r="D46" s="18">
        <f t="shared" si="22"/>
        <v>3.7363636363636363</v>
      </c>
      <c r="E46" s="18">
        <f t="shared" si="22"/>
        <v>6.1818181818181817</v>
      </c>
      <c r="F46" s="18">
        <f t="shared" si="22"/>
        <v>11.027272727272727</v>
      </c>
      <c r="G46" s="18">
        <f t="shared" si="22"/>
        <v>15.427272727272726</v>
      </c>
      <c r="H46" s="18">
        <f t="shared" si="22"/>
        <v>16.436363636363634</v>
      </c>
      <c r="I46" s="18">
        <f t="shared" si="22"/>
        <v>16.436363636363634</v>
      </c>
      <c r="J46" s="18">
        <f t="shared" si="22"/>
        <v>19.736363636363635</v>
      </c>
      <c r="K46" s="18">
        <f t="shared" si="22"/>
        <v>21.927272727272726</v>
      </c>
      <c r="L46" s="18">
        <f t="shared" si="22"/>
        <v>22.936363636363634</v>
      </c>
      <c r="M46" s="28">
        <f t="shared" si="22"/>
        <v>23.490909090909089</v>
      </c>
      <c r="N46" s="25"/>
    </row>
    <row r="47" spans="1:14">
      <c r="A47" s="26" t="s">
        <v>69</v>
      </c>
      <c r="B47" s="18">
        <f>SUM(B30)</f>
        <v>0</v>
      </c>
      <c r="C47" s="18">
        <f t="shared" ref="C47:M47" si="23">SUM(C30+B47)</f>
        <v>1.4999999999999998</v>
      </c>
      <c r="D47" s="18">
        <f t="shared" si="23"/>
        <v>3.7750000000000004</v>
      </c>
      <c r="E47" s="18">
        <f t="shared" si="23"/>
        <v>5.5250000000000004</v>
      </c>
      <c r="F47" s="18">
        <f t="shared" si="23"/>
        <v>8.8500000000000014</v>
      </c>
      <c r="G47" s="18">
        <f t="shared" si="23"/>
        <v>13.725000000000001</v>
      </c>
      <c r="H47" s="18">
        <f t="shared" si="23"/>
        <v>15.350000000000001</v>
      </c>
      <c r="I47" s="18">
        <f t="shared" si="23"/>
        <v>15.350000000000001</v>
      </c>
      <c r="J47" s="18">
        <f t="shared" si="23"/>
        <v>18.425000000000001</v>
      </c>
      <c r="K47" s="18">
        <f t="shared" si="23"/>
        <v>20.5</v>
      </c>
      <c r="L47" s="18">
        <f t="shared" si="23"/>
        <v>21.4</v>
      </c>
      <c r="M47" s="28">
        <f t="shared" si="23"/>
        <v>21.875</v>
      </c>
      <c r="N47" s="25"/>
    </row>
    <row r="48" spans="1:14">
      <c r="A48" s="26" t="s">
        <v>70</v>
      </c>
      <c r="B48" s="20">
        <f>SUM(B31)</f>
        <v>0</v>
      </c>
      <c r="C48" s="20">
        <f t="shared" ref="C48:M48" si="24">SUM(C31+B48)</f>
        <v>1.4199999999999997</v>
      </c>
      <c r="D48" s="20">
        <f t="shared" si="24"/>
        <v>3.746666666666667</v>
      </c>
      <c r="E48" s="20">
        <f t="shared" si="24"/>
        <v>6.0066666666666668</v>
      </c>
      <c r="F48" s="20">
        <f t="shared" si="24"/>
        <v>10.446666666666665</v>
      </c>
      <c r="G48" s="20">
        <f t="shared" si="24"/>
        <v>14.973333333333333</v>
      </c>
      <c r="H48" s="20">
        <f t="shared" si="24"/>
        <v>16.146666666666665</v>
      </c>
      <c r="I48" s="20">
        <f t="shared" si="24"/>
        <v>16.146666666666665</v>
      </c>
      <c r="J48" s="20">
        <f t="shared" si="24"/>
        <v>19.386666666666663</v>
      </c>
      <c r="K48" s="20">
        <f t="shared" si="24"/>
        <v>21.546666666666663</v>
      </c>
      <c r="L48" s="20">
        <f t="shared" si="24"/>
        <v>22.526666666666664</v>
      </c>
      <c r="M48" s="28">
        <f t="shared" si="24"/>
        <v>23.06</v>
      </c>
      <c r="N48" s="25"/>
    </row>
    <row r="49" spans="1:1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>
      <c r="A50" s="34" t="s">
        <v>288</v>
      </c>
    </row>
  </sheetData>
  <phoneticPr fontId="0" type="noConversion"/>
  <pageMargins left="0.5" right="0.5" top="0.5" bottom="0.5" header="0" footer="0"/>
  <pageSetup paperSize="5" orientation="landscape" r:id="rId1"/>
  <headerFooter alignWithMargins="0"/>
  <colBreaks count="1" manualBreakCount="1">
    <brk id="18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I50"/>
  <sheetViews>
    <sheetView showOutlineSymbols="0" zoomScale="50" zoomScaleNormal="87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6640625" defaultRowHeight="15"/>
  <cols>
    <col min="1" max="1" width="35.77734375" style="1" customWidth="1"/>
    <col min="2" max="17" width="9.6640625" style="1" customWidth="1"/>
    <col min="18" max="18" width="9.6640625" customWidth="1"/>
    <col min="19" max="34" width="9.6640625" style="1" customWidth="1"/>
    <col min="35" max="35" width="10.77734375" style="1" customWidth="1"/>
    <col min="36" max="16384" width="9.6640625" style="1"/>
  </cols>
  <sheetData>
    <row r="1" spans="1:35">
      <c r="A1" s="11" t="s">
        <v>46</v>
      </c>
    </row>
    <row r="2" spans="1:35" ht="15.75" thickBot="1">
      <c r="A2" s="11" t="s">
        <v>294</v>
      </c>
    </row>
    <row r="3" spans="1:35" ht="15.75">
      <c r="A3" s="12" t="s">
        <v>43</v>
      </c>
      <c r="B3" s="12"/>
      <c r="C3" s="12" t="s">
        <v>74</v>
      </c>
      <c r="D3" s="12"/>
      <c r="E3" s="157" t="s">
        <v>290</v>
      </c>
      <c r="F3" s="12" t="s">
        <v>76</v>
      </c>
      <c r="G3" s="12"/>
      <c r="H3" s="12" t="s">
        <v>77</v>
      </c>
      <c r="I3" s="12"/>
      <c r="J3" s="12" t="s">
        <v>79</v>
      </c>
      <c r="K3" s="12"/>
      <c r="L3" s="12" t="s">
        <v>78</v>
      </c>
      <c r="M3" s="12"/>
      <c r="N3" s="12"/>
      <c r="O3" s="12" t="s">
        <v>576</v>
      </c>
      <c r="P3" s="12"/>
      <c r="Q3" s="12" t="s">
        <v>577</v>
      </c>
      <c r="R3" s="12"/>
      <c r="S3" s="157" t="s">
        <v>375</v>
      </c>
      <c r="T3" s="157" t="s">
        <v>376</v>
      </c>
      <c r="U3" s="12" t="s">
        <v>86</v>
      </c>
      <c r="V3" s="157" t="s">
        <v>169</v>
      </c>
      <c r="W3" s="12"/>
      <c r="X3" s="157" t="s">
        <v>222</v>
      </c>
      <c r="Y3" s="12" t="s">
        <v>575</v>
      </c>
      <c r="Z3" s="12"/>
      <c r="AA3" s="157" t="s">
        <v>523</v>
      </c>
      <c r="AB3" s="12" t="s">
        <v>89</v>
      </c>
      <c r="AC3" s="157" t="s">
        <v>525</v>
      </c>
      <c r="AD3" s="157" t="s">
        <v>527</v>
      </c>
      <c r="AE3" s="12"/>
      <c r="AF3" s="12" t="s">
        <v>91</v>
      </c>
      <c r="AG3" s="12"/>
      <c r="AH3" s="12" t="s">
        <v>93</v>
      </c>
      <c r="AI3" s="12" t="s">
        <v>48</v>
      </c>
    </row>
    <row r="4" spans="1:35" ht="16.5" thickBot="1">
      <c r="A4" s="13" t="s">
        <v>48</v>
      </c>
      <c r="B4" s="14" t="s">
        <v>177</v>
      </c>
      <c r="C4" s="14" t="s">
        <v>75</v>
      </c>
      <c r="D4" s="14" t="s">
        <v>178</v>
      </c>
      <c r="E4" s="14" t="s">
        <v>515</v>
      </c>
      <c r="F4" s="14" t="s">
        <v>75</v>
      </c>
      <c r="G4" s="14" t="s">
        <v>245</v>
      </c>
      <c r="H4" s="14" t="s">
        <v>75</v>
      </c>
      <c r="I4" s="14"/>
      <c r="J4" s="14" t="s">
        <v>75</v>
      </c>
      <c r="K4" s="14"/>
      <c r="L4" s="14" t="s">
        <v>75</v>
      </c>
      <c r="M4" s="14" t="s">
        <v>295</v>
      </c>
      <c r="N4" s="14" t="s">
        <v>269</v>
      </c>
      <c r="O4" s="14" t="s">
        <v>75</v>
      </c>
      <c r="P4" s="14"/>
      <c r="Q4" s="14" t="s">
        <v>75</v>
      </c>
      <c r="R4" s="14" t="s">
        <v>296</v>
      </c>
      <c r="S4" s="14" t="s">
        <v>518</v>
      </c>
      <c r="T4" s="14" t="s">
        <v>519</v>
      </c>
      <c r="U4" s="14" t="s">
        <v>75</v>
      </c>
      <c r="V4" s="14" t="s">
        <v>520</v>
      </c>
      <c r="W4" s="158" t="s">
        <v>521</v>
      </c>
      <c r="X4" s="14" t="s">
        <v>522</v>
      </c>
      <c r="Y4" s="14" t="s">
        <v>75</v>
      </c>
      <c r="Z4" s="159" t="s">
        <v>112</v>
      </c>
      <c r="AA4" s="14" t="s">
        <v>524</v>
      </c>
      <c r="AB4" s="14" t="s">
        <v>75</v>
      </c>
      <c r="AC4" s="14" t="s">
        <v>526</v>
      </c>
      <c r="AD4" s="14" t="s">
        <v>528</v>
      </c>
      <c r="AE4" s="159" t="s">
        <v>529</v>
      </c>
      <c r="AF4" s="14" t="s">
        <v>75</v>
      </c>
      <c r="AG4" s="158" t="s">
        <v>530</v>
      </c>
      <c r="AH4" s="14" t="s">
        <v>75</v>
      </c>
      <c r="AI4" s="14" t="s">
        <v>75</v>
      </c>
    </row>
    <row r="5" spans="1:35">
      <c r="A5" s="15" t="s">
        <v>49</v>
      </c>
      <c r="B5" s="16">
        <v>1.2</v>
      </c>
      <c r="C5" s="16">
        <f t="shared" ref="C5:C19" si="0">B5</f>
        <v>1.2</v>
      </c>
      <c r="D5" s="16">
        <v>0.1</v>
      </c>
      <c r="E5" s="16">
        <v>2</v>
      </c>
      <c r="F5" s="16">
        <f>SUM(D5:E5)</f>
        <v>2.1</v>
      </c>
      <c r="G5" s="16">
        <v>3</v>
      </c>
      <c r="H5" s="16">
        <f>SUM(G5)</f>
        <v>3</v>
      </c>
      <c r="I5" s="16">
        <v>0.1</v>
      </c>
      <c r="J5" s="16">
        <f>SUM(I5)</f>
        <v>0.1</v>
      </c>
      <c r="K5" s="16">
        <v>0</v>
      </c>
      <c r="L5" s="16">
        <f>SUM(K5)</f>
        <v>0</v>
      </c>
      <c r="M5" s="16">
        <v>1.2</v>
      </c>
      <c r="N5" s="16">
        <v>0.3</v>
      </c>
      <c r="O5" s="16">
        <f>SUM(M5:N5)</f>
        <v>1.5</v>
      </c>
      <c r="P5" s="16">
        <v>0</v>
      </c>
      <c r="Q5" s="16">
        <f>SUM(P5)</f>
        <v>0</v>
      </c>
      <c r="R5" s="16">
        <v>2.4</v>
      </c>
      <c r="S5" s="16">
        <v>2.8</v>
      </c>
      <c r="T5" s="16">
        <v>0.4</v>
      </c>
      <c r="U5" s="16">
        <f>SUM(R5:T5)</f>
        <v>5.6</v>
      </c>
      <c r="V5" s="16">
        <v>0.4</v>
      </c>
      <c r="W5" s="16">
        <v>2.4</v>
      </c>
      <c r="X5" s="16">
        <v>0.1</v>
      </c>
      <c r="Y5" s="16">
        <f>SUM(V5:X5)</f>
        <v>2.9</v>
      </c>
      <c r="Z5" s="16">
        <v>2.8</v>
      </c>
      <c r="AA5" s="16">
        <v>3</v>
      </c>
      <c r="AB5" s="16">
        <f>SUM(Z5:AA5)</f>
        <v>5.8</v>
      </c>
      <c r="AC5" s="16">
        <v>1.2</v>
      </c>
      <c r="AD5" s="16">
        <v>1.8</v>
      </c>
      <c r="AE5" s="16">
        <v>0.2</v>
      </c>
      <c r="AF5" s="16">
        <f>SUM(AC5:AE5)</f>
        <v>3.2</v>
      </c>
      <c r="AG5" s="16">
        <v>0.5</v>
      </c>
      <c r="AH5" s="16">
        <f>SUM(AG5)</f>
        <v>0.5</v>
      </c>
      <c r="AI5" s="16">
        <f t="shared" ref="AI5:AI19" si="1">C5+F5+H5+J5+L5+O5+Q5+U5+Y5+AB5+AF5+AH5</f>
        <v>25.9</v>
      </c>
    </row>
    <row r="6" spans="1:35">
      <c r="A6" s="11" t="s">
        <v>50</v>
      </c>
      <c r="B6" s="18">
        <v>0.7</v>
      </c>
      <c r="C6" s="18">
        <f t="shared" si="0"/>
        <v>0.7</v>
      </c>
      <c r="D6" s="18">
        <v>0.3</v>
      </c>
      <c r="E6" s="18">
        <v>2.1</v>
      </c>
      <c r="F6" s="18">
        <f t="shared" ref="F6:F19" si="2">SUM(D6:E6)</f>
        <v>2.4</v>
      </c>
      <c r="G6" s="18">
        <v>3.2</v>
      </c>
      <c r="H6" s="18">
        <f t="shared" ref="H6:H19" si="3">SUM(G6)</f>
        <v>3.2</v>
      </c>
      <c r="I6" s="18">
        <v>0.2</v>
      </c>
      <c r="J6" s="18">
        <f t="shared" ref="J6:J19" si="4">SUM(I6)</f>
        <v>0.2</v>
      </c>
      <c r="K6" s="18">
        <v>0</v>
      </c>
      <c r="L6" s="18">
        <f t="shared" ref="L6:L19" si="5">SUM(K6)</f>
        <v>0</v>
      </c>
      <c r="M6" s="18">
        <v>1.9</v>
      </c>
      <c r="N6" s="18">
        <v>0.9</v>
      </c>
      <c r="O6" s="18">
        <f t="shared" ref="O6:O19" si="6">SUM(M6:N6)</f>
        <v>2.8</v>
      </c>
      <c r="P6" s="18">
        <v>0</v>
      </c>
      <c r="Q6" s="18">
        <f t="shared" ref="Q6:Q19" si="7">SUM(P6)</f>
        <v>0</v>
      </c>
      <c r="R6" s="18">
        <v>0.8</v>
      </c>
      <c r="S6" s="18">
        <v>2.6</v>
      </c>
      <c r="T6" s="18">
        <v>0</v>
      </c>
      <c r="U6" s="18">
        <f t="shared" ref="U6:U19" si="8">SUM(R6:T6)</f>
        <v>3.4000000000000004</v>
      </c>
      <c r="V6" s="18">
        <v>1.1000000000000001</v>
      </c>
      <c r="W6" s="18">
        <v>3.3</v>
      </c>
      <c r="X6" s="18">
        <v>0.1</v>
      </c>
      <c r="Y6" s="18">
        <f t="shared" ref="Y6:Y19" si="9">SUM(V6:X6)</f>
        <v>4.5</v>
      </c>
      <c r="Z6" s="18">
        <v>2.2999999999999998</v>
      </c>
      <c r="AA6" s="18">
        <v>0.8</v>
      </c>
      <c r="AB6" s="18">
        <f t="shared" ref="AB6:AB19" si="10">SUM(Z6:AA6)</f>
        <v>3.0999999999999996</v>
      </c>
      <c r="AC6" s="18">
        <v>1.5</v>
      </c>
      <c r="AD6" s="18">
        <v>1.6</v>
      </c>
      <c r="AE6" s="18">
        <v>0.1</v>
      </c>
      <c r="AF6" s="18">
        <f t="shared" ref="AF6:AF19" si="11">SUM(AC6:AE6)</f>
        <v>3.2</v>
      </c>
      <c r="AG6" s="18">
        <v>0.2</v>
      </c>
      <c r="AH6" s="18">
        <f t="shared" ref="AH6:AH19" si="12">SUM(AG6)</f>
        <v>0.2</v>
      </c>
      <c r="AI6" s="18">
        <f t="shared" si="1"/>
        <v>23.700000000000003</v>
      </c>
    </row>
    <row r="7" spans="1:35">
      <c r="A7" s="11" t="s">
        <v>195</v>
      </c>
      <c r="B7" s="18">
        <v>0.7</v>
      </c>
      <c r="C7" s="18">
        <f t="shared" si="0"/>
        <v>0.7</v>
      </c>
      <c r="D7" s="18">
        <v>0.1</v>
      </c>
      <c r="E7" s="18">
        <v>0.8</v>
      </c>
      <c r="F7" s="18">
        <f t="shared" si="2"/>
        <v>0.9</v>
      </c>
      <c r="G7" s="18">
        <v>1.2</v>
      </c>
      <c r="H7" s="18">
        <f t="shared" si="3"/>
        <v>1.2</v>
      </c>
      <c r="I7" s="18">
        <v>0.2</v>
      </c>
      <c r="J7" s="18">
        <f t="shared" si="4"/>
        <v>0.2</v>
      </c>
      <c r="K7" s="18">
        <v>0</v>
      </c>
      <c r="L7" s="18">
        <f t="shared" si="5"/>
        <v>0</v>
      </c>
      <c r="M7" s="18">
        <v>1.4</v>
      </c>
      <c r="N7" s="18">
        <v>0.2</v>
      </c>
      <c r="O7" s="18">
        <f t="shared" si="6"/>
        <v>1.5999999999999999</v>
      </c>
      <c r="P7" s="18">
        <v>0</v>
      </c>
      <c r="Q7" s="18">
        <f t="shared" si="7"/>
        <v>0</v>
      </c>
      <c r="R7" s="18">
        <v>0.6</v>
      </c>
      <c r="S7" s="18">
        <v>1.7</v>
      </c>
      <c r="T7" s="18">
        <v>0.2</v>
      </c>
      <c r="U7" s="18">
        <f t="shared" si="8"/>
        <v>2.5</v>
      </c>
      <c r="V7" s="18">
        <v>0.4</v>
      </c>
      <c r="W7" s="18">
        <v>0.8</v>
      </c>
      <c r="X7" s="18">
        <v>0.8</v>
      </c>
      <c r="Y7" s="18">
        <f t="shared" si="9"/>
        <v>2</v>
      </c>
      <c r="Z7" s="18">
        <v>3.4</v>
      </c>
      <c r="AA7" s="18">
        <v>3.5</v>
      </c>
      <c r="AB7" s="18">
        <f t="shared" si="10"/>
        <v>6.9</v>
      </c>
      <c r="AC7" s="18">
        <v>1.8</v>
      </c>
      <c r="AD7" s="18">
        <v>1.7</v>
      </c>
      <c r="AE7" s="18">
        <v>0.5</v>
      </c>
      <c r="AF7" s="18">
        <f t="shared" si="11"/>
        <v>4</v>
      </c>
      <c r="AG7" s="18">
        <v>0.6</v>
      </c>
      <c r="AH7" s="18">
        <f t="shared" si="12"/>
        <v>0.6</v>
      </c>
      <c r="AI7" s="18">
        <f t="shared" si="1"/>
        <v>20.6</v>
      </c>
    </row>
    <row r="8" spans="1:35">
      <c r="A8" s="11" t="s">
        <v>52</v>
      </c>
      <c r="B8" s="18">
        <v>0.3</v>
      </c>
      <c r="C8" s="18">
        <f t="shared" si="0"/>
        <v>0.3</v>
      </c>
      <c r="D8" s="18">
        <v>0.1</v>
      </c>
      <c r="E8" s="18">
        <v>2.4</v>
      </c>
      <c r="F8" s="18">
        <f t="shared" si="2"/>
        <v>2.5</v>
      </c>
      <c r="G8" s="18">
        <v>3.2</v>
      </c>
      <c r="H8" s="18">
        <f t="shared" si="3"/>
        <v>3.2</v>
      </c>
      <c r="I8" s="18">
        <v>0.2</v>
      </c>
      <c r="J8" s="18">
        <f t="shared" si="4"/>
        <v>0.2</v>
      </c>
      <c r="K8" s="18">
        <v>0</v>
      </c>
      <c r="L8" s="18">
        <f t="shared" si="5"/>
        <v>0</v>
      </c>
      <c r="M8" s="18">
        <v>1.1000000000000001</v>
      </c>
      <c r="N8" s="18">
        <v>0.9</v>
      </c>
      <c r="O8" s="18">
        <f t="shared" si="6"/>
        <v>2</v>
      </c>
      <c r="P8" s="18">
        <v>0</v>
      </c>
      <c r="Q8" s="18">
        <f t="shared" si="7"/>
        <v>0</v>
      </c>
      <c r="R8" s="18">
        <v>1.2</v>
      </c>
      <c r="S8" s="18">
        <v>3.2</v>
      </c>
      <c r="T8" s="18">
        <v>0</v>
      </c>
      <c r="U8" s="18">
        <f t="shared" si="8"/>
        <v>4.4000000000000004</v>
      </c>
      <c r="V8" s="18">
        <v>0.3</v>
      </c>
      <c r="W8" s="18">
        <v>1</v>
      </c>
      <c r="X8" s="18">
        <v>0.2</v>
      </c>
      <c r="Y8" s="18">
        <f t="shared" si="9"/>
        <v>1.5</v>
      </c>
      <c r="Z8" s="18">
        <v>2.2000000000000002</v>
      </c>
      <c r="AA8" s="18">
        <v>4.2</v>
      </c>
      <c r="AB8" s="18">
        <f t="shared" si="10"/>
        <v>6.4</v>
      </c>
      <c r="AC8" s="18">
        <v>1.4</v>
      </c>
      <c r="AD8" s="18">
        <v>1</v>
      </c>
      <c r="AE8" s="18">
        <v>0.3</v>
      </c>
      <c r="AF8" s="18">
        <f t="shared" si="11"/>
        <v>2.6999999999999997</v>
      </c>
      <c r="AG8" s="18">
        <v>0.2</v>
      </c>
      <c r="AH8" s="18">
        <f t="shared" si="12"/>
        <v>0.2</v>
      </c>
      <c r="AI8" s="18">
        <f t="shared" si="1"/>
        <v>23.4</v>
      </c>
    </row>
    <row r="9" spans="1:35">
      <c r="A9" s="11" t="s">
        <v>53</v>
      </c>
      <c r="B9" s="18">
        <v>0.7</v>
      </c>
      <c r="C9" s="18">
        <f t="shared" si="0"/>
        <v>0.7</v>
      </c>
      <c r="D9" s="18">
        <v>0.1</v>
      </c>
      <c r="E9" s="18">
        <v>1.3</v>
      </c>
      <c r="F9" s="18">
        <f t="shared" si="2"/>
        <v>1.4000000000000001</v>
      </c>
      <c r="G9" s="18">
        <v>0.9</v>
      </c>
      <c r="H9" s="18">
        <f t="shared" si="3"/>
        <v>0.9</v>
      </c>
      <c r="I9" s="18">
        <v>0.7</v>
      </c>
      <c r="J9" s="18">
        <f t="shared" si="4"/>
        <v>0.7</v>
      </c>
      <c r="K9" s="18">
        <v>0</v>
      </c>
      <c r="L9" s="18">
        <f t="shared" si="5"/>
        <v>0</v>
      </c>
      <c r="M9" s="18">
        <v>1.1000000000000001</v>
      </c>
      <c r="N9" s="18">
        <v>0.7</v>
      </c>
      <c r="O9" s="18">
        <f t="shared" si="6"/>
        <v>1.8</v>
      </c>
      <c r="P9" s="18">
        <v>0</v>
      </c>
      <c r="Q9" s="18">
        <f t="shared" si="7"/>
        <v>0</v>
      </c>
      <c r="R9" s="18">
        <v>0.8</v>
      </c>
      <c r="S9" s="18">
        <v>1.6</v>
      </c>
      <c r="T9" s="18">
        <v>0.1</v>
      </c>
      <c r="U9" s="18">
        <f t="shared" si="8"/>
        <v>2.5000000000000004</v>
      </c>
      <c r="V9" s="18">
        <v>0.1</v>
      </c>
      <c r="W9" s="18">
        <v>2</v>
      </c>
      <c r="X9" s="18">
        <v>0.2</v>
      </c>
      <c r="Y9" s="18">
        <f t="shared" si="9"/>
        <v>2.3000000000000003</v>
      </c>
      <c r="Z9" s="18">
        <v>1.7</v>
      </c>
      <c r="AA9" s="18">
        <v>1.3</v>
      </c>
      <c r="AB9" s="18">
        <f t="shared" si="10"/>
        <v>3</v>
      </c>
      <c r="AC9" s="18">
        <v>0.7</v>
      </c>
      <c r="AD9" s="18">
        <v>1</v>
      </c>
      <c r="AE9" s="18">
        <v>0.4</v>
      </c>
      <c r="AF9" s="18">
        <f t="shared" si="11"/>
        <v>2.1</v>
      </c>
      <c r="AG9" s="18">
        <v>0.2</v>
      </c>
      <c r="AH9" s="18">
        <f t="shared" si="12"/>
        <v>0.2</v>
      </c>
      <c r="AI9" s="18">
        <f t="shared" si="1"/>
        <v>15.6</v>
      </c>
    </row>
    <row r="10" spans="1:35">
      <c r="A10" s="11" t="s">
        <v>146</v>
      </c>
      <c r="B10" s="18">
        <v>1</v>
      </c>
      <c r="C10" s="18">
        <f t="shared" si="0"/>
        <v>1</v>
      </c>
      <c r="D10" s="18">
        <v>0.2</v>
      </c>
      <c r="E10" s="18">
        <v>1.1000000000000001</v>
      </c>
      <c r="F10" s="18">
        <f t="shared" si="2"/>
        <v>1.3</v>
      </c>
      <c r="G10" s="18">
        <v>1</v>
      </c>
      <c r="H10" s="18">
        <f t="shared" si="3"/>
        <v>1</v>
      </c>
      <c r="I10" s="18">
        <v>0.6</v>
      </c>
      <c r="J10" s="18">
        <f t="shared" si="4"/>
        <v>0.6</v>
      </c>
      <c r="K10" s="18">
        <v>0</v>
      </c>
      <c r="L10" s="18">
        <f t="shared" si="5"/>
        <v>0</v>
      </c>
      <c r="M10" s="18">
        <v>1.3</v>
      </c>
      <c r="N10" s="18">
        <v>0.1</v>
      </c>
      <c r="O10" s="18">
        <f t="shared" si="6"/>
        <v>1.4000000000000001</v>
      </c>
      <c r="P10" s="18">
        <v>0</v>
      </c>
      <c r="Q10" s="18">
        <f t="shared" si="7"/>
        <v>0</v>
      </c>
      <c r="R10" s="18">
        <v>0.9</v>
      </c>
      <c r="S10" s="18">
        <v>1.6</v>
      </c>
      <c r="T10" s="18">
        <v>0.2</v>
      </c>
      <c r="U10" s="18">
        <f t="shared" si="8"/>
        <v>2.7</v>
      </c>
      <c r="V10" s="18">
        <v>0.4</v>
      </c>
      <c r="W10" s="18">
        <v>2.4</v>
      </c>
      <c r="X10" s="18">
        <v>0</v>
      </c>
      <c r="Y10" s="18">
        <f t="shared" si="9"/>
        <v>2.8</v>
      </c>
      <c r="Z10" s="18">
        <v>1.5</v>
      </c>
      <c r="AA10" s="18">
        <v>1.6</v>
      </c>
      <c r="AB10" s="18">
        <f t="shared" si="10"/>
        <v>3.1</v>
      </c>
      <c r="AC10" s="18">
        <v>0.7</v>
      </c>
      <c r="AD10" s="18">
        <v>1.1000000000000001</v>
      </c>
      <c r="AE10" s="18">
        <v>0.5</v>
      </c>
      <c r="AF10" s="18">
        <f t="shared" si="11"/>
        <v>2.2999999999999998</v>
      </c>
      <c r="AG10" s="18">
        <v>0.3</v>
      </c>
      <c r="AH10" s="18">
        <f t="shared" si="12"/>
        <v>0.3</v>
      </c>
      <c r="AI10" s="18">
        <f t="shared" si="1"/>
        <v>16.5</v>
      </c>
    </row>
    <row r="11" spans="1:35">
      <c r="A11" s="11" t="s">
        <v>256</v>
      </c>
      <c r="B11" s="18">
        <v>0.8</v>
      </c>
      <c r="C11" s="18">
        <f t="shared" si="0"/>
        <v>0.8</v>
      </c>
      <c r="D11" s="18">
        <v>0.1</v>
      </c>
      <c r="E11" s="18">
        <v>1.2</v>
      </c>
      <c r="F11" s="18">
        <f t="shared" si="2"/>
        <v>1.3</v>
      </c>
      <c r="G11" s="18">
        <v>1.1000000000000001</v>
      </c>
      <c r="H11" s="18">
        <f t="shared" si="3"/>
        <v>1.1000000000000001</v>
      </c>
      <c r="I11" s="18">
        <v>0.6</v>
      </c>
      <c r="J11" s="18">
        <f t="shared" si="4"/>
        <v>0.6</v>
      </c>
      <c r="K11" s="18">
        <v>0</v>
      </c>
      <c r="L11" s="18">
        <f t="shared" si="5"/>
        <v>0</v>
      </c>
      <c r="M11" s="18">
        <v>1.3</v>
      </c>
      <c r="N11" s="18">
        <v>0.4</v>
      </c>
      <c r="O11" s="18">
        <f t="shared" si="6"/>
        <v>1.7000000000000002</v>
      </c>
      <c r="P11" s="18">
        <v>0</v>
      </c>
      <c r="Q11" s="18">
        <f t="shared" si="7"/>
        <v>0</v>
      </c>
      <c r="R11" s="18">
        <v>0.8</v>
      </c>
      <c r="S11" s="18">
        <v>1.5</v>
      </c>
      <c r="T11" s="18">
        <v>0.5</v>
      </c>
      <c r="U11" s="18">
        <f t="shared" si="8"/>
        <v>2.8</v>
      </c>
      <c r="V11" s="18">
        <v>0.6</v>
      </c>
      <c r="W11" s="18">
        <v>1.6</v>
      </c>
      <c r="X11" s="18">
        <v>0.4</v>
      </c>
      <c r="Y11" s="18">
        <f t="shared" si="9"/>
        <v>2.6</v>
      </c>
      <c r="Z11" s="18">
        <v>2.2000000000000002</v>
      </c>
      <c r="AA11" s="18">
        <v>1.2</v>
      </c>
      <c r="AB11" s="18">
        <f t="shared" si="10"/>
        <v>3.4000000000000004</v>
      </c>
      <c r="AC11" s="18">
        <v>0.7</v>
      </c>
      <c r="AD11" s="18">
        <v>1.6</v>
      </c>
      <c r="AE11" s="18">
        <v>0</v>
      </c>
      <c r="AF11" s="18">
        <f t="shared" si="11"/>
        <v>2.2999999999999998</v>
      </c>
      <c r="AG11" s="18">
        <v>0.2</v>
      </c>
      <c r="AH11" s="18">
        <f t="shared" si="12"/>
        <v>0.2</v>
      </c>
      <c r="AI11" s="18">
        <f t="shared" si="1"/>
        <v>16.8</v>
      </c>
    </row>
    <row r="12" spans="1:35">
      <c r="A12" s="11" t="s">
        <v>257</v>
      </c>
      <c r="B12" s="18">
        <v>1.2</v>
      </c>
      <c r="C12" s="18">
        <f t="shared" si="0"/>
        <v>1.2</v>
      </c>
      <c r="D12" s="18">
        <v>0.1</v>
      </c>
      <c r="E12" s="18">
        <v>2.2000000000000002</v>
      </c>
      <c r="F12" s="18">
        <f t="shared" si="2"/>
        <v>2.3000000000000003</v>
      </c>
      <c r="G12" s="18">
        <v>2.2000000000000002</v>
      </c>
      <c r="H12" s="18">
        <f t="shared" si="3"/>
        <v>2.2000000000000002</v>
      </c>
      <c r="I12" s="18">
        <v>0.6</v>
      </c>
      <c r="J12" s="18">
        <f t="shared" si="4"/>
        <v>0.6</v>
      </c>
      <c r="K12" s="18">
        <v>0</v>
      </c>
      <c r="L12" s="18">
        <f t="shared" si="5"/>
        <v>0</v>
      </c>
      <c r="M12" s="18">
        <v>1.3</v>
      </c>
      <c r="N12" s="18">
        <v>0.4</v>
      </c>
      <c r="O12" s="18">
        <f t="shared" si="6"/>
        <v>1.7000000000000002</v>
      </c>
      <c r="P12" s="18">
        <v>0</v>
      </c>
      <c r="Q12" s="18">
        <f t="shared" si="7"/>
        <v>0</v>
      </c>
      <c r="R12" s="18">
        <v>0.5</v>
      </c>
      <c r="S12" s="18">
        <v>1.4</v>
      </c>
      <c r="T12" s="18">
        <v>0.6</v>
      </c>
      <c r="U12" s="18">
        <f t="shared" si="8"/>
        <v>2.5</v>
      </c>
      <c r="V12" s="18">
        <v>0.7</v>
      </c>
      <c r="W12" s="18">
        <v>1.3</v>
      </c>
      <c r="X12" s="18">
        <v>0.4</v>
      </c>
      <c r="Y12" s="18">
        <f t="shared" si="9"/>
        <v>2.4</v>
      </c>
      <c r="Z12" s="18">
        <v>3.4</v>
      </c>
      <c r="AA12" s="18">
        <v>2</v>
      </c>
      <c r="AB12" s="18">
        <f t="shared" si="10"/>
        <v>5.4</v>
      </c>
      <c r="AC12" s="18">
        <v>0.9</v>
      </c>
      <c r="AD12" s="18">
        <v>2.8</v>
      </c>
      <c r="AE12" s="18">
        <v>0.3</v>
      </c>
      <c r="AF12" s="18">
        <f t="shared" si="11"/>
        <v>3.9999999999999996</v>
      </c>
      <c r="AG12" s="18">
        <v>0.5</v>
      </c>
      <c r="AH12" s="18">
        <f t="shared" si="12"/>
        <v>0.5</v>
      </c>
      <c r="AI12" s="18">
        <f t="shared" si="1"/>
        <v>22.8</v>
      </c>
    </row>
    <row r="13" spans="1:35">
      <c r="A13" s="11" t="s">
        <v>258</v>
      </c>
      <c r="B13" s="18">
        <v>0.7</v>
      </c>
      <c r="C13" s="18">
        <f t="shared" si="0"/>
        <v>0.7</v>
      </c>
      <c r="D13" s="18">
        <v>0.3</v>
      </c>
      <c r="E13" s="18">
        <v>2.1</v>
      </c>
      <c r="F13" s="18">
        <f t="shared" si="2"/>
        <v>2.4</v>
      </c>
      <c r="G13" s="18">
        <v>3.2</v>
      </c>
      <c r="H13" s="18">
        <f t="shared" si="3"/>
        <v>3.2</v>
      </c>
      <c r="I13" s="18">
        <v>0.2</v>
      </c>
      <c r="J13" s="18">
        <f t="shared" si="4"/>
        <v>0.2</v>
      </c>
      <c r="K13" s="18">
        <v>0</v>
      </c>
      <c r="L13" s="18">
        <f t="shared" si="5"/>
        <v>0</v>
      </c>
      <c r="M13" s="18">
        <v>1.9</v>
      </c>
      <c r="N13" s="18">
        <v>0.9</v>
      </c>
      <c r="O13" s="18">
        <f t="shared" si="6"/>
        <v>2.8</v>
      </c>
      <c r="P13" s="18">
        <v>0</v>
      </c>
      <c r="Q13" s="18">
        <f t="shared" si="7"/>
        <v>0</v>
      </c>
      <c r="R13" s="18">
        <v>0.8</v>
      </c>
      <c r="S13" s="18">
        <v>2.6</v>
      </c>
      <c r="T13" s="18">
        <v>0</v>
      </c>
      <c r="U13" s="18">
        <f t="shared" si="8"/>
        <v>3.4000000000000004</v>
      </c>
      <c r="V13" s="18">
        <v>1.1000000000000001</v>
      </c>
      <c r="W13" s="18">
        <v>3.3</v>
      </c>
      <c r="X13" s="18">
        <v>0.1</v>
      </c>
      <c r="Y13" s="18">
        <f t="shared" si="9"/>
        <v>4.5</v>
      </c>
      <c r="Z13" s="18">
        <v>2.2999999999999998</v>
      </c>
      <c r="AA13" s="18">
        <v>0.8</v>
      </c>
      <c r="AB13" s="18">
        <f t="shared" si="10"/>
        <v>3.0999999999999996</v>
      </c>
      <c r="AC13" s="18">
        <v>1.5</v>
      </c>
      <c r="AD13" s="18">
        <v>1.6</v>
      </c>
      <c r="AE13" s="18">
        <v>0.1</v>
      </c>
      <c r="AF13" s="18">
        <f t="shared" si="11"/>
        <v>3.2</v>
      </c>
      <c r="AG13" s="18">
        <v>0.2</v>
      </c>
      <c r="AH13" s="18">
        <f t="shared" si="12"/>
        <v>0.2</v>
      </c>
      <c r="AI13" s="18">
        <f t="shared" si="1"/>
        <v>23.700000000000003</v>
      </c>
    </row>
    <row r="14" spans="1:35">
      <c r="A14" s="11" t="s">
        <v>287</v>
      </c>
      <c r="B14" s="18">
        <v>0.7</v>
      </c>
      <c r="C14" s="18">
        <f t="shared" si="0"/>
        <v>0.7</v>
      </c>
      <c r="D14" s="18">
        <v>0.1</v>
      </c>
      <c r="E14" s="18">
        <v>0.8</v>
      </c>
      <c r="F14" s="18">
        <f t="shared" si="2"/>
        <v>0.9</v>
      </c>
      <c r="G14" s="18">
        <v>1.2</v>
      </c>
      <c r="H14" s="18">
        <f t="shared" si="3"/>
        <v>1.2</v>
      </c>
      <c r="I14" s="18">
        <v>0.2</v>
      </c>
      <c r="J14" s="18">
        <f t="shared" si="4"/>
        <v>0.2</v>
      </c>
      <c r="K14" s="18">
        <v>0</v>
      </c>
      <c r="L14" s="18">
        <f t="shared" si="5"/>
        <v>0</v>
      </c>
      <c r="M14" s="18">
        <v>1.4</v>
      </c>
      <c r="N14" s="18">
        <v>0.2</v>
      </c>
      <c r="O14" s="18">
        <f t="shared" si="6"/>
        <v>1.5999999999999999</v>
      </c>
      <c r="P14" s="18">
        <v>0</v>
      </c>
      <c r="Q14" s="18">
        <f t="shared" si="7"/>
        <v>0</v>
      </c>
      <c r="R14" s="18">
        <v>0.6</v>
      </c>
      <c r="S14" s="18">
        <v>1.7</v>
      </c>
      <c r="T14" s="18">
        <v>0.2</v>
      </c>
      <c r="U14" s="18">
        <f t="shared" si="8"/>
        <v>2.5</v>
      </c>
      <c r="V14" s="18">
        <v>0.4</v>
      </c>
      <c r="W14" s="18">
        <v>0.8</v>
      </c>
      <c r="X14" s="18">
        <v>0.8</v>
      </c>
      <c r="Y14" s="18">
        <f t="shared" si="9"/>
        <v>2</v>
      </c>
      <c r="Z14" s="18">
        <v>3.4</v>
      </c>
      <c r="AA14" s="18">
        <v>3.5</v>
      </c>
      <c r="AB14" s="18">
        <f t="shared" si="10"/>
        <v>6.9</v>
      </c>
      <c r="AC14" s="18">
        <v>1.8</v>
      </c>
      <c r="AD14" s="18">
        <v>1.7</v>
      </c>
      <c r="AE14" s="18">
        <v>0.5</v>
      </c>
      <c r="AF14" s="18">
        <f t="shared" si="11"/>
        <v>4</v>
      </c>
      <c r="AG14" s="18">
        <v>0.6</v>
      </c>
      <c r="AH14" s="18">
        <f t="shared" si="12"/>
        <v>0.6</v>
      </c>
      <c r="AI14" s="18">
        <f t="shared" si="1"/>
        <v>20.6</v>
      </c>
    </row>
    <row r="15" spans="1:35">
      <c r="A15" s="177" t="s">
        <v>259</v>
      </c>
      <c r="B15" s="174">
        <v>0.7</v>
      </c>
      <c r="C15" s="174">
        <f t="shared" si="0"/>
        <v>0.7</v>
      </c>
      <c r="D15" s="174">
        <v>0.1</v>
      </c>
      <c r="E15" s="174">
        <v>1.1000000000000001</v>
      </c>
      <c r="F15" s="174">
        <f t="shared" si="2"/>
        <v>1.2000000000000002</v>
      </c>
      <c r="G15" s="174">
        <v>1.2</v>
      </c>
      <c r="H15" s="174">
        <f t="shared" si="3"/>
        <v>1.2</v>
      </c>
      <c r="I15" s="174">
        <v>0.2</v>
      </c>
      <c r="J15" s="174">
        <f t="shared" si="4"/>
        <v>0.2</v>
      </c>
      <c r="K15" s="174">
        <v>0</v>
      </c>
      <c r="L15" s="174">
        <f t="shared" si="5"/>
        <v>0</v>
      </c>
      <c r="M15" s="174">
        <v>1.5</v>
      </c>
      <c r="N15" s="174">
        <v>0.4</v>
      </c>
      <c r="O15" s="174">
        <f t="shared" si="6"/>
        <v>1.9</v>
      </c>
      <c r="P15" s="174">
        <v>0</v>
      </c>
      <c r="Q15" s="174">
        <f t="shared" si="7"/>
        <v>0</v>
      </c>
      <c r="R15" s="174">
        <v>0.8</v>
      </c>
      <c r="S15" s="174">
        <v>1.9</v>
      </c>
      <c r="T15" s="174">
        <v>0.3</v>
      </c>
      <c r="U15" s="174">
        <f t="shared" si="8"/>
        <v>3</v>
      </c>
      <c r="V15" s="174">
        <v>0.3</v>
      </c>
      <c r="W15" s="174">
        <v>1.4</v>
      </c>
      <c r="X15" s="174">
        <v>0.5</v>
      </c>
      <c r="Y15" s="174">
        <f t="shared" si="9"/>
        <v>2.2000000000000002</v>
      </c>
      <c r="Z15" s="174">
        <v>2.25</v>
      </c>
      <c r="AA15" s="174">
        <v>0.9</v>
      </c>
      <c r="AB15" s="174">
        <f t="shared" si="10"/>
        <v>3.15</v>
      </c>
      <c r="AC15" s="174">
        <v>0.2</v>
      </c>
      <c r="AD15" s="174">
        <v>1.6</v>
      </c>
      <c r="AE15" s="174">
        <v>0.1</v>
      </c>
      <c r="AF15" s="174">
        <f t="shared" si="11"/>
        <v>1.9000000000000001</v>
      </c>
      <c r="AG15" s="174">
        <v>0</v>
      </c>
      <c r="AH15" s="174">
        <f t="shared" si="12"/>
        <v>0</v>
      </c>
      <c r="AI15" s="174">
        <f t="shared" si="1"/>
        <v>15.45</v>
      </c>
    </row>
    <row r="16" spans="1:35">
      <c r="A16" s="11" t="s">
        <v>54</v>
      </c>
      <c r="B16" s="18">
        <v>0.3</v>
      </c>
      <c r="C16" s="18">
        <f t="shared" si="0"/>
        <v>0.3</v>
      </c>
      <c r="D16" s="18">
        <v>0.6</v>
      </c>
      <c r="E16" s="18">
        <v>1</v>
      </c>
      <c r="F16" s="18">
        <f t="shared" si="2"/>
        <v>1.6</v>
      </c>
      <c r="G16" s="18">
        <v>2.2000000000000002</v>
      </c>
      <c r="H16" s="18">
        <f t="shared" si="3"/>
        <v>2.2000000000000002</v>
      </c>
      <c r="I16" s="18">
        <v>0</v>
      </c>
      <c r="J16" s="18">
        <f t="shared" si="4"/>
        <v>0</v>
      </c>
      <c r="K16" s="18">
        <v>0</v>
      </c>
      <c r="L16" s="18">
        <f t="shared" si="5"/>
        <v>0</v>
      </c>
      <c r="M16" s="18">
        <v>1.5</v>
      </c>
      <c r="N16" s="18">
        <v>0.7</v>
      </c>
      <c r="O16" s="18">
        <f t="shared" si="6"/>
        <v>2.2000000000000002</v>
      </c>
      <c r="P16" s="18">
        <v>0</v>
      </c>
      <c r="Q16" s="18">
        <f t="shared" si="7"/>
        <v>0</v>
      </c>
      <c r="R16" s="18">
        <v>0.5</v>
      </c>
      <c r="S16" s="18">
        <v>1.7</v>
      </c>
      <c r="T16" s="18">
        <v>0.5</v>
      </c>
      <c r="U16" s="18">
        <f t="shared" si="8"/>
        <v>2.7</v>
      </c>
      <c r="V16" s="18">
        <v>0.5</v>
      </c>
      <c r="W16" s="18">
        <v>2.2000000000000002</v>
      </c>
      <c r="X16" s="18">
        <v>1.4</v>
      </c>
      <c r="Y16" s="18">
        <f t="shared" si="9"/>
        <v>4.0999999999999996</v>
      </c>
      <c r="Z16" s="18">
        <v>3.65</v>
      </c>
      <c r="AA16" s="18">
        <v>2.6</v>
      </c>
      <c r="AB16" s="18">
        <f t="shared" si="10"/>
        <v>6.25</v>
      </c>
      <c r="AC16" s="18">
        <v>1.3</v>
      </c>
      <c r="AD16" s="18">
        <v>1.7</v>
      </c>
      <c r="AE16" s="18">
        <v>0.1</v>
      </c>
      <c r="AF16" s="18">
        <f t="shared" si="11"/>
        <v>3.1</v>
      </c>
      <c r="AG16" s="18">
        <v>0.6</v>
      </c>
      <c r="AH16" s="18">
        <f t="shared" si="12"/>
        <v>0.6</v>
      </c>
      <c r="AI16" s="18">
        <f t="shared" si="1"/>
        <v>23.050000000000004</v>
      </c>
    </row>
    <row r="17" spans="1:35">
      <c r="A17" s="11" t="s">
        <v>242</v>
      </c>
      <c r="B17" s="18">
        <v>0.2</v>
      </c>
      <c r="C17" s="18">
        <f t="shared" si="0"/>
        <v>0.2</v>
      </c>
      <c r="D17" s="18">
        <v>0.4</v>
      </c>
      <c r="E17" s="18">
        <v>0.4</v>
      </c>
      <c r="F17" s="18">
        <f t="shared" si="2"/>
        <v>0.8</v>
      </c>
      <c r="G17" s="18">
        <v>1.7</v>
      </c>
      <c r="H17" s="18">
        <f t="shared" si="3"/>
        <v>1.7</v>
      </c>
      <c r="I17" s="18">
        <v>0</v>
      </c>
      <c r="J17" s="18">
        <f t="shared" si="4"/>
        <v>0</v>
      </c>
      <c r="K17" s="18">
        <v>0</v>
      </c>
      <c r="L17" s="18">
        <f t="shared" si="5"/>
        <v>0</v>
      </c>
      <c r="M17" s="18">
        <v>1.7</v>
      </c>
      <c r="N17" s="18">
        <v>0.7</v>
      </c>
      <c r="O17" s="18">
        <f t="shared" si="6"/>
        <v>2.4</v>
      </c>
      <c r="P17" s="18">
        <v>0</v>
      </c>
      <c r="Q17" s="18">
        <f t="shared" si="7"/>
        <v>0</v>
      </c>
      <c r="R17" s="18">
        <v>0.6</v>
      </c>
      <c r="S17" s="18">
        <v>3.1</v>
      </c>
      <c r="T17" s="18">
        <v>0.2</v>
      </c>
      <c r="U17" s="18">
        <f t="shared" si="8"/>
        <v>3.9000000000000004</v>
      </c>
      <c r="V17" s="18">
        <v>0.4</v>
      </c>
      <c r="W17" s="18">
        <v>4.2</v>
      </c>
      <c r="X17" s="18">
        <v>0.5</v>
      </c>
      <c r="Y17" s="18">
        <f t="shared" si="9"/>
        <v>5.1000000000000005</v>
      </c>
      <c r="Z17" s="18">
        <v>2.2999999999999998</v>
      </c>
      <c r="AA17" s="18">
        <v>1.1000000000000001</v>
      </c>
      <c r="AB17" s="18">
        <f t="shared" si="10"/>
        <v>3.4</v>
      </c>
      <c r="AC17" s="18">
        <v>0.5</v>
      </c>
      <c r="AD17" s="18">
        <v>1.2</v>
      </c>
      <c r="AE17" s="18">
        <v>0</v>
      </c>
      <c r="AF17" s="18">
        <f t="shared" si="11"/>
        <v>1.7</v>
      </c>
      <c r="AG17" s="18">
        <v>0.2</v>
      </c>
      <c r="AH17" s="18">
        <f t="shared" si="12"/>
        <v>0.2</v>
      </c>
      <c r="AI17" s="18">
        <f t="shared" si="1"/>
        <v>19.399999999999999</v>
      </c>
    </row>
    <row r="18" spans="1:35">
      <c r="A18" s="21" t="s">
        <v>243</v>
      </c>
      <c r="B18" s="18">
        <v>0.3</v>
      </c>
      <c r="C18" s="18">
        <f t="shared" si="0"/>
        <v>0.3</v>
      </c>
      <c r="D18" s="18">
        <v>0.3</v>
      </c>
      <c r="E18" s="18">
        <v>0.7</v>
      </c>
      <c r="F18" s="18">
        <f t="shared" si="2"/>
        <v>1</v>
      </c>
      <c r="G18" s="18">
        <v>1.5</v>
      </c>
      <c r="H18" s="18">
        <f t="shared" si="3"/>
        <v>1.5</v>
      </c>
      <c r="I18" s="18">
        <v>0</v>
      </c>
      <c r="J18" s="18">
        <f t="shared" si="4"/>
        <v>0</v>
      </c>
      <c r="K18" s="18">
        <v>0</v>
      </c>
      <c r="L18" s="18">
        <f t="shared" si="5"/>
        <v>0</v>
      </c>
      <c r="M18" s="18">
        <v>1.1000000000000001</v>
      </c>
      <c r="N18" s="18">
        <v>1</v>
      </c>
      <c r="O18" s="18">
        <f t="shared" si="6"/>
        <v>2.1</v>
      </c>
      <c r="P18" s="18">
        <v>0</v>
      </c>
      <c r="Q18" s="18">
        <f t="shared" si="7"/>
        <v>0</v>
      </c>
      <c r="R18" s="18">
        <v>0.6</v>
      </c>
      <c r="S18" s="18">
        <v>1.6</v>
      </c>
      <c r="T18" s="18">
        <v>0.2</v>
      </c>
      <c r="U18" s="18">
        <f t="shared" si="8"/>
        <v>2.4000000000000004</v>
      </c>
      <c r="V18" s="18">
        <v>0.3</v>
      </c>
      <c r="W18" s="18">
        <v>2.7</v>
      </c>
      <c r="X18" s="18">
        <v>0.5</v>
      </c>
      <c r="Y18" s="18">
        <f t="shared" si="9"/>
        <v>3.5</v>
      </c>
      <c r="Z18" s="18">
        <v>1.9</v>
      </c>
      <c r="AA18" s="18">
        <v>1.3</v>
      </c>
      <c r="AB18" s="18">
        <f t="shared" si="10"/>
        <v>3.2</v>
      </c>
      <c r="AC18" s="18">
        <v>0.9</v>
      </c>
      <c r="AD18" s="18">
        <v>1.1000000000000001</v>
      </c>
      <c r="AE18" s="18">
        <v>0.1</v>
      </c>
      <c r="AF18" s="18">
        <f t="shared" si="11"/>
        <v>2.1</v>
      </c>
      <c r="AG18" s="18">
        <v>0.6</v>
      </c>
      <c r="AH18" s="18">
        <f t="shared" si="12"/>
        <v>0.6</v>
      </c>
      <c r="AI18" s="18">
        <f t="shared" si="1"/>
        <v>16.700000000000003</v>
      </c>
    </row>
    <row r="19" spans="1:35" ht="15.75" thickBot="1">
      <c r="A19" s="11" t="s">
        <v>260</v>
      </c>
      <c r="B19" s="18">
        <v>0.3</v>
      </c>
      <c r="C19" s="18">
        <f t="shared" si="0"/>
        <v>0.3</v>
      </c>
      <c r="D19" s="18">
        <v>0.3</v>
      </c>
      <c r="E19" s="18">
        <v>0.8</v>
      </c>
      <c r="F19" s="18">
        <f t="shared" si="2"/>
        <v>1.1000000000000001</v>
      </c>
      <c r="G19" s="18">
        <v>1.5</v>
      </c>
      <c r="H19" s="18">
        <f t="shared" si="3"/>
        <v>1.5</v>
      </c>
      <c r="I19" s="18">
        <v>0.1</v>
      </c>
      <c r="J19" s="18">
        <f t="shared" si="4"/>
        <v>0.1</v>
      </c>
      <c r="K19" s="18">
        <v>0</v>
      </c>
      <c r="L19" s="18">
        <f t="shared" si="5"/>
        <v>0</v>
      </c>
      <c r="M19" s="18">
        <v>1.5</v>
      </c>
      <c r="N19" s="18">
        <v>0.1</v>
      </c>
      <c r="O19" s="18">
        <f t="shared" si="6"/>
        <v>1.6</v>
      </c>
      <c r="P19" s="18">
        <v>0</v>
      </c>
      <c r="Q19" s="18">
        <f t="shared" si="7"/>
        <v>0</v>
      </c>
      <c r="R19" s="18">
        <v>0.5</v>
      </c>
      <c r="S19" s="18">
        <v>1.7</v>
      </c>
      <c r="T19" s="18">
        <v>0.5</v>
      </c>
      <c r="U19" s="18">
        <f t="shared" si="8"/>
        <v>2.7</v>
      </c>
      <c r="V19" s="18">
        <v>0.4</v>
      </c>
      <c r="W19" s="18">
        <v>1.3</v>
      </c>
      <c r="X19" s="18">
        <v>0.4</v>
      </c>
      <c r="Y19" s="18">
        <f t="shared" si="9"/>
        <v>2.1</v>
      </c>
      <c r="Z19" s="18">
        <v>2</v>
      </c>
      <c r="AA19" s="18">
        <v>1.6</v>
      </c>
      <c r="AB19" s="18">
        <f t="shared" si="10"/>
        <v>3.6</v>
      </c>
      <c r="AC19" s="18">
        <v>1</v>
      </c>
      <c r="AD19" s="18">
        <v>1</v>
      </c>
      <c r="AE19" s="18">
        <v>0.4</v>
      </c>
      <c r="AF19" s="18">
        <f t="shared" si="11"/>
        <v>2.4</v>
      </c>
      <c r="AG19" s="18">
        <v>0.6</v>
      </c>
      <c r="AH19" s="18">
        <f t="shared" si="12"/>
        <v>0.6</v>
      </c>
      <c r="AI19" s="18">
        <f t="shared" si="1"/>
        <v>16</v>
      </c>
    </row>
    <row r="20" spans="1:35">
      <c r="A20" s="15" t="s">
        <v>57</v>
      </c>
      <c r="B20" s="22">
        <f t="shared" ref="B20:AI20" si="13">SUM(B5:B19)/COUNTA(B5:B19)</f>
        <v>0.65333333333333343</v>
      </c>
      <c r="C20" s="22">
        <f t="shared" si="13"/>
        <v>0.65333333333333343</v>
      </c>
      <c r="D20" s="22">
        <f t="shared" si="13"/>
        <v>0.21333333333333332</v>
      </c>
      <c r="E20" s="22">
        <f t="shared" si="13"/>
        <v>1.333333333333333</v>
      </c>
      <c r="F20" s="22">
        <f t="shared" si="13"/>
        <v>1.5466666666666669</v>
      </c>
      <c r="G20" s="22">
        <f t="shared" si="13"/>
        <v>1.8866666666666665</v>
      </c>
      <c r="H20" s="22">
        <f t="shared" si="13"/>
        <v>1.8866666666666665</v>
      </c>
      <c r="I20" s="22">
        <f t="shared" si="13"/>
        <v>0.26000000000000006</v>
      </c>
      <c r="J20" s="22">
        <f t="shared" si="13"/>
        <v>0.26000000000000006</v>
      </c>
      <c r="K20" s="22">
        <f t="shared" si="13"/>
        <v>0</v>
      </c>
      <c r="L20" s="22">
        <f t="shared" si="13"/>
        <v>0</v>
      </c>
      <c r="M20" s="22">
        <f t="shared" si="13"/>
        <v>1.4133333333333333</v>
      </c>
      <c r="N20" s="22">
        <f t="shared" si="13"/>
        <v>0.52666666666666673</v>
      </c>
      <c r="O20" s="22">
        <f t="shared" si="13"/>
        <v>1.9400000000000002</v>
      </c>
      <c r="P20" s="22">
        <f t="shared" si="13"/>
        <v>0</v>
      </c>
      <c r="Q20" s="22">
        <f t="shared" si="13"/>
        <v>0</v>
      </c>
      <c r="R20" s="22">
        <f t="shared" si="13"/>
        <v>0.82666666666666666</v>
      </c>
      <c r="S20" s="22">
        <f t="shared" si="13"/>
        <v>2.0466666666666664</v>
      </c>
      <c r="T20" s="22">
        <f t="shared" si="13"/>
        <v>0.26</v>
      </c>
      <c r="U20" s="22">
        <f t="shared" si="13"/>
        <v>3.1333333333333337</v>
      </c>
      <c r="V20" s="22">
        <f t="shared" si="13"/>
        <v>0.49333333333333335</v>
      </c>
      <c r="W20" s="22">
        <f t="shared" si="13"/>
        <v>2.0466666666666664</v>
      </c>
      <c r="X20" s="22">
        <f t="shared" si="13"/>
        <v>0.42666666666666669</v>
      </c>
      <c r="Y20" s="22">
        <f t="shared" si="13"/>
        <v>2.9666666666666668</v>
      </c>
      <c r="Z20" s="22">
        <f t="shared" si="13"/>
        <v>2.4866666666666659</v>
      </c>
      <c r="AA20" s="22">
        <f t="shared" si="13"/>
        <v>1.9600000000000004</v>
      </c>
      <c r="AB20" s="22">
        <f t="shared" si="13"/>
        <v>4.4466666666666672</v>
      </c>
      <c r="AC20" s="22">
        <f t="shared" si="13"/>
        <v>1.0733333333333335</v>
      </c>
      <c r="AD20" s="22">
        <f t="shared" si="13"/>
        <v>1.5</v>
      </c>
      <c r="AE20" s="22">
        <f t="shared" si="13"/>
        <v>0.24000000000000002</v>
      </c>
      <c r="AF20" s="22">
        <f t="shared" si="13"/>
        <v>2.8133333333333335</v>
      </c>
      <c r="AG20" s="22">
        <f t="shared" si="13"/>
        <v>0.36666666666666659</v>
      </c>
      <c r="AH20" s="22">
        <f t="shared" si="13"/>
        <v>0.36666666666666659</v>
      </c>
      <c r="AI20" s="22">
        <f t="shared" si="13"/>
        <v>20.013333333333332</v>
      </c>
    </row>
    <row r="21" spans="1:35">
      <c r="A21" s="11" t="s">
        <v>58</v>
      </c>
      <c r="B21" s="18">
        <f>SUM(B5:B15)/COUNTA(B5:B15)</f>
        <v>0.79090909090909089</v>
      </c>
      <c r="C21" s="18">
        <f t="shared" ref="C21:AH21" si="14">SUM(C5:C15)/COUNTA(C5:C15)</f>
        <v>0.79090909090909089</v>
      </c>
      <c r="D21" s="18">
        <f t="shared" si="14"/>
        <v>0.14545454545454548</v>
      </c>
      <c r="E21" s="18">
        <f t="shared" si="14"/>
        <v>1.5545454545454545</v>
      </c>
      <c r="F21" s="18">
        <f t="shared" si="14"/>
        <v>1.7</v>
      </c>
      <c r="G21" s="18">
        <f t="shared" si="14"/>
        <v>1.9454545454545453</v>
      </c>
      <c r="H21" s="18">
        <f t="shared" si="14"/>
        <v>1.9454545454545453</v>
      </c>
      <c r="I21" s="18">
        <f t="shared" si="14"/>
        <v>0.34545454545454551</v>
      </c>
      <c r="J21" s="18">
        <f t="shared" si="14"/>
        <v>0.34545454545454551</v>
      </c>
      <c r="K21" s="18">
        <f t="shared" si="14"/>
        <v>0</v>
      </c>
      <c r="L21" s="18">
        <f t="shared" si="14"/>
        <v>0</v>
      </c>
      <c r="M21" s="18">
        <f t="shared" si="14"/>
        <v>1.4000000000000001</v>
      </c>
      <c r="N21" s="18">
        <f t="shared" si="14"/>
        <v>0.49090909090909096</v>
      </c>
      <c r="O21" s="18">
        <f t="shared" si="14"/>
        <v>1.8909090909090909</v>
      </c>
      <c r="P21" s="18">
        <f t="shared" si="14"/>
        <v>0</v>
      </c>
      <c r="Q21" s="18">
        <f t="shared" si="14"/>
        <v>0</v>
      </c>
      <c r="R21" s="18">
        <f t="shared" si="14"/>
        <v>0.92727272727272736</v>
      </c>
      <c r="S21" s="18">
        <f t="shared" si="14"/>
        <v>2.0545454545454542</v>
      </c>
      <c r="T21" s="18">
        <f t="shared" si="14"/>
        <v>0.22727272727272727</v>
      </c>
      <c r="U21" s="18">
        <f t="shared" si="14"/>
        <v>3.2090909090909094</v>
      </c>
      <c r="V21" s="18">
        <f t="shared" si="14"/>
        <v>0.52727272727272723</v>
      </c>
      <c r="W21" s="18">
        <f t="shared" si="14"/>
        <v>1.8454545454545455</v>
      </c>
      <c r="X21" s="18">
        <f t="shared" si="14"/>
        <v>0.32727272727272722</v>
      </c>
      <c r="Y21" s="18">
        <f t="shared" si="14"/>
        <v>2.6999999999999997</v>
      </c>
      <c r="Z21" s="18">
        <f t="shared" si="14"/>
        <v>2.4954545454545451</v>
      </c>
      <c r="AA21" s="18">
        <f t="shared" si="14"/>
        <v>2.0727272727272728</v>
      </c>
      <c r="AB21" s="18">
        <f t="shared" si="14"/>
        <v>4.5681818181818183</v>
      </c>
      <c r="AC21" s="18">
        <f t="shared" si="14"/>
        <v>1.1272727272727272</v>
      </c>
      <c r="AD21" s="18">
        <f t="shared" si="14"/>
        <v>1.5909090909090908</v>
      </c>
      <c r="AE21" s="18">
        <f t="shared" si="14"/>
        <v>0.27272727272727271</v>
      </c>
      <c r="AF21" s="18">
        <f t="shared" si="14"/>
        <v>2.9909090909090907</v>
      </c>
      <c r="AG21" s="18">
        <f t="shared" si="14"/>
        <v>0.31818181818181818</v>
      </c>
      <c r="AH21" s="18">
        <f t="shared" si="14"/>
        <v>0.31818181818181818</v>
      </c>
      <c r="AI21" s="18">
        <f>SUM(AI5:AI15)/COUNTA(AI5:AI15)</f>
        <v>20.459090909090907</v>
      </c>
    </row>
    <row r="22" spans="1:35">
      <c r="A22" s="11" t="s">
        <v>59</v>
      </c>
      <c r="B22" s="18">
        <f>SUM(B16:B19)/COUNTA(B16:B19)</f>
        <v>0.27500000000000002</v>
      </c>
      <c r="C22" s="18">
        <f t="shared" ref="C22:AH22" si="15">SUM(C16:C19)/COUNTA(C16:C19)</f>
        <v>0.27500000000000002</v>
      </c>
      <c r="D22" s="18">
        <f t="shared" si="15"/>
        <v>0.4</v>
      </c>
      <c r="E22" s="18">
        <f t="shared" si="15"/>
        <v>0.72499999999999987</v>
      </c>
      <c r="F22" s="18">
        <f t="shared" si="15"/>
        <v>1.125</v>
      </c>
      <c r="G22" s="18">
        <f t="shared" si="15"/>
        <v>1.7250000000000001</v>
      </c>
      <c r="H22" s="18">
        <f t="shared" si="15"/>
        <v>1.7250000000000001</v>
      </c>
      <c r="I22" s="18">
        <f t="shared" si="15"/>
        <v>2.5000000000000001E-2</v>
      </c>
      <c r="J22" s="18">
        <f t="shared" si="15"/>
        <v>2.5000000000000001E-2</v>
      </c>
      <c r="K22" s="18">
        <f t="shared" si="15"/>
        <v>0</v>
      </c>
      <c r="L22" s="18">
        <f t="shared" si="15"/>
        <v>0</v>
      </c>
      <c r="M22" s="18">
        <f t="shared" si="15"/>
        <v>1.4500000000000002</v>
      </c>
      <c r="N22" s="18">
        <f t="shared" si="15"/>
        <v>0.625</v>
      </c>
      <c r="O22" s="18">
        <f t="shared" si="15"/>
        <v>2.0749999999999997</v>
      </c>
      <c r="P22" s="18">
        <f t="shared" si="15"/>
        <v>0</v>
      </c>
      <c r="Q22" s="18">
        <f t="shared" si="15"/>
        <v>0</v>
      </c>
      <c r="R22" s="18">
        <f t="shared" si="15"/>
        <v>0.55000000000000004</v>
      </c>
      <c r="S22" s="18">
        <f t="shared" si="15"/>
        <v>2.0249999999999999</v>
      </c>
      <c r="T22" s="18">
        <f t="shared" si="15"/>
        <v>0.35</v>
      </c>
      <c r="U22" s="18">
        <f t="shared" si="15"/>
        <v>2.9249999999999998</v>
      </c>
      <c r="V22" s="18">
        <f t="shared" si="15"/>
        <v>0.4</v>
      </c>
      <c r="W22" s="18">
        <f t="shared" si="15"/>
        <v>2.6000000000000005</v>
      </c>
      <c r="X22" s="18">
        <f t="shared" si="15"/>
        <v>0.7</v>
      </c>
      <c r="Y22" s="18">
        <f t="shared" si="15"/>
        <v>3.6999999999999997</v>
      </c>
      <c r="Z22" s="18">
        <f t="shared" si="15"/>
        <v>2.4624999999999999</v>
      </c>
      <c r="AA22" s="18">
        <f t="shared" si="15"/>
        <v>1.65</v>
      </c>
      <c r="AB22" s="18">
        <f t="shared" si="15"/>
        <v>4.1125000000000007</v>
      </c>
      <c r="AC22" s="18">
        <f t="shared" si="15"/>
        <v>0.92500000000000004</v>
      </c>
      <c r="AD22" s="18">
        <f t="shared" si="15"/>
        <v>1.25</v>
      </c>
      <c r="AE22" s="18">
        <f t="shared" si="15"/>
        <v>0.15000000000000002</v>
      </c>
      <c r="AF22" s="18">
        <f t="shared" si="15"/>
        <v>2.3250000000000002</v>
      </c>
      <c r="AG22" s="18">
        <f t="shared" si="15"/>
        <v>0.5</v>
      </c>
      <c r="AH22" s="18">
        <f t="shared" si="15"/>
        <v>0.5</v>
      </c>
      <c r="AI22" s="18">
        <f>SUM(AI16:AI19)/COUNTA(AI16:AI19)</f>
        <v>18.787500000000001</v>
      </c>
    </row>
    <row r="23" spans="1:35" ht="15.75" thickBot="1">
      <c r="A23" s="20" t="s">
        <v>60</v>
      </c>
      <c r="B23" s="20"/>
      <c r="C23" s="20">
        <f>C20</f>
        <v>0.65333333333333343</v>
      </c>
      <c r="D23" s="20"/>
      <c r="E23" s="20"/>
      <c r="F23" s="20">
        <f>F20</f>
        <v>1.5466666666666669</v>
      </c>
      <c r="G23" s="20"/>
      <c r="H23" s="20">
        <f>H20</f>
        <v>1.8866666666666665</v>
      </c>
      <c r="I23" s="20"/>
      <c r="J23" s="20">
        <f>J20</f>
        <v>0.26000000000000006</v>
      </c>
      <c r="K23" s="20"/>
      <c r="L23" s="20">
        <f>L20</f>
        <v>0</v>
      </c>
      <c r="M23" s="20"/>
      <c r="N23" s="20"/>
      <c r="O23" s="20">
        <f>O20</f>
        <v>1.9400000000000002</v>
      </c>
      <c r="P23" s="20"/>
      <c r="Q23" s="20">
        <f>Q20</f>
        <v>0</v>
      </c>
      <c r="R23" s="20"/>
      <c r="S23" s="20"/>
      <c r="T23" s="20"/>
      <c r="U23" s="20">
        <f>U20</f>
        <v>3.1333333333333337</v>
      </c>
      <c r="V23" s="20"/>
      <c r="W23" s="20"/>
      <c r="X23" s="20"/>
      <c r="Y23" s="20">
        <f>Y20</f>
        <v>2.9666666666666668</v>
      </c>
      <c r="Z23" s="20"/>
      <c r="AA23" s="20"/>
      <c r="AB23" s="20">
        <f>AB20</f>
        <v>4.4466666666666672</v>
      </c>
      <c r="AC23" s="20"/>
      <c r="AD23" s="20"/>
      <c r="AE23" s="20"/>
      <c r="AF23" s="20">
        <f>AF20</f>
        <v>2.8133333333333335</v>
      </c>
      <c r="AG23" s="20"/>
      <c r="AH23" s="20">
        <f>AH20</f>
        <v>0.36666666666666659</v>
      </c>
      <c r="AI23" s="20">
        <f>AI20</f>
        <v>20.013333333333332</v>
      </c>
    </row>
    <row r="24" spans="1:3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7" spans="1:35" ht="15.75" thickBot="1"/>
    <row r="28" spans="1:35">
      <c r="A28" s="24" t="s">
        <v>61</v>
      </c>
      <c r="B28" s="37" t="s">
        <v>74</v>
      </c>
      <c r="C28" s="37" t="s">
        <v>76</v>
      </c>
      <c r="D28" s="37" t="s">
        <v>77</v>
      </c>
      <c r="E28" s="37" t="s">
        <v>79</v>
      </c>
      <c r="F28" s="37" t="s">
        <v>78</v>
      </c>
      <c r="G28" s="37" t="s">
        <v>83</v>
      </c>
      <c r="H28" s="37" t="s">
        <v>84</v>
      </c>
      <c r="I28" s="37" t="s">
        <v>86</v>
      </c>
      <c r="J28" s="37" t="s">
        <v>88</v>
      </c>
      <c r="K28" s="37" t="s">
        <v>89</v>
      </c>
      <c r="L28" s="37" t="s">
        <v>91</v>
      </c>
      <c r="M28" s="145" t="s">
        <v>93</v>
      </c>
      <c r="O28"/>
    </row>
    <row r="29" spans="1:35">
      <c r="A29" s="26" t="s">
        <v>58</v>
      </c>
      <c r="B29" s="18">
        <f>C21</f>
        <v>0.79090909090909089</v>
      </c>
      <c r="C29" s="18">
        <f>F21</f>
        <v>1.7</v>
      </c>
      <c r="D29" s="18">
        <f>H21</f>
        <v>1.9454545454545453</v>
      </c>
      <c r="E29" s="18">
        <f>J21</f>
        <v>0.34545454545454551</v>
      </c>
      <c r="F29" s="18">
        <f>+L21</f>
        <v>0</v>
      </c>
      <c r="G29" s="18">
        <f>O21</f>
        <v>1.8909090909090909</v>
      </c>
      <c r="H29" s="18">
        <f>Q21</f>
        <v>0</v>
      </c>
      <c r="I29" s="18">
        <f>U21</f>
        <v>3.2090909090909094</v>
      </c>
      <c r="J29" s="18">
        <f>Y21</f>
        <v>2.6999999999999997</v>
      </c>
      <c r="K29" s="18">
        <f>AB21</f>
        <v>4.5681818181818183</v>
      </c>
      <c r="L29" s="18">
        <f>AF21</f>
        <v>2.9909090909090907</v>
      </c>
      <c r="M29" s="146">
        <f>AH21</f>
        <v>0.31818181818181818</v>
      </c>
      <c r="O29"/>
    </row>
    <row r="30" spans="1:35">
      <c r="A30" s="210" t="s">
        <v>59</v>
      </c>
      <c r="B30" s="211">
        <f>C22</f>
        <v>0.27500000000000002</v>
      </c>
      <c r="C30" s="211">
        <f>F22</f>
        <v>1.125</v>
      </c>
      <c r="D30" s="211">
        <f>H22</f>
        <v>1.7250000000000001</v>
      </c>
      <c r="E30" s="211">
        <f>J22</f>
        <v>2.5000000000000001E-2</v>
      </c>
      <c r="F30" s="211">
        <f>+L22</f>
        <v>0</v>
      </c>
      <c r="G30" s="211">
        <f>O22</f>
        <v>2.0749999999999997</v>
      </c>
      <c r="H30" s="211">
        <f>Q22</f>
        <v>0</v>
      </c>
      <c r="I30" s="211">
        <f>U22</f>
        <v>2.9249999999999998</v>
      </c>
      <c r="J30" s="211">
        <f>Y22</f>
        <v>3.6999999999999997</v>
      </c>
      <c r="K30" s="211">
        <f>AB22</f>
        <v>4.1125000000000007</v>
      </c>
      <c r="L30" s="211">
        <f>AF22</f>
        <v>2.3250000000000002</v>
      </c>
      <c r="M30" s="212">
        <f>AH22</f>
        <v>0.5</v>
      </c>
      <c r="O30"/>
    </row>
    <row r="31" spans="1:35">
      <c r="A31" s="27" t="s">
        <v>60</v>
      </c>
      <c r="B31" s="28">
        <f>C23</f>
        <v>0.65333333333333343</v>
      </c>
      <c r="C31" s="28">
        <f>F23</f>
        <v>1.5466666666666669</v>
      </c>
      <c r="D31" s="28">
        <f>H23</f>
        <v>1.8866666666666665</v>
      </c>
      <c r="E31" s="28">
        <f>J23</f>
        <v>0.26000000000000006</v>
      </c>
      <c r="F31" s="28">
        <f>+L23</f>
        <v>0</v>
      </c>
      <c r="G31" s="28">
        <f>O23</f>
        <v>1.9400000000000002</v>
      </c>
      <c r="H31" s="28">
        <f>Q23</f>
        <v>0</v>
      </c>
      <c r="I31" s="28">
        <f>U23</f>
        <v>3.1333333333333337</v>
      </c>
      <c r="J31" s="28">
        <f>Y23</f>
        <v>2.9666666666666668</v>
      </c>
      <c r="K31" s="28">
        <f>AB23</f>
        <v>4.4466666666666672</v>
      </c>
      <c r="L31" s="28">
        <f>AF23</f>
        <v>2.8133333333333335</v>
      </c>
      <c r="M31" s="147">
        <f>AH23</f>
        <v>0.36666666666666659</v>
      </c>
      <c r="O31"/>
    </row>
    <row r="32" spans="1:35">
      <c r="A32" s="29" t="s">
        <v>279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148"/>
      <c r="O32"/>
    </row>
    <row r="33" spans="1:15">
      <c r="A33" s="32" t="s">
        <v>63</v>
      </c>
      <c r="B33" s="38" t="s">
        <v>74</v>
      </c>
      <c r="C33" s="38" t="s">
        <v>76</v>
      </c>
      <c r="D33" s="38" t="s">
        <v>77</v>
      </c>
      <c r="E33" s="38" t="s">
        <v>79</v>
      </c>
      <c r="F33" s="38" t="s">
        <v>78</v>
      </c>
      <c r="G33" s="38" t="s">
        <v>83</v>
      </c>
      <c r="H33" s="38" t="s">
        <v>84</v>
      </c>
      <c r="I33" s="38" t="s">
        <v>86</v>
      </c>
      <c r="J33" s="38" t="s">
        <v>88</v>
      </c>
      <c r="K33" s="38" t="s">
        <v>89</v>
      </c>
      <c r="L33" s="38" t="s">
        <v>91</v>
      </c>
      <c r="M33" s="149" t="s">
        <v>93</v>
      </c>
      <c r="O33"/>
    </row>
    <row r="34" spans="1:15">
      <c r="A34" s="26" t="s">
        <v>64</v>
      </c>
      <c r="B34" s="18">
        <v>1.02</v>
      </c>
      <c r="C34" s="18">
        <v>1.05</v>
      </c>
      <c r="D34" s="18">
        <v>0.77</v>
      </c>
      <c r="E34" s="18">
        <v>1.71</v>
      </c>
      <c r="F34" s="18">
        <v>3.24</v>
      </c>
      <c r="G34" s="18">
        <v>2.4</v>
      </c>
      <c r="H34" s="18">
        <v>1.53</v>
      </c>
      <c r="I34" s="18">
        <v>2.2200000000000002</v>
      </c>
      <c r="J34" s="18">
        <v>2.72</v>
      </c>
      <c r="K34" s="18">
        <v>2.19</v>
      </c>
      <c r="L34" s="18">
        <v>0.86</v>
      </c>
      <c r="M34" s="146">
        <v>0.92</v>
      </c>
      <c r="O34"/>
    </row>
    <row r="35" spans="1:15">
      <c r="A35" s="26" t="s">
        <v>65</v>
      </c>
      <c r="B35" s="18">
        <f>SUM(B34)</f>
        <v>1.02</v>
      </c>
      <c r="C35" s="18">
        <f t="shared" ref="C35:M35" si="16">SUM(B35+C34)</f>
        <v>2.0700000000000003</v>
      </c>
      <c r="D35" s="18">
        <f t="shared" si="16"/>
        <v>2.8400000000000003</v>
      </c>
      <c r="E35" s="18">
        <f t="shared" si="16"/>
        <v>4.5500000000000007</v>
      </c>
      <c r="F35" s="18">
        <f t="shared" si="16"/>
        <v>7.7900000000000009</v>
      </c>
      <c r="G35" s="18">
        <f t="shared" si="16"/>
        <v>10.190000000000001</v>
      </c>
      <c r="H35" s="18">
        <f t="shared" si="16"/>
        <v>11.72</v>
      </c>
      <c r="I35" s="18">
        <f t="shared" si="16"/>
        <v>13.940000000000001</v>
      </c>
      <c r="J35" s="18">
        <f t="shared" si="16"/>
        <v>16.66</v>
      </c>
      <c r="K35" s="18">
        <f t="shared" si="16"/>
        <v>18.850000000000001</v>
      </c>
      <c r="L35" s="18">
        <f t="shared" si="16"/>
        <v>19.71</v>
      </c>
      <c r="M35" s="146">
        <f t="shared" si="16"/>
        <v>20.630000000000003</v>
      </c>
      <c r="O35"/>
    </row>
    <row r="36" spans="1:15">
      <c r="A36" s="27" t="s">
        <v>66</v>
      </c>
      <c r="B36" s="28">
        <v>5.34</v>
      </c>
      <c r="C36" s="28">
        <v>5.29</v>
      </c>
      <c r="D36" s="28">
        <v>5.58</v>
      </c>
      <c r="E36" s="28">
        <v>5.36</v>
      </c>
      <c r="F36" s="28">
        <v>8.82</v>
      </c>
      <c r="G36" s="28">
        <v>13.52</v>
      </c>
      <c r="H36" s="28">
        <v>11.61</v>
      </c>
      <c r="I36" s="28">
        <v>12.46</v>
      </c>
      <c r="J36" s="28">
        <v>9.85</v>
      </c>
      <c r="K36" s="28">
        <v>9.3699999999999992</v>
      </c>
      <c r="L36" s="28">
        <v>3.62</v>
      </c>
      <c r="M36" s="150">
        <v>4.6900000000000004</v>
      </c>
      <c r="O36"/>
    </row>
    <row r="37" spans="1:15">
      <c r="A37" s="26" t="s">
        <v>67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46"/>
      <c r="O37"/>
    </row>
    <row r="38" spans="1:15">
      <c r="A38" s="26" t="s">
        <v>68</v>
      </c>
      <c r="B38" s="18">
        <f t="shared" ref="B38:M38" si="17">SUM(B29-B34)</f>
        <v>-0.22909090909090912</v>
      </c>
      <c r="C38" s="18">
        <f t="shared" si="17"/>
        <v>0.64999999999999991</v>
      </c>
      <c r="D38" s="18">
        <f t="shared" si="17"/>
        <v>1.1754545454545453</v>
      </c>
      <c r="E38" s="18">
        <f t="shared" si="17"/>
        <v>-1.3645454545454545</v>
      </c>
      <c r="F38" s="18">
        <f t="shared" si="17"/>
        <v>-3.24</v>
      </c>
      <c r="G38" s="18">
        <f t="shared" si="17"/>
        <v>-0.50909090909090904</v>
      </c>
      <c r="H38" s="18">
        <f t="shared" si="17"/>
        <v>-1.53</v>
      </c>
      <c r="I38" s="18">
        <f t="shared" si="17"/>
        <v>0.98909090909090924</v>
      </c>
      <c r="J38" s="18">
        <f t="shared" si="17"/>
        <v>-2.0000000000000462E-2</v>
      </c>
      <c r="K38" s="18">
        <f t="shared" si="17"/>
        <v>2.3781818181818184</v>
      </c>
      <c r="L38" s="18">
        <f t="shared" si="17"/>
        <v>2.1309090909090909</v>
      </c>
      <c r="M38" s="150">
        <f t="shared" si="17"/>
        <v>-0.60181818181818181</v>
      </c>
      <c r="O38"/>
    </row>
    <row r="39" spans="1:15">
      <c r="A39" s="26" t="s">
        <v>69</v>
      </c>
      <c r="B39" s="18">
        <f t="shared" ref="B39:M39" si="18">SUM(B30-B34)</f>
        <v>-0.745</v>
      </c>
      <c r="C39" s="18">
        <f t="shared" si="18"/>
        <v>7.4999999999999956E-2</v>
      </c>
      <c r="D39" s="18">
        <f t="shared" si="18"/>
        <v>0.95500000000000007</v>
      </c>
      <c r="E39" s="18">
        <f t="shared" si="18"/>
        <v>-1.6850000000000001</v>
      </c>
      <c r="F39" s="18">
        <f t="shared" si="18"/>
        <v>-3.24</v>
      </c>
      <c r="G39" s="18">
        <f t="shared" si="18"/>
        <v>-0.32500000000000018</v>
      </c>
      <c r="H39" s="18">
        <f t="shared" si="18"/>
        <v>-1.53</v>
      </c>
      <c r="I39" s="18">
        <f t="shared" si="18"/>
        <v>0.70499999999999963</v>
      </c>
      <c r="J39" s="18">
        <f t="shared" si="18"/>
        <v>0.97999999999999954</v>
      </c>
      <c r="K39" s="18">
        <f t="shared" si="18"/>
        <v>1.9225000000000008</v>
      </c>
      <c r="L39" s="18">
        <f t="shared" si="18"/>
        <v>1.4650000000000003</v>
      </c>
      <c r="M39" s="150">
        <f t="shared" si="18"/>
        <v>-0.42000000000000004</v>
      </c>
      <c r="O39"/>
    </row>
    <row r="40" spans="1:15">
      <c r="A40" s="26" t="s">
        <v>70</v>
      </c>
      <c r="B40" s="18">
        <f t="shared" ref="B40:M40" si="19">SUM(B31-B34)</f>
        <v>-0.36666666666666659</v>
      </c>
      <c r="C40" s="18">
        <f t="shared" si="19"/>
        <v>0.49666666666666681</v>
      </c>
      <c r="D40" s="18">
        <f t="shared" si="19"/>
        <v>1.1166666666666665</v>
      </c>
      <c r="E40" s="18">
        <f t="shared" si="19"/>
        <v>-1.45</v>
      </c>
      <c r="F40" s="18">
        <f t="shared" si="19"/>
        <v>-3.24</v>
      </c>
      <c r="G40" s="18">
        <f t="shared" si="19"/>
        <v>-0.45999999999999974</v>
      </c>
      <c r="H40" s="18">
        <f t="shared" si="19"/>
        <v>-1.53</v>
      </c>
      <c r="I40" s="18">
        <f t="shared" si="19"/>
        <v>0.91333333333333355</v>
      </c>
      <c r="J40" s="18">
        <f t="shared" si="19"/>
        <v>0.24666666666666659</v>
      </c>
      <c r="K40" s="18">
        <f t="shared" si="19"/>
        <v>2.2566666666666673</v>
      </c>
      <c r="L40" s="18">
        <f t="shared" si="19"/>
        <v>1.9533333333333336</v>
      </c>
      <c r="M40" s="150">
        <f t="shared" si="19"/>
        <v>-0.55333333333333345</v>
      </c>
      <c r="O40"/>
    </row>
    <row r="41" spans="1:15">
      <c r="A41" s="26" t="s">
        <v>71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46"/>
      <c r="O41"/>
    </row>
    <row r="42" spans="1:15">
      <c r="A42" s="26" t="s">
        <v>68</v>
      </c>
      <c r="B42" s="18">
        <f t="shared" ref="B42:M42" si="20">SUM(B46-B35)</f>
        <v>-0.22909090909090912</v>
      </c>
      <c r="C42" s="18">
        <f t="shared" si="20"/>
        <v>0.42090909090909046</v>
      </c>
      <c r="D42" s="18">
        <f t="shared" si="20"/>
        <v>1.5963636363636353</v>
      </c>
      <c r="E42" s="18">
        <f t="shared" si="20"/>
        <v>0.23181818181818059</v>
      </c>
      <c r="F42" s="18">
        <f t="shared" si="20"/>
        <v>-3.0081818181818196</v>
      </c>
      <c r="G42" s="18">
        <f t="shared" si="20"/>
        <v>-3.5172727272727293</v>
      </c>
      <c r="H42" s="18">
        <f t="shared" si="20"/>
        <v>-5.0472727272727287</v>
      </c>
      <c r="I42" s="18">
        <f t="shared" si="20"/>
        <v>-4.0581818181818203</v>
      </c>
      <c r="J42" s="18">
        <f t="shared" si="20"/>
        <v>-4.0781818181818199</v>
      </c>
      <c r="K42" s="18">
        <f t="shared" si="20"/>
        <v>-1.7000000000000028</v>
      </c>
      <c r="L42" s="18">
        <f t="shared" si="20"/>
        <v>0.4309090909090898</v>
      </c>
      <c r="M42" s="150">
        <f t="shared" si="20"/>
        <v>-0.17090909090909534</v>
      </c>
      <c r="O42"/>
    </row>
    <row r="43" spans="1:15">
      <c r="A43" s="26" t="s">
        <v>69</v>
      </c>
      <c r="B43" s="18">
        <f t="shared" ref="B43:M43" si="21">SUM(B47-B35)</f>
        <v>-0.745</v>
      </c>
      <c r="C43" s="18">
        <f t="shared" si="21"/>
        <v>-0.67000000000000037</v>
      </c>
      <c r="D43" s="18">
        <f t="shared" si="21"/>
        <v>0.2849999999999997</v>
      </c>
      <c r="E43" s="18">
        <f t="shared" si="21"/>
        <v>-1.4000000000000008</v>
      </c>
      <c r="F43" s="18">
        <f t="shared" si="21"/>
        <v>-4.6400000000000006</v>
      </c>
      <c r="G43" s="18">
        <f t="shared" si="21"/>
        <v>-4.9650000000000016</v>
      </c>
      <c r="H43" s="18">
        <f t="shared" si="21"/>
        <v>-6.495000000000001</v>
      </c>
      <c r="I43" s="18">
        <f t="shared" si="21"/>
        <v>-5.7900000000000027</v>
      </c>
      <c r="J43" s="18">
        <f t="shared" si="21"/>
        <v>-4.8100000000000023</v>
      </c>
      <c r="K43" s="18">
        <f t="shared" si="21"/>
        <v>-2.8875000000000028</v>
      </c>
      <c r="L43" s="18">
        <f t="shared" si="21"/>
        <v>-1.422500000000003</v>
      </c>
      <c r="M43" s="150">
        <f t="shared" si="21"/>
        <v>-1.8425000000000047</v>
      </c>
      <c r="O43"/>
    </row>
    <row r="44" spans="1:15">
      <c r="A44" s="27" t="s">
        <v>70</v>
      </c>
      <c r="B44" s="28">
        <f t="shared" ref="B44:M44" si="22">SUM(B48-B35)</f>
        <v>-0.36666666666666659</v>
      </c>
      <c r="C44" s="28">
        <f t="shared" si="22"/>
        <v>0.12999999999999989</v>
      </c>
      <c r="D44" s="28">
        <f t="shared" si="22"/>
        <v>1.2466666666666666</v>
      </c>
      <c r="E44" s="28">
        <f t="shared" si="22"/>
        <v>-0.20333333333333403</v>
      </c>
      <c r="F44" s="28">
        <f t="shared" si="22"/>
        <v>-3.4433333333333342</v>
      </c>
      <c r="G44" s="28">
        <f t="shared" si="22"/>
        <v>-3.9033333333333342</v>
      </c>
      <c r="H44" s="28">
        <f t="shared" si="22"/>
        <v>-5.4333333333333336</v>
      </c>
      <c r="I44" s="28">
        <f t="shared" si="22"/>
        <v>-4.5199999999999996</v>
      </c>
      <c r="J44" s="28">
        <f t="shared" si="22"/>
        <v>-4.2733333333333317</v>
      </c>
      <c r="K44" s="28">
        <f t="shared" si="22"/>
        <v>-2.0166666666666657</v>
      </c>
      <c r="L44" s="28">
        <f t="shared" si="22"/>
        <v>-6.3333333333332575E-2</v>
      </c>
      <c r="M44" s="151">
        <f t="shared" si="22"/>
        <v>-0.61666666666666714</v>
      </c>
      <c r="O44"/>
    </row>
    <row r="45" spans="1:15">
      <c r="A45" s="33" t="s">
        <v>72</v>
      </c>
      <c r="B45" s="39" t="s">
        <v>74</v>
      </c>
      <c r="C45" s="39" t="s">
        <v>76</v>
      </c>
      <c r="D45" s="39" t="s">
        <v>77</v>
      </c>
      <c r="E45" s="39" t="s">
        <v>79</v>
      </c>
      <c r="F45" s="39" t="s">
        <v>78</v>
      </c>
      <c r="G45" s="39" t="s">
        <v>83</v>
      </c>
      <c r="H45" s="39" t="s">
        <v>84</v>
      </c>
      <c r="I45" s="39" t="s">
        <v>86</v>
      </c>
      <c r="J45" s="39" t="s">
        <v>88</v>
      </c>
      <c r="K45" s="39" t="s">
        <v>89</v>
      </c>
      <c r="L45" s="39" t="s">
        <v>91</v>
      </c>
      <c r="M45" s="149" t="s">
        <v>93</v>
      </c>
      <c r="O45"/>
    </row>
    <row r="46" spans="1:15">
      <c r="A46" s="26" t="s">
        <v>68</v>
      </c>
      <c r="B46" s="18">
        <f>SUM(B29)</f>
        <v>0.79090909090909089</v>
      </c>
      <c r="C46" s="18">
        <f t="shared" ref="C46:M46" si="23">SUM(C29+B46)</f>
        <v>2.4909090909090907</v>
      </c>
      <c r="D46" s="18">
        <f t="shared" si="23"/>
        <v>4.4363636363636356</v>
      </c>
      <c r="E46" s="18">
        <f t="shared" si="23"/>
        <v>4.7818181818181813</v>
      </c>
      <c r="F46" s="18">
        <f t="shared" si="23"/>
        <v>4.7818181818181813</v>
      </c>
      <c r="G46" s="18">
        <f t="shared" si="23"/>
        <v>6.672727272727272</v>
      </c>
      <c r="H46" s="18">
        <f t="shared" si="23"/>
        <v>6.672727272727272</v>
      </c>
      <c r="I46" s="18">
        <f t="shared" si="23"/>
        <v>9.8818181818181809</v>
      </c>
      <c r="J46" s="18">
        <f t="shared" si="23"/>
        <v>12.58181818181818</v>
      </c>
      <c r="K46" s="18">
        <f t="shared" si="23"/>
        <v>17.149999999999999</v>
      </c>
      <c r="L46" s="18">
        <f t="shared" si="23"/>
        <v>20.140909090909091</v>
      </c>
      <c r="M46" s="150">
        <f t="shared" si="23"/>
        <v>20.459090909090907</v>
      </c>
      <c r="O46"/>
    </row>
    <row r="47" spans="1:15">
      <c r="A47" s="26" t="s">
        <v>69</v>
      </c>
      <c r="B47" s="18">
        <f>SUM(B30)</f>
        <v>0.27500000000000002</v>
      </c>
      <c r="C47" s="18">
        <f t="shared" ref="C47:M47" si="24">SUM(C30+B47)</f>
        <v>1.4</v>
      </c>
      <c r="D47" s="18">
        <f t="shared" si="24"/>
        <v>3.125</v>
      </c>
      <c r="E47" s="18">
        <f t="shared" si="24"/>
        <v>3.15</v>
      </c>
      <c r="F47" s="18">
        <f t="shared" si="24"/>
        <v>3.15</v>
      </c>
      <c r="G47" s="18">
        <f t="shared" si="24"/>
        <v>5.2249999999999996</v>
      </c>
      <c r="H47" s="18">
        <f t="shared" si="24"/>
        <v>5.2249999999999996</v>
      </c>
      <c r="I47" s="18">
        <f t="shared" si="24"/>
        <v>8.1499999999999986</v>
      </c>
      <c r="J47" s="18">
        <f t="shared" si="24"/>
        <v>11.849999999999998</v>
      </c>
      <c r="K47" s="18">
        <f t="shared" si="24"/>
        <v>15.962499999999999</v>
      </c>
      <c r="L47" s="18">
        <f t="shared" si="24"/>
        <v>18.287499999999998</v>
      </c>
      <c r="M47" s="150">
        <f t="shared" si="24"/>
        <v>18.787499999999998</v>
      </c>
      <c r="O47"/>
    </row>
    <row r="48" spans="1:15" ht="15.75" thickBot="1">
      <c r="A48" s="26" t="s">
        <v>70</v>
      </c>
      <c r="B48" s="20">
        <f>SUM(B31)</f>
        <v>0.65333333333333343</v>
      </c>
      <c r="C48" s="20">
        <f t="shared" ref="C48:M48" si="25">SUM(C31+B48)</f>
        <v>2.2000000000000002</v>
      </c>
      <c r="D48" s="20">
        <f t="shared" si="25"/>
        <v>4.0866666666666669</v>
      </c>
      <c r="E48" s="20">
        <f t="shared" si="25"/>
        <v>4.3466666666666667</v>
      </c>
      <c r="F48" s="20">
        <f t="shared" si="25"/>
        <v>4.3466666666666667</v>
      </c>
      <c r="G48" s="20">
        <f t="shared" si="25"/>
        <v>6.2866666666666671</v>
      </c>
      <c r="H48" s="20">
        <f t="shared" si="25"/>
        <v>6.2866666666666671</v>
      </c>
      <c r="I48" s="20">
        <f t="shared" si="25"/>
        <v>9.4200000000000017</v>
      </c>
      <c r="J48" s="20">
        <f t="shared" si="25"/>
        <v>12.386666666666668</v>
      </c>
      <c r="K48" s="20">
        <f t="shared" si="25"/>
        <v>16.833333333333336</v>
      </c>
      <c r="L48" s="20">
        <f t="shared" si="25"/>
        <v>19.646666666666668</v>
      </c>
      <c r="M48" s="152">
        <f t="shared" si="25"/>
        <v>20.013333333333335</v>
      </c>
      <c r="O48"/>
    </row>
    <row r="49" spans="1:14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/>
    </row>
    <row r="50" spans="1:14">
      <c r="A50" s="34" t="s">
        <v>288</v>
      </c>
      <c r="B50" s="34"/>
    </row>
  </sheetData>
  <phoneticPr fontId="0" type="noConversion"/>
  <pageMargins left="0.5" right="0.5" top="0.5" bottom="0.5" header="0" footer="0"/>
  <pageSetup paperSize="5" orientation="landscape" r:id="rId1"/>
  <headerFooter alignWithMargins="0"/>
  <colBreaks count="1" manualBreakCount="1">
    <brk id="17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IT59"/>
  <sheetViews>
    <sheetView showOutlineSymbols="0" zoomScale="50" zoomScaleNormal="87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ColWidth="9.6640625" defaultRowHeight="15"/>
  <cols>
    <col min="1" max="1" width="35.77734375" style="1" customWidth="1"/>
    <col min="2" max="23" width="9.6640625" style="1" customWidth="1"/>
    <col min="24" max="24" width="10.6640625" style="1" customWidth="1"/>
    <col min="25" max="34" width="9.6640625" style="1" customWidth="1"/>
    <col min="35" max="35" width="10.77734375" style="1" customWidth="1"/>
    <col min="36" max="16384" width="9.6640625" style="1"/>
  </cols>
  <sheetData>
    <row r="1" spans="1:254">
      <c r="A1" s="40" t="s">
        <v>297</v>
      </c>
    </row>
    <row r="2" spans="1:254">
      <c r="A2" s="11" t="s">
        <v>46</v>
      </c>
    </row>
    <row r="3" spans="1:254">
      <c r="A3" s="11" t="s">
        <v>298</v>
      </c>
    </row>
    <row r="4" spans="1:254">
      <c r="A4" s="11" t="s">
        <v>299</v>
      </c>
    </row>
    <row r="5" spans="1:254">
      <c r="A5" s="11" t="s">
        <v>300</v>
      </c>
      <c r="AH5"/>
    </row>
    <row r="6" spans="1:254">
      <c r="A6" s="11" t="s">
        <v>301</v>
      </c>
    </row>
    <row r="7" spans="1:254" ht="15.75" thickBot="1">
      <c r="A7" s="11"/>
    </row>
    <row r="8" spans="1:254" ht="15.75">
      <c r="A8" s="12" t="s">
        <v>43</v>
      </c>
      <c r="B8" s="12" t="s">
        <v>74</v>
      </c>
      <c r="C8" s="12" t="s">
        <v>76</v>
      </c>
      <c r="D8" s="12"/>
      <c r="E8" s="12"/>
      <c r="F8" s="41"/>
      <c r="G8" s="156" t="s">
        <v>291</v>
      </c>
      <c r="H8" s="12" t="s">
        <v>77</v>
      </c>
      <c r="I8" s="12"/>
      <c r="J8" s="12" t="s">
        <v>79</v>
      </c>
      <c r="K8" s="12"/>
      <c r="L8" s="12"/>
      <c r="M8" s="12"/>
      <c r="N8" s="12"/>
      <c r="O8" s="12"/>
      <c r="P8" s="12"/>
      <c r="Q8" s="12" t="s">
        <v>78</v>
      </c>
      <c r="R8" s="157" t="s">
        <v>135</v>
      </c>
      <c r="S8" s="157" t="s">
        <v>80</v>
      </c>
      <c r="T8" s="12" t="s">
        <v>576</v>
      </c>
      <c r="U8" s="157" t="s">
        <v>516</v>
      </c>
      <c r="V8" s="12"/>
      <c r="W8" s="12" t="s">
        <v>577</v>
      </c>
      <c r="X8" s="157" t="s">
        <v>513</v>
      </c>
      <c r="Y8" s="12" t="s">
        <v>86</v>
      </c>
      <c r="Z8" s="12"/>
      <c r="AA8" s="12"/>
      <c r="AB8" s="12" t="s">
        <v>575</v>
      </c>
      <c r="AC8" s="12"/>
      <c r="AD8" s="12" t="s">
        <v>89</v>
      </c>
      <c r="AE8" s="12"/>
      <c r="AF8" s="12" t="s">
        <v>91</v>
      </c>
      <c r="AG8" s="12"/>
      <c r="AH8" s="12" t="s">
        <v>93</v>
      </c>
      <c r="AI8" s="12" t="s">
        <v>48</v>
      </c>
    </row>
    <row r="9" spans="1:254" ht="14.1" customHeight="1">
      <c r="A9" s="13" t="s">
        <v>48</v>
      </c>
      <c r="B9" s="14" t="s">
        <v>75</v>
      </c>
      <c r="C9" s="14" t="s">
        <v>75</v>
      </c>
      <c r="D9" s="42">
        <v>36231</v>
      </c>
      <c r="E9" s="42">
        <v>36237</v>
      </c>
      <c r="F9" s="43">
        <v>36239</v>
      </c>
      <c r="G9" s="44" t="s">
        <v>510</v>
      </c>
      <c r="H9" s="14" t="s">
        <v>75</v>
      </c>
      <c r="I9" s="14" t="s">
        <v>183</v>
      </c>
      <c r="J9" s="14" t="s">
        <v>75</v>
      </c>
      <c r="K9" s="14" t="s">
        <v>247</v>
      </c>
      <c r="L9" s="14" t="s">
        <v>310</v>
      </c>
      <c r="M9" s="14" t="s">
        <v>249</v>
      </c>
      <c r="N9" s="14" t="s">
        <v>311</v>
      </c>
      <c r="O9" s="14" t="s">
        <v>102</v>
      </c>
      <c r="P9" s="14" t="s">
        <v>104</v>
      </c>
      <c r="Q9" s="14" t="s">
        <v>75</v>
      </c>
      <c r="R9" s="14" t="s">
        <v>512</v>
      </c>
      <c r="S9" s="14" t="s">
        <v>511</v>
      </c>
      <c r="T9" s="14" t="s">
        <v>75</v>
      </c>
      <c r="U9" s="14" t="s">
        <v>517</v>
      </c>
      <c r="V9" s="14" t="s">
        <v>313</v>
      </c>
      <c r="W9" s="14" t="s">
        <v>75</v>
      </c>
      <c r="X9" s="14" t="s">
        <v>514</v>
      </c>
      <c r="Y9" s="14" t="s">
        <v>75</v>
      </c>
      <c r="Z9" s="14" t="s">
        <v>238</v>
      </c>
      <c r="AA9" s="14" t="s">
        <v>314</v>
      </c>
      <c r="AB9" s="14" t="s">
        <v>75</v>
      </c>
      <c r="AC9" s="14" t="s">
        <v>315</v>
      </c>
      <c r="AD9" s="14" t="s">
        <v>75</v>
      </c>
      <c r="AE9" s="14"/>
      <c r="AF9" s="14" t="s">
        <v>75</v>
      </c>
      <c r="AG9" s="14"/>
      <c r="AH9" s="14" t="s">
        <v>75</v>
      </c>
      <c r="AI9" s="14" t="s">
        <v>75</v>
      </c>
    </row>
    <row r="10" spans="1:254" ht="14.1" customHeight="1">
      <c r="A10" s="45" t="s">
        <v>302</v>
      </c>
      <c r="B10" s="20">
        <v>0</v>
      </c>
      <c r="C10" s="20">
        <v>0</v>
      </c>
      <c r="D10" s="20">
        <v>0.3</v>
      </c>
      <c r="E10" s="20">
        <v>0.1</v>
      </c>
      <c r="F10" s="20">
        <v>0</v>
      </c>
      <c r="G10" s="20">
        <v>2.2000000000000002</v>
      </c>
      <c r="H10" s="20">
        <f>SUM(D10:G10)</f>
        <v>2.6</v>
      </c>
      <c r="I10" s="20">
        <v>0.1</v>
      </c>
      <c r="J10" s="20">
        <f>SUM(I10)</f>
        <v>0.1</v>
      </c>
      <c r="K10" s="20">
        <v>0.2</v>
      </c>
      <c r="L10" s="19">
        <v>1.3</v>
      </c>
      <c r="M10" s="19">
        <v>0.8</v>
      </c>
      <c r="N10" s="19">
        <v>2</v>
      </c>
      <c r="O10" s="19">
        <v>1.7</v>
      </c>
      <c r="P10" s="19">
        <v>1.5</v>
      </c>
      <c r="Q10" s="20">
        <f>SUM(K10:P10)</f>
        <v>7.5</v>
      </c>
      <c r="R10" s="20">
        <v>2.5</v>
      </c>
      <c r="S10" s="20">
        <v>0.5</v>
      </c>
      <c r="T10" s="20">
        <f>SUM(R10:S10)</f>
        <v>3</v>
      </c>
      <c r="U10" s="20">
        <v>0.85</v>
      </c>
      <c r="V10" s="20">
        <v>0.45</v>
      </c>
      <c r="W10" s="20">
        <f>SUM(U10:V10)</f>
        <v>1.3</v>
      </c>
      <c r="X10" s="20">
        <v>9.5</v>
      </c>
      <c r="Y10" s="20">
        <f>SUM(X10)</f>
        <v>9.5</v>
      </c>
      <c r="Z10" s="20">
        <v>0.3</v>
      </c>
      <c r="AA10" s="20">
        <v>0.5</v>
      </c>
      <c r="AB10" s="20">
        <f>SUM(Z10:AA10)</f>
        <v>0.8</v>
      </c>
      <c r="AC10" s="20">
        <v>2.2000000000000002</v>
      </c>
      <c r="AD10" s="20">
        <f>SUM(AC10)</f>
        <v>2.2000000000000002</v>
      </c>
      <c r="AE10" s="20">
        <v>0</v>
      </c>
      <c r="AF10" s="20">
        <f>SUM(AE10)</f>
        <v>0</v>
      </c>
      <c r="AG10" s="20">
        <v>0</v>
      </c>
      <c r="AH10" s="20">
        <f>SUM(AG10)</f>
        <v>0</v>
      </c>
      <c r="AI10" s="20">
        <f t="shared" ref="AI10:AI20" si="0">B10+C10+H10+J10+Q10+T10+W10+Y10+AB10+AD10+AF10+AH10</f>
        <v>27</v>
      </c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</row>
    <row r="11" spans="1:254" ht="14.1" customHeight="1">
      <c r="A11" s="45" t="s">
        <v>303</v>
      </c>
      <c r="B11" s="46" t="s">
        <v>276</v>
      </c>
      <c r="C11" s="46" t="s">
        <v>276</v>
      </c>
      <c r="D11" s="46" t="s">
        <v>276</v>
      </c>
      <c r="E11" s="46" t="s">
        <v>276</v>
      </c>
      <c r="F11" s="46" t="s">
        <v>276</v>
      </c>
      <c r="G11" s="46" t="s">
        <v>276</v>
      </c>
      <c r="H11" s="46" t="s">
        <v>276</v>
      </c>
      <c r="I11" s="46" t="s">
        <v>276</v>
      </c>
      <c r="J11" s="46" t="s">
        <v>276</v>
      </c>
      <c r="K11" s="46" t="s">
        <v>276</v>
      </c>
      <c r="L11" s="46" t="s">
        <v>276</v>
      </c>
      <c r="M11" s="46" t="s">
        <v>276</v>
      </c>
      <c r="N11" s="46" t="s">
        <v>276</v>
      </c>
      <c r="O11" s="46" t="s">
        <v>276</v>
      </c>
      <c r="P11" s="46" t="s">
        <v>276</v>
      </c>
      <c r="Q11" s="46" t="s">
        <v>276</v>
      </c>
      <c r="R11" s="47">
        <v>2.5</v>
      </c>
      <c r="S11" s="47">
        <v>0.5</v>
      </c>
      <c r="T11" s="59">
        <f t="shared" ref="T11:T20" si="1">SUM(R11:S11)</f>
        <v>3</v>
      </c>
      <c r="U11" s="47">
        <v>0.85</v>
      </c>
      <c r="V11" s="47">
        <v>0.43</v>
      </c>
      <c r="W11" s="59">
        <f t="shared" ref="W11:W20" si="2">SUM(U11:V11)</f>
        <v>1.28</v>
      </c>
      <c r="X11" s="47">
        <v>7.75</v>
      </c>
      <c r="Y11" s="59">
        <f t="shared" ref="Y11:Y20" si="3">SUM(X11)</f>
        <v>7.75</v>
      </c>
      <c r="Z11" s="47">
        <v>0.3</v>
      </c>
      <c r="AA11" s="47">
        <v>0.5</v>
      </c>
      <c r="AB11" s="59">
        <f t="shared" ref="AB11:AB20" si="4">SUM(Z11:AA11)</f>
        <v>0.8</v>
      </c>
      <c r="AC11" s="47">
        <v>1.5</v>
      </c>
      <c r="AD11" s="59">
        <f t="shared" ref="AD11:AD20" si="5">SUM(AC11)</f>
        <v>1.5</v>
      </c>
      <c r="AE11" s="47">
        <v>0</v>
      </c>
      <c r="AF11" s="59">
        <f t="shared" ref="AF11:AF20" si="6">SUM(AE11)</f>
        <v>0</v>
      </c>
      <c r="AG11" s="47">
        <v>0</v>
      </c>
      <c r="AH11" s="59">
        <f t="shared" ref="AH11:AH20" si="7">SUM(AG11)</f>
        <v>0</v>
      </c>
      <c r="AI11" s="47">
        <f>T11+W11+Y11+AB11+AD11+AF11+AH11</f>
        <v>14.330000000000002</v>
      </c>
    </row>
    <row r="12" spans="1:254" ht="14.1" customHeight="1">
      <c r="A12" s="45" t="s">
        <v>287</v>
      </c>
      <c r="B12" s="20">
        <v>0</v>
      </c>
      <c r="C12" s="20">
        <v>0</v>
      </c>
      <c r="D12" s="20">
        <v>0.3</v>
      </c>
      <c r="E12" s="20">
        <v>0.1</v>
      </c>
      <c r="F12" s="20">
        <v>0</v>
      </c>
      <c r="G12" s="20">
        <v>2.2000000000000002</v>
      </c>
      <c r="H12" s="20">
        <f>SUM(D12:G12)</f>
        <v>2.6</v>
      </c>
      <c r="I12" s="20">
        <v>0.1</v>
      </c>
      <c r="J12" s="20">
        <f>SUM(I12)</f>
        <v>0.1</v>
      </c>
      <c r="K12" s="20">
        <v>0.2</v>
      </c>
      <c r="L12" s="20">
        <v>1.3</v>
      </c>
      <c r="M12" s="20">
        <v>0.8</v>
      </c>
      <c r="N12" s="20">
        <v>2</v>
      </c>
      <c r="O12" s="20">
        <v>1.7</v>
      </c>
      <c r="P12" s="20">
        <v>1.5</v>
      </c>
      <c r="Q12" s="20">
        <f>SUM(K12:P12)</f>
        <v>7.5</v>
      </c>
      <c r="R12" s="18">
        <v>2.5</v>
      </c>
      <c r="S12" s="18">
        <v>0.5</v>
      </c>
      <c r="T12" s="20">
        <f t="shared" si="1"/>
        <v>3</v>
      </c>
      <c r="U12" s="18">
        <v>0.85</v>
      </c>
      <c r="V12" s="18">
        <v>0.45</v>
      </c>
      <c r="W12" s="20">
        <f t="shared" si="2"/>
        <v>1.3</v>
      </c>
      <c r="X12" s="18">
        <v>9.4</v>
      </c>
      <c r="Y12" s="20">
        <f t="shared" si="3"/>
        <v>9.4</v>
      </c>
      <c r="Z12" s="20">
        <v>0.3</v>
      </c>
      <c r="AA12" s="20">
        <v>0.5</v>
      </c>
      <c r="AB12" s="20">
        <f t="shared" si="4"/>
        <v>0.8</v>
      </c>
      <c r="AC12" s="20">
        <v>2.2000000000000002</v>
      </c>
      <c r="AD12" s="20">
        <f t="shared" si="5"/>
        <v>2.2000000000000002</v>
      </c>
      <c r="AE12" s="20">
        <v>0</v>
      </c>
      <c r="AF12" s="20">
        <f t="shared" si="6"/>
        <v>0</v>
      </c>
      <c r="AG12" s="20">
        <v>0</v>
      </c>
      <c r="AH12" s="20">
        <f t="shared" si="7"/>
        <v>0</v>
      </c>
      <c r="AI12" s="20">
        <f t="shared" si="0"/>
        <v>26.9</v>
      </c>
    </row>
    <row r="13" spans="1:254" ht="14.1" customHeight="1">
      <c r="A13" s="45" t="s">
        <v>52</v>
      </c>
      <c r="B13" s="18">
        <v>0</v>
      </c>
      <c r="C13" s="18">
        <v>0</v>
      </c>
      <c r="D13" s="18">
        <v>0.4</v>
      </c>
      <c r="E13" s="18">
        <v>0</v>
      </c>
      <c r="F13" s="18">
        <v>0</v>
      </c>
      <c r="G13" s="18">
        <v>1.6</v>
      </c>
      <c r="H13" s="20">
        <f>SUM(D13:G13)</f>
        <v>2</v>
      </c>
      <c r="I13" s="18">
        <v>0.2</v>
      </c>
      <c r="J13" s="20">
        <f>SUM(I13)</f>
        <v>0.2</v>
      </c>
      <c r="K13" s="18">
        <v>0.3</v>
      </c>
      <c r="L13" s="18">
        <v>1.2</v>
      </c>
      <c r="M13" s="18">
        <v>0.4</v>
      </c>
      <c r="N13" s="18">
        <v>1.6</v>
      </c>
      <c r="O13" s="18">
        <v>0.7</v>
      </c>
      <c r="P13" s="18">
        <v>1.3</v>
      </c>
      <c r="Q13" s="20">
        <f>SUM(K13:P13)</f>
        <v>5.5</v>
      </c>
      <c r="R13" s="18">
        <v>5</v>
      </c>
      <c r="S13" s="18">
        <v>1.4</v>
      </c>
      <c r="T13" s="20">
        <f t="shared" si="1"/>
        <v>6.4</v>
      </c>
      <c r="U13" s="18">
        <v>0.5</v>
      </c>
      <c r="V13" s="18">
        <v>1.4</v>
      </c>
      <c r="W13" s="20">
        <f t="shared" si="2"/>
        <v>1.9</v>
      </c>
      <c r="X13" s="18">
        <v>9.4</v>
      </c>
      <c r="Y13" s="20">
        <f t="shared" si="3"/>
        <v>9.4</v>
      </c>
      <c r="Z13" s="20">
        <v>0</v>
      </c>
      <c r="AA13" s="20">
        <v>0</v>
      </c>
      <c r="AB13" s="20">
        <f t="shared" si="4"/>
        <v>0</v>
      </c>
      <c r="AC13" s="20">
        <v>2.2000000000000002</v>
      </c>
      <c r="AD13" s="20">
        <f t="shared" si="5"/>
        <v>2.2000000000000002</v>
      </c>
      <c r="AE13" s="20">
        <v>0</v>
      </c>
      <c r="AF13" s="20">
        <f t="shared" si="6"/>
        <v>0</v>
      </c>
      <c r="AG13" s="20">
        <v>0</v>
      </c>
      <c r="AH13" s="20">
        <f t="shared" si="7"/>
        <v>0</v>
      </c>
      <c r="AI13" s="20">
        <f t="shared" si="0"/>
        <v>27.599999999999998</v>
      </c>
    </row>
    <row r="14" spans="1:254">
      <c r="A14" s="48" t="s">
        <v>49</v>
      </c>
      <c r="B14" s="49">
        <v>0</v>
      </c>
      <c r="C14" s="49">
        <v>0</v>
      </c>
      <c r="D14" s="49">
        <v>1.1000000000000001</v>
      </c>
      <c r="E14" s="49">
        <v>0</v>
      </c>
      <c r="F14" s="49">
        <v>0</v>
      </c>
      <c r="G14" s="49">
        <v>1.6</v>
      </c>
      <c r="H14" s="49">
        <f>SUM(D14:G14)</f>
        <v>2.7</v>
      </c>
      <c r="I14" s="49">
        <v>0.1</v>
      </c>
      <c r="J14" s="49">
        <f>SUM(I14)</f>
        <v>0.1</v>
      </c>
      <c r="K14" s="49">
        <v>0.2</v>
      </c>
      <c r="L14" s="50">
        <v>0.5</v>
      </c>
      <c r="M14" s="50">
        <v>0.3</v>
      </c>
      <c r="N14" s="50">
        <v>0.8</v>
      </c>
      <c r="O14" s="50">
        <v>0.7</v>
      </c>
      <c r="P14" s="50">
        <v>0.9</v>
      </c>
      <c r="Q14" s="49">
        <f>SUM(K14:P14)</f>
        <v>3.4</v>
      </c>
      <c r="R14" s="49">
        <v>2.2000000000000002</v>
      </c>
      <c r="S14" s="49">
        <v>2.5</v>
      </c>
      <c r="T14" s="49">
        <f t="shared" si="1"/>
        <v>4.7</v>
      </c>
      <c r="U14" s="49">
        <v>1.2</v>
      </c>
      <c r="V14" s="49">
        <v>0.2</v>
      </c>
      <c r="W14" s="49">
        <f t="shared" si="2"/>
        <v>1.4</v>
      </c>
      <c r="X14" s="49">
        <v>9.4</v>
      </c>
      <c r="Y14" s="49">
        <f t="shared" si="3"/>
        <v>9.4</v>
      </c>
      <c r="Z14" s="49">
        <v>0</v>
      </c>
      <c r="AA14" s="49">
        <v>0.5</v>
      </c>
      <c r="AB14" s="49">
        <f t="shared" si="4"/>
        <v>0.5</v>
      </c>
      <c r="AC14" s="49">
        <v>1.7</v>
      </c>
      <c r="AD14" s="49">
        <f t="shared" si="5"/>
        <v>1.7</v>
      </c>
      <c r="AE14" s="49">
        <v>0</v>
      </c>
      <c r="AF14" s="49">
        <f t="shared" si="6"/>
        <v>0</v>
      </c>
      <c r="AG14" s="49">
        <v>0</v>
      </c>
      <c r="AH14" s="49">
        <f t="shared" si="7"/>
        <v>0</v>
      </c>
      <c r="AI14" s="49">
        <f t="shared" si="0"/>
        <v>23.900000000000002</v>
      </c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9"/>
    </row>
    <row r="15" spans="1:254">
      <c r="A15" s="45" t="s">
        <v>304</v>
      </c>
      <c r="B15" s="46" t="s">
        <v>276</v>
      </c>
      <c r="C15" s="46" t="s">
        <v>276</v>
      </c>
      <c r="D15" s="46" t="s">
        <v>276</v>
      </c>
      <c r="E15" s="46" t="s">
        <v>276</v>
      </c>
      <c r="F15" s="46" t="s">
        <v>276</v>
      </c>
      <c r="G15" s="46" t="s">
        <v>276</v>
      </c>
      <c r="H15" s="46" t="s">
        <v>276</v>
      </c>
      <c r="I15" s="46" t="s">
        <v>276</v>
      </c>
      <c r="J15" s="46" t="s">
        <v>276</v>
      </c>
      <c r="K15" s="46" t="s">
        <v>276</v>
      </c>
      <c r="L15" s="46" t="s">
        <v>276</v>
      </c>
      <c r="M15" s="46" t="s">
        <v>276</v>
      </c>
      <c r="N15" s="46" t="s">
        <v>276</v>
      </c>
      <c r="O15" s="46" t="s">
        <v>276</v>
      </c>
      <c r="P15" s="46" t="s">
        <v>276</v>
      </c>
      <c r="Q15" s="46" t="s">
        <v>276</v>
      </c>
      <c r="R15" s="46" t="s">
        <v>276</v>
      </c>
      <c r="S15" s="18">
        <v>2.5</v>
      </c>
      <c r="T15" s="20">
        <f t="shared" si="1"/>
        <v>2.5</v>
      </c>
      <c r="U15" s="18">
        <v>0.7</v>
      </c>
      <c r="V15" s="18">
        <v>0.55000000000000004</v>
      </c>
      <c r="W15" s="20">
        <f t="shared" si="2"/>
        <v>1.25</v>
      </c>
      <c r="X15" s="18">
        <v>9.4</v>
      </c>
      <c r="Y15" s="20">
        <f t="shared" si="3"/>
        <v>9.4</v>
      </c>
      <c r="Z15" s="20">
        <v>0.1</v>
      </c>
      <c r="AA15" s="20">
        <v>0</v>
      </c>
      <c r="AB15" s="20">
        <f t="shared" si="4"/>
        <v>0.1</v>
      </c>
      <c r="AC15" s="20">
        <v>1.8</v>
      </c>
      <c r="AD15" s="20">
        <f t="shared" si="5"/>
        <v>1.8</v>
      </c>
      <c r="AE15" s="20">
        <v>0</v>
      </c>
      <c r="AF15" s="20">
        <f t="shared" si="6"/>
        <v>0</v>
      </c>
      <c r="AG15" s="20">
        <v>0</v>
      </c>
      <c r="AH15" s="20">
        <f t="shared" si="7"/>
        <v>0</v>
      </c>
      <c r="AI15" s="20">
        <f>T15+W15+Y15+AB15+AD15+AF15+AH15</f>
        <v>15.05</v>
      </c>
    </row>
    <row r="16" spans="1:254">
      <c r="A16" s="45" t="s">
        <v>305</v>
      </c>
      <c r="B16" s="51">
        <v>0</v>
      </c>
      <c r="C16" s="51">
        <v>0</v>
      </c>
      <c r="D16" s="51">
        <v>0.4</v>
      </c>
      <c r="E16" s="51">
        <v>0</v>
      </c>
      <c r="F16" s="51">
        <v>0.4</v>
      </c>
      <c r="G16" s="51">
        <v>1.7</v>
      </c>
      <c r="H16" s="51">
        <f>SUM(D16:G17)</f>
        <v>2.5</v>
      </c>
      <c r="I16" s="51">
        <v>0.1</v>
      </c>
      <c r="J16" s="20">
        <f>SUM(I16)</f>
        <v>0.1</v>
      </c>
      <c r="K16" s="51">
        <v>0.1</v>
      </c>
      <c r="L16" s="51">
        <v>0.3</v>
      </c>
      <c r="M16" s="51">
        <v>0.2</v>
      </c>
      <c r="N16" s="51">
        <v>0.9</v>
      </c>
      <c r="O16" s="51">
        <v>0.8</v>
      </c>
      <c r="P16" s="51">
        <v>0.4</v>
      </c>
      <c r="Q16" s="20">
        <f>SUM(K16:P16)</f>
        <v>2.6999999999999997</v>
      </c>
      <c r="R16" s="52">
        <v>1.7</v>
      </c>
      <c r="S16" s="52">
        <v>2.5</v>
      </c>
      <c r="T16" s="20">
        <f t="shared" si="1"/>
        <v>4.2</v>
      </c>
      <c r="U16" s="52">
        <v>1.6</v>
      </c>
      <c r="V16" s="52">
        <v>0.7</v>
      </c>
      <c r="W16" s="20">
        <f t="shared" si="2"/>
        <v>2.2999999999999998</v>
      </c>
      <c r="X16" s="52">
        <v>9.4</v>
      </c>
      <c r="Y16" s="20">
        <f t="shared" si="3"/>
        <v>9.4</v>
      </c>
      <c r="Z16" s="52">
        <v>0.2</v>
      </c>
      <c r="AA16" s="52">
        <v>0.4</v>
      </c>
      <c r="AB16" s="20">
        <f t="shared" si="4"/>
        <v>0.60000000000000009</v>
      </c>
      <c r="AC16" s="52">
        <v>1.3</v>
      </c>
      <c r="AD16" s="20">
        <f t="shared" si="5"/>
        <v>1.3</v>
      </c>
      <c r="AE16" s="52">
        <v>0</v>
      </c>
      <c r="AF16" s="20">
        <f t="shared" si="6"/>
        <v>0</v>
      </c>
      <c r="AG16" s="52">
        <v>0</v>
      </c>
      <c r="AH16" s="20">
        <f t="shared" si="7"/>
        <v>0</v>
      </c>
      <c r="AI16" s="20">
        <f t="shared" si="0"/>
        <v>23.100000000000005</v>
      </c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  <c r="GG16" s="53"/>
      <c r="GH16" s="53"/>
      <c r="GI16" s="53"/>
      <c r="GJ16" s="53"/>
      <c r="GK16" s="53"/>
      <c r="GL16" s="53"/>
      <c r="GM16" s="53"/>
      <c r="GN16" s="53"/>
      <c r="GO16" s="53"/>
      <c r="GP16" s="53"/>
      <c r="GQ16" s="53"/>
      <c r="GR16" s="53"/>
      <c r="GS16" s="53"/>
      <c r="GT16" s="53"/>
      <c r="GU16" s="53"/>
      <c r="GV16" s="53"/>
      <c r="GW16" s="53"/>
      <c r="GX16" s="53"/>
      <c r="GY16" s="53"/>
      <c r="GZ16" s="53"/>
      <c r="HA16" s="53"/>
      <c r="HB16" s="53"/>
      <c r="HC16" s="53"/>
      <c r="HD16" s="53"/>
      <c r="HE16" s="53"/>
      <c r="HF16" s="53"/>
      <c r="HG16" s="53"/>
      <c r="HH16" s="53"/>
      <c r="HI16" s="53"/>
      <c r="HJ16" s="53"/>
      <c r="HK16" s="53"/>
      <c r="HL16" s="53"/>
      <c r="HM16" s="53"/>
      <c r="HN16" s="53"/>
      <c r="HO16" s="53"/>
      <c r="HP16" s="53"/>
      <c r="HQ16" s="53"/>
      <c r="HR16" s="53"/>
      <c r="HS16" s="53"/>
      <c r="HT16" s="53"/>
      <c r="HU16" s="53"/>
      <c r="HV16" s="53"/>
      <c r="HW16" s="53"/>
      <c r="HX16" s="53"/>
      <c r="HY16" s="53"/>
      <c r="HZ16" s="53"/>
      <c r="IA16" s="53"/>
      <c r="IB16" s="53"/>
      <c r="IC16" s="53"/>
      <c r="ID16" s="53"/>
      <c r="IE16" s="53"/>
      <c r="IF16" s="53"/>
      <c r="IG16" s="53"/>
      <c r="IH16" s="53"/>
      <c r="II16" s="53"/>
      <c r="IJ16" s="53"/>
      <c r="IK16" s="53"/>
      <c r="IL16" s="53"/>
      <c r="IM16" s="53"/>
      <c r="IN16" s="53"/>
      <c r="IO16" s="53"/>
      <c r="IP16" s="53"/>
      <c r="IQ16" s="53"/>
      <c r="IR16" s="53"/>
      <c r="IS16" s="53"/>
    </row>
    <row r="17" spans="1:254">
      <c r="A17" s="48" t="s">
        <v>306</v>
      </c>
      <c r="B17" s="54" t="s">
        <v>276</v>
      </c>
      <c r="C17" s="54" t="s">
        <v>276</v>
      </c>
      <c r="D17" s="54" t="s">
        <v>276</v>
      </c>
      <c r="E17" s="54" t="s">
        <v>276</v>
      </c>
      <c r="F17" s="54" t="s">
        <v>276</v>
      </c>
      <c r="G17" s="54" t="s">
        <v>276</v>
      </c>
      <c r="H17" s="54" t="s">
        <v>276</v>
      </c>
      <c r="I17" s="54" t="s">
        <v>276</v>
      </c>
      <c r="J17" s="54" t="s">
        <v>276</v>
      </c>
      <c r="K17" s="54" t="s">
        <v>276</v>
      </c>
      <c r="L17" s="54" t="s">
        <v>276</v>
      </c>
      <c r="M17" s="54" t="s">
        <v>276</v>
      </c>
      <c r="N17" s="54" t="s">
        <v>276</v>
      </c>
      <c r="O17" s="54" t="s">
        <v>276</v>
      </c>
      <c r="P17" s="54" t="s">
        <v>276</v>
      </c>
      <c r="Q17" s="54" t="s">
        <v>276</v>
      </c>
      <c r="R17" s="55">
        <v>2.1</v>
      </c>
      <c r="S17" s="55">
        <v>1.5</v>
      </c>
      <c r="T17" s="49">
        <f t="shared" si="1"/>
        <v>3.6</v>
      </c>
      <c r="U17" s="55">
        <v>1.1000000000000001</v>
      </c>
      <c r="V17" s="55">
        <v>0.5</v>
      </c>
      <c r="W17" s="49">
        <f t="shared" si="2"/>
        <v>1.6</v>
      </c>
      <c r="X17" s="55">
        <v>9.4</v>
      </c>
      <c r="Y17" s="49">
        <f t="shared" si="3"/>
        <v>9.4</v>
      </c>
      <c r="Z17" s="55">
        <v>0.2</v>
      </c>
      <c r="AA17" s="55">
        <v>0</v>
      </c>
      <c r="AB17" s="49">
        <f t="shared" si="4"/>
        <v>0.2</v>
      </c>
      <c r="AC17" s="55">
        <v>1.4</v>
      </c>
      <c r="AD17" s="49">
        <f t="shared" si="5"/>
        <v>1.4</v>
      </c>
      <c r="AE17" s="55">
        <v>0</v>
      </c>
      <c r="AF17" s="49">
        <f t="shared" si="6"/>
        <v>0</v>
      </c>
      <c r="AG17" s="55">
        <v>0</v>
      </c>
      <c r="AH17" s="49">
        <f t="shared" si="7"/>
        <v>0</v>
      </c>
      <c r="AI17" s="49">
        <f>T17+W17+Y17+AB17+AD17+AF17+AH17</f>
        <v>16.2</v>
      </c>
      <c r="IT17" s="9"/>
    </row>
    <row r="18" spans="1:254">
      <c r="A18" s="45" t="s">
        <v>307</v>
      </c>
      <c r="B18" s="18">
        <v>0</v>
      </c>
      <c r="C18" s="18">
        <v>0</v>
      </c>
      <c r="D18" s="18">
        <v>0.2</v>
      </c>
      <c r="E18" s="18">
        <v>0</v>
      </c>
      <c r="F18" s="18">
        <v>0</v>
      </c>
      <c r="G18" s="18">
        <v>2.6</v>
      </c>
      <c r="H18" s="51">
        <f t="shared" ref="H18:H23" si="8">SUM(D18:G19)</f>
        <v>4.95</v>
      </c>
      <c r="I18" s="18">
        <v>0.2</v>
      </c>
      <c r="J18" s="20">
        <f t="shared" ref="J18:J23" si="9">SUM(I18)</f>
        <v>0.2</v>
      </c>
      <c r="K18" s="18">
        <v>0.2</v>
      </c>
      <c r="L18" s="19">
        <v>0.6</v>
      </c>
      <c r="M18" s="19">
        <v>0.3</v>
      </c>
      <c r="N18" s="19">
        <v>0.9</v>
      </c>
      <c r="O18" s="19">
        <v>0.9</v>
      </c>
      <c r="P18" s="19">
        <v>0.3</v>
      </c>
      <c r="Q18" s="20">
        <f t="shared" ref="Q18:Q23" si="10">SUM(K18:P18)</f>
        <v>3.1999999999999997</v>
      </c>
      <c r="R18" s="18">
        <v>2.6</v>
      </c>
      <c r="S18" s="18">
        <v>2.4</v>
      </c>
      <c r="T18" s="20">
        <f t="shared" si="1"/>
        <v>5</v>
      </c>
      <c r="U18" s="18">
        <v>1</v>
      </c>
      <c r="V18" s="18">
        <v>0.4</v>
      </c>
      <c r="W18" s="20">
        <f t="shared" si="2"/>
        <v>1.4</v>
      </c>
      <c r="X18" s="18">
        <v>9.4</v>
      </c>
      <c r="Y18" s="20">
        <f t="shared" si="3"/>
        <v>9.4</v>
      </c>
      <c r="Z18" s="18">
        <v>0</v>
      </c>
      <c r="AA18" s="18">
        <v>0.2</v>
      </c>
      <c r="AB18" s="20">
        <f t="shared" si="4"/>
        <v>0.2</v>
      </c>
      <c r="AC18" s="18">
        <v>1.3</v>
      </c>
      <c r="AD18" s="20">
        <f t="shared" si="5"/>
        <v>1.3</v>
      </c>
      <c r="AE18" s="18">
        <v>0</v>
      </c>
      <c r="AF18" s="20">
        <f t="shared" si="6"/>
        <v>0</v>
      </c>
      <c r="AG18" s="18">
        <v>0</v>
      </c>
      <c r="AH18" s="20">
        <f t="shared" si="7"/>
        <v>0</v>
      </c>
      <c r="AI18" s="20">
        <f t="shared" si="0"/>
        <v>25.65</v>
      </c>
    </row>
    <row r="19" spans="1:254">
      <c r="A19" s="45" t="s">
        <v>256</v>
      </c>
      <c r="B19" s="20">
        <v>0</v>
      </c>
      <c r="C19" s="20">
        <v>0</v>
      </c>
      <c r="D19" s="20">
        <v>0.25</v>
      </c>
      <c r="E19" s="20">
        <v>0</v>
      </c>
      <c r="F19" s="20">
        <v>0</v>
      </c>
      <c r="G19" s="20">
        <v>1.9</v>
      </c>
      <c r="H19" s="51">
        <f t="shared" si="8"/>
        <v>4.75</v>
      </c>
      <c r="I19" s="20">
        <v>0.2</v>
      </c>
      <c r="J19" s="20">
        <f t="shared" si="9"/>
        <v>0.2</v>
      </c>
      <c r="K19" s="20">
        <v>0.2</v>
      </c>
      <c r="L19" s="19">
        <v>0.8</v>
      </c>
      <c r="M19" s="19">
        <v>0.4</v>
      </c>
      <c r="N19" s="19">
        <v>1.6</v>
      </c>
      <c r="O19" s="19">
        <v>0.4</v>
      </c>
      <c r="P19" s="19">
        <v>1.3</v>
      </c>
      <c r="Q19" s="20">
        <f t="shared" si="10"/>
        <v>4.7</v>
      </c>
      <c r="R19" s="20">
        <v>3.4</v>
      </c>
      <c r="S19" s="20">
        <v>3</v>
      </c>
      <c r="T19" s="20">
        <f t="shared" si="1"/>
        <v>6.4</v>
      </c>
      <c r="U19" s="20">
        <v>1.1000000000000001</v>
      </c>
      <c r="V19" s="20">
        <v>0.4</v>
      </c>
      <c r="W19" s="20">
        <f t="shared" si="2"/>
        <v>1.5</v>
      </c>
      <c r="X19" s="20">
        <v>9.4</v>
      </c>
      <c r="Y19" s="20">
        <f t="shared" si="3"/>
        <v>9.4</v>
      </c>
      <c r="Z19" s="20">
        <v>0</v>
      </c>
      <c r="AA19" s="20">
        <v>0.1</v>
      </c>
      <c r="AB19" s="20">
        <f t="shared" si="4"/>
        <v>0.1</v>
      </c>
      <c r="AC19" s="20">
        <v>1.3</v>
      </c>
      <c r="AD19" s="20">
        <f t="shared" si="5"/>
        <v>1.3</v>
      </c>
      <c r="AE19" s="20">
        <v>0</v>
      </c>
      <c r="AF19" s="20">
        <f t="shared" si="6"/>
        <v>0</v>
      </c>
      <c r="AG19" s="20">
        <v>0</v>
      </c>
      <c r="AH19" s="20">
        <f t="shared" si="7"/>
        <v>0</v>
      </c>
      <c r="AI19" s="20">
        <f t="shared" si="0"/>
        <v>28.350000000000005</v>
      </c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</row>
    <row r="20" spans="1:254">
      <c r="A20" s="45" t="s">
        <v>257</v>
      </c>
      <c r="B20" s="51">
        <v>0</v>
      </c>
      <c r="C20" s="51">
        <v>0</v>
      </c>
      <c r="D20" s="51">
        <v>0.2</v>
      </c>
      <c r="E20" s="51">
        <v>0</v>
      </c>
      <c r="F20" s="51">
        <v>0</v>
      </c>
      <c r="G20" s="51">
        <v>2.4</v>
      </c>
      <c r="H20" s="51">
        <f t="shared" si="8"/>
        <v>4.8500000000000005</v>
      </c>
      <c r="I20" s="51">
        <v>0.1</v>
      </c>
      <c r="J20" s="20">
        <f t="shared" si="9"/>
        <v>0.1</v>
      </c>
      <c r="K20" s="51">
        <v>0.1</v>
      </c>
      <c r="L20" s="51">
        <v>1.6</v>
      </c>
      <c r="M20" s="51">
        <v>0.7</v>
      </c>
      <c r="N20" s="51">
        <v>1.7</v>
      </c>
      <c r="O20" s="51">
        <v>1.9</v>
      </c>
      <c r="P20" s="51">
        <v>2.1</v>
      </c>
      <c r="Q20" s="20">
        <f t="shared" si="10"/>
        <v>8.1</v>
      </c>
      <c r="R20" s="52">
        <v>2.7</v>
      </c>
      <c r="S20" s="52">
        <v>2.8</v>
      </c>
      <c r="T20" s="20">
        <f t="shared" si="1"/>
        <v>5.5</v>
      </c>
      <c r="U20" s="52">
        <v>1.5</v>
      </c>
      <c r="V20" s="52">
        <v>0.8</v>
      </c>
      <c r="W20" s="20">
        <f t="shared" si="2"/>
        <v>2.2999999999999998</v>
      </c>
      <c r="X20" s="52">
        <v>9.4</v>
      </c>
      <c r="Y20" s="20">
        <f t="shared" si="3"/>
        <v>9.4</v>
      </c>
      <c r="Z20" s="52">
        <v>0</v>
      </c>
      <c r="AA20" s="52">
        <v>0.2</v>
      </c>
      <c r="AB20" s="20">
        <f t="shared" si="4"/>
        <v>0.2</v>
      </c>
      <c r="AC20" s="52">
        <v>2.2000000000000002</v>
      </c>
      <c r="AD20" s="20">
        <f t="shared" si="5"/>
        <v>2.2000000000000002</v>
      </c>
      <c r="AE20" s="52">
        <v>0</v>
      </c>
      <c r="AF20" s="20">
        <f t="shared" si="6"/>
        <v>0</v>
      </c>
      <c r="AG20" s="52">
        <v>0</v>
      </c>
      <c r="AH20" s="20">
        <f t="shared" si="7"/>
        <v>0</v>
      </c>
      <c r="AI20" s="20">
        <f t="shared" si="0"/>
        <v>32.65</v>
      </c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  <c r="FZ20" s="53"/>
      <c r="GA20" s="53"/>
      <c r="GB20" s="53"/>
      <c r="GC20" s="53"/>
      <c r="GD20" s="53"/>
      <c r="GE20" s="53"/>
      <c r="GF20" s="53"/>
      <c r="GG20" s="53"/>
      <c r="GH20" s="53"/>
      <c r="GI20" s="53"/>
      <c r="GJ20" s="53"/>
      <c r="GK20" s="53"/>
      <c r="GL20" s="53"/>
      <c r="GM20" s="53"/>
      <c r="GN20" s="53"/>
      <c r="GO20" s="53"/>
      <c r="GP20" s="53"/>
      <c r="GQ20" s="53"/>
      <c r="GR20" s="53"/>
      <c r="GS20" s="53"/>
      <c r="GT20" s="53"/>
      <c r="GU20" s="53"/>
      <c r="GV20" s="53"/>
      <c r="GW20" s="53"/>
      <c r="GX20" s="53"/>
      <c r="GY20" s="53"/>
      <c r="GZ20" s="53"/>
      <c r="HA20" s="53"/>
      <c r="HB20" s="53"/>
      <c r="HC20" s="53"/>
      <c r="HD20" s="53"/>
      <c r="HE20" s="53"/>
      <c r="HF20" s="53"/>
      <c r="HG20" s="53"/>
      <c r="HH20" s="53"/>
      <c r="HI20" s="53"/>
      <c r="HJ20" s="53"/>
      <c r="HK20" s="53"/>
      <c r="HL20" s="53"/>
      <c r="HM20" s="53"/>
      <c r="HN20" s="53"/>
      <c r="HO20" s="53"/>
      <c r="HP20" s="53"/>
      <c r="HQ20" s="53"/>
      <c r="HR20" s="53"/>
      <c r="HS20" s="53"/>
      <c r="HT20" s="53"/>
      <c r="HU20" s="53"/>
      <c r="HV20" s="53"/>
      <c r="HW20" s="53"/>
      <c r="HX20" s="53"/>
      <c r="HY20" s="53"/>
      <c r="HZ20" s="53"/>
      <c r="IA20" s="53"/>
      <c r="IB20" s="53"/>
      <c r="IC20" s="53"/>
      <c r="ID20" s="53"/>
      <c r="IE20" s="53"/>
      <c r="IF20" s="53"/>
      <c r="IG20" s="53"/>
      <c r="IH20" s="53"/>
      <c r="II20" s="53"/>
      <c r="IJ20" s="53"/>
      <c r="IK20" s="53"/>
      <c r="IL20" s="53"/>
      <c r="IM20" s="53"/>
      <c r="IN20" s="53"/>
      <c r="IO20" s="53"/>
      <c r="IP20" s="53"/>
      <c r="IQ20" s="53"/>
      <c r="IR20" s="53"/>
      <c r="IS20" s="53"/>
    </row>
    <row r="21" spans="1:254">
      <c r="A21" s="48" t="s">
        <v>50</v>
      </c>
      <c r="B21" s="55">
        <v>0</v>
      </c>
      <c r="C21" s="55">
        <v>0</v>
      </c>
      <c r="D21" s="55">
        <v>0.35</v>
      </c>
      <c r="E21" s="55">
        <v>0.1</v>
      </c>
      <c r="F21" s="55">
        <v>0</v>
      </c>
      <c r="G21" s="55">
        <v>1.8</v>
      </c>
      <c r="H21" s="65">
        <f t="shared" si="8"/>
        <v>4.5</v>
      </c>
      <c r="I21" s="55">
        <v>0.2</v>
      </c>
      <c r="J21" s="49">
        <f t="shared" si="9"/>
        <v>0.2</v>
      </c>
      <c r="K21" s="55">
        <v>0.2</v>
      </c>
      <c r="L21" s="50">
        <v>0.5</v>
      </c>
      <c r="M21" s="50">
        <v>0.5</v>
      </c>
      <c r="N21" s="50">
        <v>0.8</v>
      </c>
      <c r="O21" s="50">
        <v>0.6</v>
      </c>
      <c r="P21" s="50">
        <v>0.9</v>
      </c>
      <c r="Q21" s="49">
        <f t="shared" si="10"/>
        <v>3.5</v>
      </c>
      <c r="R21" s="54" t="s">
        <v>312</v>
      </c>
      <c r="S21" s="54" t="s">
        <v>312</v>
      </c>
      <c r="T21" s="54" t="s">
        <v>312</v>
      </c>
      <c r="U21" s="54" t="s">
        <v>312</v>
      </c>
      <c r="V21" s="54" t="s">
        <v>312</v>
      </c>
      <c r="W21" s="54" t="s">
        <v>312</v>
      </c>
      <c r="X21" s="54" t="s">
        <v>312</v>
      </c>
      <c r="Y21" s="54" t="s">
        <v>312</v>
      </c>
      <c r="Z21" s="54" t="s">
        <v>312</v>
      </c>
      <c r="AA21" s="54" t="s">
        <v>312</v>
      </c>
      <c r="AB21" s="54" t="s">
        <v>312</v>
      </c>
      <c r="AC21" s="54" t="s">
        <v>312</v>
      </c>
      <c r="AD21" s="54" t="s">
        <v>312</v>
      </c>
      <c r="AE21" s="54" t="s">
        <v>312</v>
      </c>
      <c r="AF21" s="54" t="s">
        <v>312</v>
      </c>
      <c r="AG21" s="54" t="s">
        <v>312</v>
      </c>
      <c r="AH21" s="54" t="s">
        <v>312</v>
      </c>
      <c r="AI21" s="55">
        <f>B21+C21+H21+J21+Q21</f>
        <v>8.1999999999999993</v>
      </c>
      <c r="IT21" s="9"/>
    </row>
    <row r="22" spans="1:254">
      <c r="A22" s="45" t="s">
        <v>258</v>
      </c>
      <c r="B22" s="51">
        <v>0</v>
      </c>
      <c r="C22" s="51">
        <v>0</v>
      </c>
      <c r="D22" s="51">
        <v>0.35</v>
      </c>
      <c r="E22" s="51">
        <v>0.1</v>
      </c>
      <c r="F22" s="51">
        <v>0</v>
      </c>
      <c r="G22" s="51">
        <v>1.8</v>
      </c>
      <c r="H22" s="51">
        <f t="shared" si="8"/>
        <v>4.25</v>
      </c>
      <c r="I22" s="51">
        <v>0.2</v>
      </c>
      <c r="J22" s="20">
        <f t="shared" si="9"/>
        <v>0.2</v>
      </c>
      <c r="K22" s="51">
        <v>0.2</v>
      </c>
      <c r="L22" s="51">
        <v>0.5</v>
      </c>
      <c r="M22" s="51">
        <v>0.5</v>
      </c>
      <c r="N22" s="51">
        <v>0.8</v>
      </c>
      <c r="O22" s="51">
        <v>0.6</v>
      </c>
      <c r="P22" s="51">
        <v>0.9</v>
      </c>
      <c r="Q22" s="20">
        <f t="shared" si="10"/>
        <v>3.5</v>
      </c>
      <c r="R22" s="52">
        <v>3</v>
      </c>
      <c r="S22" s="52">
        <v>2.5</v>
      </c>
      <c r="T22" s="20">
        <f t="shared" ref="T22:T28" si="11">SUM(R22:S22)</f>
        <v>5.5</v>
      </c>
      <c r="U22" s="52">
        <v>1.5</v>
      </c>
      <c r="V22" s="52">
        <v>0.3</v>
      </c>
      <c r="W22" s="20">
        <f t="shared" ref="W22:W28" si="12">SUM(U22:V22)</f>
        <v>1.8</v>
      </c>
      <c r="X22" s="52">
        <v>9.4</v>
      </c>
      <c r="Y22" s="20">
        <f t="shared" ref="Y22:Y28" si="13">SUM(X22)</f>
        <v>9.4</v>
      </c>
      <c r="Z22" s="52">
        <v>0</v>
      </c>
      <c r="AA22" s="52">
        <v>0.3</v>
      </c>
      <c r="AB22" s="20">
        <f t="shared" ref="AB22:AB28" si="14">SUM(Z22:AA22)</f>
        <v>0.3</v>
      </c>
      <c r="AC22" s="52">
        <v>1.2</v>
      </c>
      <c r="AD22" s="20">
        <f t="shared" ref="AD22:AD28" si="15">SUM(AC22)</f>
        <v>1.2</v>
      </c>
      <c r="AE22" s="52">
        <v>0</v>
      </c>
      <c r="AF22" s="20">
        <f t="shared" ref="AF22:AF28" si="16">SUM(AE22)</f>
        <v>0</v>
      </c>
      <c r="AG22" s="52">
        <v>0</v>
      </c>
      <c r="AH22" s="20">
        <f t="shared" ref="AH22:AH28" si="17">SUM(AG22)</f>
        <v>0</v>
      </c>
      <c r="AI22" s="20">
        <f t="shared" ref="AI22:AI28" si="18">B22+C22+H22+J22+Q22+T22+W22+Y22+AB22+AD22+AF22+AH22</f>
        <v>26.15</v>
      </c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</row>
    <row r="23" spans="1:254">
      <c r="A23" s="45" t="s">
        <v>308</v>
      </c>
      <c r="B23" s="20">
        <v>0</v>
      </c>
      <c r="C23" s="20">
        <v>0</v>
      </c>
      <c r="D23" s="20">
        <v>0.3</v>
      </c>
      <c r="E23" s="20">
        <v>0.1</v>
      </c>
      <c r="F23" s="20">
        <v>0</v>
      </c>
      <c r="G23" s="20">
        <v>1.6</v>
      </c>
      <c r="H23" s="51">
        <f t="shared" si="8"/>
        <v>2</v>
      </c>
      <c r="I23" s="20">
        <v>0.1</v>
      </c>
      <c r="J23" s="20">
        <f t="shared" si="9"/>
        <v>0.1</v>
      </c>
      <c r="K23" s="20">
        <v>0.2</v>
      </c>
      <c r="L23" s="19">
        <v>0.8</v>
      </c>
      <c r="M23" s="19">
        <v>0.5</v>
      </c>
      <c r="N23" s="19">
        <v>1</v>
      </c>
      <c r="O23" s="19">
        <v>1.7</v>
      </c>
      <c r="P23" s="19">
        <v>1.5</v>
      </c>
      <c r="Q23" s="20">
        <f t="shared" si="10"/>
        <v>5.7</v>
      </c>
      <c r="R23" s="20">
        <v>2.5</v>
      </c>
      <c r="S23" s="20">
        <v>2</v>
      </c>
      <c r="T23" s="20">
        <f t="shared" si="11"/>
        <v>4.5</v>
      </c>
      <c r="U23" s="20">
        <v>0.7</v>
      </c>
      <c r="V23" s="20">
        <v>0.25</v>
      </c>
      <c r="W23" s="20">
        <f t="shared" si="12"/>
        <v>0.95</v>
      </c>
      <c r="X23" s="20">
        <v>9.4</v>
      </c>
      <c r="Y23" s="20">
        <f t="shared" si="13"/>
        <v>9.4</v>
      </c>
      <c r="Z23" s="20">
        <v>0.1</v>
      </c>
      <c r="AA23" s="20">
        <v>0.3</v>
      </c>
      <c r="AB23" s="20">
        <f t="shared" si="14"/>
        <v>0.4</v>
      </c>
      <c r="AC23" s="20">
        <v>0.9</v>
      </c>
      <c r="AD23" s="20">
        <f t="shared" si="15"/>
        <v>0.9</v>
      </c>
      <c r="AE23" s="20">
        <v>0</v>
      </c>
      <c r="AF23" s="20">
        <f t="shared" si="16"/>
        <v>0</v>
      </c>
      <c r="AG23" s="20">
        <v>0</v>
      </c>
      <c r="AH23" s="20">
        <f t="shared" si="17"/>
        <v>0</v>
      </c>
      <c r="AI23" s="20">
        <f t="shared" si="18"/>
        <v>23.949999999999996</v>
      </c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</row>
    <row r="24" spans="1:254">
      <c r="A24" s="45" t="s">
        <v>309</v>
      </c>
      <c r="B24" s="46" t="s">
        <v>276</v>
      </c>
      <c r="C24" s="46" t="s">
        <v>276</v>
      </c>
      <c r="D24" s="46" t="s">
        <v>276</v>
      </c>
      <c r="E24" s="46" t="s">
        <v>276</v>
      </c>
      <c r="F24" s="46" t="s">
        <v>276</v>
      </c>
      <c r="G24" s="46" t="s">
        <v>276</v>
      </c>
      <c r="H24" s="46" t="s">
        <v>276</v>
      </c>
      <c r="I24" s="46" t="s">
        <v>276</v>
      </c>
      <c r="J24" s="46" t="s">
        <v>276</v>
      </c>
      <c r="K24" s="46" t="s">
        <v>276</v>
      </c>
      <c r="L24" s="46" t="s">
        <v>276</v>
      </c>
      <c r="M24" s="46" t="s">
        <v>276</v>
      </c>
      <c r="N24" s="46" t="s">
        <v>276</v>
      </c>
      <c r="O24" s="46" t="s">
        <v>276</v>
      </c>
      <c r="P24" s="46" t="s">
        <v>276</v>
      </c>
      <c r="Q24" s="46" t="s">
        <v>276</v>
      </c>
      <c r="R24" s="52">
        <v>1.9</v>
      </c>
      <c r="S24" s="52">
        <v>2</v>
      </c>
      <c r="T24" s="20">
        <f t="shared" si="11"/>
        <v>3.9</v>
      </c>
      <c r="U24" s="52">
        <v>0.7</v>
      </c>
      <c r="V24" s="52">
        <v>0.2</v>
      </c>
      <c r="W24" s="20">
        <f t="shared" si="12"/>
        <v>0.89999999999999991</v>
      </c>
      <c r="X24" s="52">
        <v>9.4</v>
      </c>
      <c r="Y24" s="20">
        <f t="shared" si="13"/>
        <v>9.4</v>
      </c>
      <c r="Z24" s="52">
        <v>0.1</v>
      </c>
      <c r="AA24" s="52">
        <v>0.3</v>
      </c>
      <c r="AB24" s="20">
        <f t="shared" si="14"/>
        <v>0.4</v>
      </c>
      <c r="AC24" s="52">
        <v>0.9</v>
      </c>
      <c r="AD24" s="20">
        <f t="shared" si="15"/>
        <v>0.9</v>
      </c>
      <c r="AE24" s="52">
        <v>0</v>
      </c>
      <c r="AF24" s="20">
        <f t="shared" si="16"/>
        <v>0</v>
      </c>
      <c r="AG24" s="52">
        <v>0</v>
      </c>
      <c r="AH24" s="20">
        <f t="shared" si="17"/>
        <v>0</v>
      </c>
      <c r="AI24" s="20">
        <f>T24+W24+Y24+AB24+AD24+AF24+AH24</f>
        <v>15.5</v>
      </c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53"/>
      <c r="GB24" s="53"/>
      <c r="GC24" s="53"/>
      <c r="GD24" s="53"/>
      <c r="GE24" s="53"/>
      <c r="GF24" s="53"/>
      <c r="GG24" s="53"/>
      <c r="GH24" s="53"/>
      <c r="GI24" s="53"/>
      <c r="GJ24" s="53"/>
      <c r="GK24" s="53"/>
      <c r="GL24" s="53"/>
      <c r="GM24" s="53"/>
      <c r="GN24" s="53"/>
      <c r="GO24" s="53"/>
      <c r="GP24" s="53"/>
      <c r="GQ24" s="53"/>
      <c r="GR24" s="53"/>
      <c r="GS24" s="53"/>
      <c r="GT24" s="53"/>
      <c r="GU24" s="53"/>
      <c r="GV24" s="53"/>
      <c r="GW24" s="53"/>
      <c r="GX24" s="53"/>
      <c r="GY24" s="53"/>
      <c r="GZ24" s="53"/>
      <c r="HA24" s="53"/>
      <c r="HB24" s="53"/>
      <c r="HC24" s="53"/>
      <c r="HD24" s="53"/>
      <c r="HE24" s="53"/>
      <c r="HF24" s="53"/>
      <c r="HG24" s="53"/>
      <c r="HH24" s="53"/>
      <c r="HI24" s="53"/>
      <c r="HJ24" s="53"/>
      <c r="HK24" s="53"/>
      <c r="HL24" s="53"/>
      <c r="HM24" s="53"/>
      <c r="HN24" s="53"/>
      <c r="HO24" s="53"/>
      <c r="HP24" s="53"/>
      <c r="HQ24" s="53"/>
      <c r="HR24" s="53"/>
      <c r="HS24" s="53"/>
      <c r="HT24" s="53"/>
      <c r="HU24" s="53"/>
      <c r="HV24" s="53"/>
      <c r="HW24" s="53"/>
      <c r="HX24" s="53"/>
      <c r="HY24" s="53"/>
      <c r="HZ24" s="53"/>
      <c r="IA24" s="53"/>
      <c r="IB24" s="53"/>
      <c r="IC24" s="53"/>
      <c r="ID24" s="53"/>
      <c r="IE24" s="53"/>
      <c r="IF24" s="53"/>
      <c r="IG24" s="53"/>
      <c r="IH24" s="53"/>
      <c r="II24" s="53"/>
      <c r="IJ24" s="53"/>
      <c r="IK24" s="53"/>
      <c r="IL24" s="53"/>
      <c r="IM24" s="53"/>
      <c r="IN24" s="53"/>
      <c r="IO24" s="53"/>
      <c r="IP24" s="53"/>
      <c r="IQ24" s="53"/>
      <c r="IR24" s="53"/>
      <c r="IS24" s="53"/>
    </row>
    <row r="25" spans="1:254">
      <c r="A25" s="48" t="s">
        <v>260</v>
      </c>
      <c r="B25" s="49">
        <v>0</v>
      </c>
      <c r="C25" s="49">
        <v>0</v>
      </c>
      <c r="D25" s="49">
        <v>0.4</v>
      </c>
      <c r="E25" s="49">
        <v>0</v>
      </c>
      <c r="F25" s="49">
        <v>0</v>
      </c>
      <c r="G25" s="49">
        <v>2.2000000000000002</v>
      </c>
      <c r="H25" s="65">
        <f>SUM(D25:G26)</f>
        <v>5.6</v>
      </c>
      <c r="I25" s="49">
        <v>0.1</v>
      </c>
      <c r="J25" s="49">
        <f>SUM(I25)</f>
        <v>0.1</v>
      </c>
      <c r="K25" s="49">
        <v>0.2</v>
      </c>
      <c r="L25" s="49">
        <v>1.2</v>
      </c>
      <c r="M25" s="49">
        <v>0.5</v>
      </c>
      <c r="N25" s="49">
        <v>1</v>
      </c>
      <c r="O25" s="49">
        <v>1.6</v>
      </c>
      <c r="P25" s="49">
        <v>1.6</v>
      </c>
      <c r="Q25" s="49">
        <f>SUM(K25:P25)</f>
        <v>6.1</v>
      </c>
      <c r="R25" s="49">
        <v>1.6</v>
      </c>
      <c r="S25" s="49">
        <v>1.4</v>
      </c>
      <c r="T25" s="49">
        <f t="shared" si="11"/>
        <v>3</v>
      </c>
      <c r="U25" s="49">
        <v>0.6</v>
      </c>
      <c r="V25" s="49">
        <v>0.5</v>
      </c>
      <c r="W25" s="49">
        <f t="shared" si="12"/>
        <v>1.1000000000000001</v>
      </c>
      <c r="X25" s="49">
        <v>9</v>
      </c>
      <c r="Y25" s="49">
        <f t="shared" si="13"/>
        <v>9</v>
      </c>
      <c r="Z25" s="49">
        <v>0.4</v>
      </c>
      <c r="AA25" s="49">
        <v>0.6</v>
      </c>
      <c r="AB25" s="49">
        <f t="shared" si="14"/>
        <v>1</v>
      </c>
      <c r="AC25" s="49">
        <v>1.2</v>
      </c>
      <c r="AD25" s="49">
        <f t="shared" si="15"/>
        <v>1.2</v>
      </c>
      <c r="AE25" s="49">
        <v>0</v>
      </c>
      <c r="AF25" s="49">
        <f t="shared" si="16"/>
        <v>0</v>
      </c>
      <c r="AG25" s="49">
        <v>0</v>
      </c>
      <c r="AH25" s="49">
        <f t="shared" si="17"/>
        <v>0</v>
      </c>
      <c r="AI25" s="49">
        <f t="shared" si="18"/>
        <v>27.099999999999998</v>
      </c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9"/>
    </row>
    <row r="26" spans="1:254">
      <c r="A26" s="45" t="s">
        <v>54</v>
      </c>
      <c r="B26" s="20">
        <v>0</v>
      </c>
      <c r="C26" s="20">
        <v>0</v>
      </c>
      <c r="D26" s="20">
        <v>0.3</v>
      </c>
      <c r="E26" s="20">
        <v>0.2</v>
      </c>
      <c r="F26" s="20">
        <v>0</v>
      </c>
      <c r="G26" s="49">
        <v>2.5</v>
      </c>
      <c r="H26" s="51">
        <f>SUM(D26:G27)</f>
        <v>5.3000000000000007</v>
      </c>
      <c r="I26" s="20">
        <v>0.2</v>
      </c>
      <c r="J26" s="20">
        <f>SUM(I26)</f>
        <v>0.2</v>
      </c>
      <c r="K26" s="20">
        <v>0</v>
      </c>
      <c r="L26" s="19">
        <v>1.6</v>
      </c>
      <c r="M26" s="19">
        <v>0.2</v>
      </c>
      <c r="N26" s="19">
        <v>1.2</v>
      </c>
      <c r="O26" s="19">
        <v>2</v>
      </c>
      <c r="P26" s="19">
        <v>1.7</v>
      </c>
      <c r="Q26" s="20">
        <f>SUM(K26:P26)</f>
        <v>6.7</v>
      </c>
      <c r="R26" s="20">
        <v>3.2</v>
      </c>
      <c r="S26" s="20">
        <v>1.1000000000000001</v>
      </c>
      <c r="T26" s="20">
        <f t="shared" si="11"/>
        <v>4.3000000000000007</v>
      </c>
      <c r="U26" s="20">
        <v>0.5</v>
      </c>
      <c r="V26" s="20">
        <v>2.65</v>
      </c>
      <c r="W26" s="20">
        <f t="shared" si="12"/>
        <v>3.15</v>
      </c>
      <c r="X26" s="20">
        <v>9.4</v>
      </c>
      <c r="Y26" s="20">
        <f t="shared" si="13"/>
        <v>9.4</v>
      </c>
      <c r="Z26" s="20">
        <v>0.3</v>
      </c>
      <c r="AA26" s="20">
        <v>0.4</v>
      </c>
      <c r="AB26" s="20">
        <f t="shared" si="14"/>
        <v>0.7</v>
      </c>
      <c r="AC26" s="20">
        <v>2.5</v>
      </c>
      <c r="AD26" s="20">
        <f t="shared" si="15"/>
        <v>2.5</v>
      </c>
      <c r="AE26" s="20">
        <v>0</v>
      </c>
      <c r="AF26" s="20">
        <f t="shared" si="16"/>
        <v>0</v>
      </c>
      <c r="AG26" s="20">
        <v>0</v>
      </c>
      <c r="AH26" s="20">
        <f t="shared" si="17"/>
        <v>0</v>
      </c>
      <c r="AI26" s="20">
        <f t="shared" si="18"/>
        <v>32.25</v>
      </c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</row>
    <row r="27" spans="1:254">
      <c r="A27" s="45" t="s">
        <v>242</v>
      </c>
      <c r="B27" s="20">
        <v>0</v>
      </c>
      <c r="C27" s="20">
        <v>0</v>
      </c>
      <c r="D27" s="20">
        <v>0.1</v>
      </c>
      <c r="E27" s="20">
        <v>0.1</v>
      </c>
      <c r="F27" s="20">
        <v>0</v>
      </c>
      <c r="G27" s="20">
        <v>2.1</v>
      </c>
      <c r="H27" s="51">
        <f>SUM(D27:G28)</f>
        <v>4.8000000000000007</v>
      </c>
      <c r="I27" s="20">
        <v>0.1</v>
      </c>
      <c r="J27" s="20">
        <f>SUM(I27)</f>
        <v>0.1</v>
      </c>
      <c r="K27" s="20">
        <v>0</v>
      </c>
      <c r="L27" s="19">
        <v>3</v>
      </c>
      <c r="M27" s="19">
        <v>0.6</v>
      </c>
      <c r="N27" s="19">
        <v>0.8</v>
      </c>
      <c r="O27" s="19">
        <v>0.8</v>
      </c>
      <c r="P27" s="19">
        <v>1.2</v>
      </c>
      <c r="Q27" s="20">
        <f>SUM(K27:P27)</f>
        <v>6.4</v>
      </c>
      <c r="R27" s="20">
        <v>4.7</v>
      </c>
      <c r="S27" s="20">
        <v>0.2</v>
      </c>
      <c r="T27" s="20">
        <f t="shared" si="11"/>
        <v>4.9000000000000004</v>
      </c>
      <c r="U27" s="20">
        <v>0.2</v>
      </c>
      <c r="V27" s="20">
        <v>1.45</v>
      </c>
      <c r="W27" s="20">
        <f t="shared" si="12"/>
        <v>1.65</v>
      </c>
      <c r="X27" s="20">
        <v>9.4</v>
      </c>
      <c r="Y27" s="20">
        <f t="shared" si="13"/>
        <v>9.4</v>
      </c>
      <c r="Z27" s="20">
        <v>0</v>
      </c>
      <c r="AA27" s="20">
        <v>0</v>
      </c>
      <c r="AB27" s="20">
        <f t="shared" si="14"/>
        <v>0</v>
      </c>
      <c r="AC27" s="20">
        <v>1</v>
      </c>
      <c r="AD27" s="20">
        <f t="shared" si="15"/>
        <v>1</v>
      </c>
      <c r="AE27" s="20">
        <v>0</v>
      </c>
      <c r="AF27" s="20">
        <f t="shared" si="16"/>
        <v>0</v>
      </c>
      <c r="AG27" s="20">
        <v>0</v>
      </c>
      <c r="AH27" s="20">
        <f t="shared" si="17"/>
        <v>0</v>
      </c>
      <c r="AI27" s="20">
        <f t="shared" si="18"/>
        <v>28.25</v>
      </c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</row>
    <row r="28" spans="1:254">
      <c r="A28" s="45" t="s">
        <v>243</v>
      </c>
      <c r="B28" s="20">
        <v>0</v>
      </c>
      <c r="C28" s="20">
        <v>0</v>
      </c>
      <c r="D28" s="20">
        <v>0.2</v>
      </c>
      <c r="E28" s="20">
        <v>0</v>
      </c>
      <c r="F28" s="20">
        <v>0</v>
      </c>
      <c r="G28" s="20">
        <v>2.2999999999999998</v>
      </c>
      <c r="H28" s="51">
        <f>SUM(D28:G29)</f>
        <v>4.956666666666667</v>
      </c>
      <c r="I28" s="20">
        <v>0.1</v>
      </c>
      <c r="J28" s="20">
        <f>SUM(I28)</f>
        <v>0.1</v>
      </c>
      <c r="K28" s="20">
        <v>0</v>
      </c>
      <c r="L28" s="19">
        <v>2</v>
      </c>
      <c r="M28" s="19">
        <v>0.2</v>
      </c>
      <c r="N28" s="19">
        <v>1.9</v>
      </c>
      <c r="O28" s="19">
        <v>3.1</v>
      </c>
      <c r="P28" s="19">
        <v>2.7</v>
      </c>
      <c r="Q28" s="20">
        <f>SUM(K28:P28)</f>
        <v>9.8999999999999986</v>
      </c>
      <c r="R28" s="20">
        <v>5.2</v>
      </c>
      <c r="S28" s="20">
        <v>0.7</v>
      </c>
      <c r="T28" s="20">
        <f t="shared" si="11"/>
        <v>5.9</v>
      </c>
      <c r="U28" s="20">
        <v>0.4</v>
      </c>
      <c r="V28" s="20">
        <v>2.4</v>
      </c>
      <c r="W28" s="20">
        <f t="shared" si="12"/>
        <v>2.8</v>
      </c>
      <c r="X28" s="20">
        <v>9.4</v>
      </c>
      <c r="Y28" s="20">
        <f t="shared" si="13"/>
        <v>9.4</v>
      </c>
      <c r="Z28" s="20">
        <v>0</v>
      </c>
      <c r="AA28" s="20">
        <v>0</v>
      </c>
      <c r="AB28" s="20">
        <f t="shared" si="14"/>
        <v>0</v>
      </c>
      <c r="AC28" s="20">
        <v>1.3</v>
      </c>
      <c r="AD28" s="20">
        <f t="shared" si="15"/>
        <v>1.3</v>
      </c>
      <c r="AE28" s="20">
        <v>0</v>
      </c>
      <c r="AF28" s="20">
        <f t="shared" si="16"/>
        <v>0</v>
      </c>
      <c r="AG28" s="20">
        <v>0</v>
      </c>
      <c r="AH28" s="20">
        <f t="shared" si="17"/>
        <v>0</v>
      </c>
      <c r="AI28" s="20">
        <f t="shared" si="18"/>
        <v>34.356666666666662</v>
      </c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</row>
    <row r="29" spans="1:254">
      <c r="A29" s="15" t="s">
        <v>57</v>
      </c>
      <c r="B29" s="22">
        <f>SUM(B10:B28)/15</f>
        <v>0</v>
      </c>
      <c r="C29" s="22">
        <f>SUM(C10:C28)/15</f>
        <v>0</v>
      </c>
      <c r="D29" s="22">
        <f t="shared" ref="D29:AI29" si="19">SUM(D10:D28)/15</f>
        <v>0.34333333333333338</v>
      </c>
      <c r="E29" s="22">
        <f t="shared" si="19"/>
        <v>5.333333333333333E-2</v>
      </c>
      <c r="F29" s="22">
        <f t="shared" si="19"/>
        <v>2.6666666666666668E-2</v>
      </c>
      <c r="G29" s="22">
        <f t="shared" si="19"/>
        <v>2.0333333333333337</v>
      </c>
      <c r="H29" s="22">
        <f t="shared" si="19"/>
        <v>3.8904444444444448</v>
      </c>
      <c r="I29" s="22">
        <f t="shared" si="19"/>
        <v>0.14000000000000001</v>
      </c>
      <c r="J29" s="22">
        <f t="shared" si="19"/>
        <v>0.14000000000000001</v>
      </c>
      <c r="K29" s="22">
        <f t="shared" si="19"/>
        <v>0.15333333333333335</v>
      </c>
      <c r="L29" s="22">
        <f t="shared" si="19"/>
        <v>1.1466666666666667</v>
      </c>
      <c r="M29" s="22">
        <f t="shared" si="19"/>
        <v>0.45999999999999996</v>
      </c>
      <c r="N29" s="22">
        <f t="shared" si="19"/>
        <v>1.2666666666666666</v>
      </c>
      <c r="O29" s="22">
        <f t="shared" si="19"/>
        <v>1.28</v>
      </c>
      <c r="P29" s="22">
        <f t="shared" si="19"/>
        <v>1.32</v>
      </c>
      <c r="Q29" s="22">
        <f t="shared" si="19"/>
        <v>5.6266666666666669</v>
      </c>
      <c r="R29" s="22">
        <f t="shared" si="19"/>
        <v>3.2866666666666675</v>
      </c>
      <c r="S29" s="22">
        <f t="shared" si="19"/>
        <v>2</v>
      </c>
      <c r="T29" s="22">
        <f t="shared" si="19"/>
        <v>5.2866666666666671</v>
      </c>
      <c r="U29" s="22">
        <f t="shared" si="19"/>
        <v>1.0566666666666664</v>
      </c>
      <c r="V29" s="22">
        <f t="shared" si="19"/>
        <v>0.93533333333333346</v>
      </c>
      <c r="W29" s="22">
        <f t="shared" si="19"/>
        <v>1.992</v>
      </c>
      <c r="X29" s="22">
        <f t="shared" si="19"/>
        <v>11.150000000000004</v>
      </c>
      <c r="Y29" s="22">
        <f t="shared" si="19"/>
        <v>11.150000000000004</v>
      </c>
      <c r="Z29" s="22">
        <f t="shared" si="19"/>
        <v>0.15333333333333332</v>
      </c>
      <c r="AA29" s="22">
        <f t="shared" si="19"/>
        <v>0.32</v>
      </c>
      <c r="AB29" s="22">
        <f t="shared" si="19"/>
        <v>0.47333333333333344</v>
      </c>
      <c r="AC29" s="22">
        <f t="shared" si="19"/>
        <v>1.8733333333333333</v>
      </c>
      <c r="AD29" s="22">
        <f t="shared" si="19"/>
        <v>1.8733333333333333</v>
      </c>
      <c r="AE29" s="22">
        <f t="shared" si="19"/>
        <v>0</v>
      </c>
      <c r="AF29" s="22">
        <f t="shared" si="19"/>
        <v>0</v>
      </c>
      <c r="AG29" s="22">
        <f t="shared" si="19"/>
        <v>0</v>
      </c>
      <c r="AH29" s="22">
        <f t="shared" si="19"/>
        <v>0</v>
      </c>
      <c r="AI29" s="22">
        <f t="shared" si="19"/>
        <v>30.432444444444442</v>
      </c>
    </row>
    <row r="30" spans="1:254">
      <c r="A30" s="11" t="s">
        <v>58</v>
      </c>
      <c r="B30" s="18">
        <f>SUM(B10:B24)/11</f>
        <v>0</v>
      </c>
      <c r="C30" s="18">
        <f>SUM(C10:C24)/11</f>
        <v>0</v>
      </c>
      <c r="D30" s="18">
        <f t="shared" ref="D30:AH30" si="20">SUM(D10:D24)/11</f>
        <v>0.37727272727272732</v>
      </c>
      <c r="E30" s="18">
        <f t="shared" si="20"/>
        <v>4.5454545454545456E-2</v>
      </c>
      <c r="F30" s="18">
        <f t="shared" si="20"/>
        <v>3.6363636363636369E-2</v>
      </c>
      <c r="G30" s="18">
        <f t="shared" si="20"/>
        <v>1.9454545454545455</v>
      </c>
      <c r="H30" s="18">
        <f t="shared" si="20"/>
        <v>3.4272727272727277</v>
      </c>
      <c r="I30" s="18">
        <f t="shared" si="20"/>
        <v>0.14545454545454548</v>
      </c>
      <c r="J30" s="18">
        <f t="shared" si="20"/>
        <v>0.14545454545454548</v>
      </c>
      <c r="K30" s="18">
        <f t="shared" si="20"/>
        <v>0.19090909090909092</v>
      </c>
      <c r="L30" s="18">
        <f t="shared" si="20"/>
        <v>0.85454545454545461</v>
      </c>
      <c r="M30" s="18">
        <f t="shared" si="20"/>
        <v>0.49090909090909085</v>
      </c>
      <c r="N30" s="18">
        <f t="shared" si="20"/>
        <v>1.2818181818181817</v>
      </c>
      <c r="O30" s="18">
        <f t="shared" si="20"/>
        <v>1.0636363636363635</v>
      </c>
      <c r="P30" s="18">
        <f t="shared" si="20"/>
        <v>1.1454545454545455</v>
      </c>
      <c r="Q30" s="18">
        <f t="shared" si="20"/>
        <v>5.0272727272727273</v>
      </c>
      <c r="R30" s="18">
        <f t="shared" si="20"/>
        <v>3.1454545454545455</v>
      </c>
      <c r="S30" s="18">
        <f t="shared" si="20"/>
        <v>2.4181818181818184</v>
      </c>
      <c r="T30" s="18">
        <f t="shared" si="20"/>
        <v>5.5636363636363635</v>
      </c>
      <c r="U30" s="18">
        <f t="shared" si="20"/>
        <v>1.2863636363636362</v>
      </c>
      <c r="V30" s="18">
        <f t="shared" si="20"/>
        <v>0.63909090909090915</v>
      </c>
      <c r="W30" s="18">
        <f t="shared" si="20"/>
        <v>1.9254545454545455</v>
      </c>
      <c r="X30" s="18">
        <f t="shared" si="20"/>
        <v>11.822727272727276</v>
      </c>
      <c r="Y30" s="18">
        <f t="shared" si="20"/>
        <v>11.822727272727276</v>
      </c>
      <c r="Z30" s="18">
        <f t="shared" si="20"/>
        <v>0.14545454545454548</v>
      </c>
      <c r="AA30" s="18">
        <f t="shared" si="20"/>
        <v>0.34545454545454546</v>
      </c>
      <c r="AB30" s="18">
        <f t="shared" si="20"/>
        <v>0.49090909090909102</v>
      </c>
      <c r="AC30" s="18">
        <f t="shared" si="20"/>
        <v>2.0090909090909088</v>
      </c>
      <c r="AD30" s="18">
        <f t="shared" si="20"/>
        <v>2.0090909090909088</v>
      </c>
      <c r="AE30" s="18">
        <f t="shared" si="20"/>
        <v>0</v>
      </c>
      <c r="AF30" s="18">
        <f t="shared" si="20"/>
        <v>0</v>
      </c>
      <c r="AG30" s="18">
        <f t="shared" si="20"/>
        <v>0</v>
      </c>
      <c r="AH30" s="18">
        <f t="shared" si="20"/>
        <v>0</v>
      </c>
      <c r="AI30" s="18">
        <f>SUM(AI10:AI24)/11</f>
        <v>30.411818181818173</v>
      </c>
    </row>
    <row r="31" spans="1:254">
      <c r="A31" s="11" t="s">
        <v>59</v>
      </c>
      <c r="B31" s="18">
        <f>SUM(B25:B28)/COUNTA(B25:B28)</f>
        <v>0</v>
      </c>
      <c r="C31" s="18">
        <f>SUM(C25:C28)/COUNTA(C25:C28)</f>
        <v>0</v>
      </c>
      <c r="D31" s="18">
        <f t="shared" ref="D31:AH31" si="21">SUM(D25:D28)/COUNTA(D25:D28)</f>
        <v>0.25</v>
      </c>
      <c r="E31" s="18">
        <f t="shared" si="21"/>
        <v>7.5000000000000011E-2</v>
      </c>
      <c r="F31" s="18">
        <f t="shared" si="21"/>
        <v>0</v>
      </c>
      <c r="G31" s="18">
        <f t="shared" si="21"/>
        <v>2.2750000000000004</v>
      </c>
      <c r="H31" s="18">
        <f t="shared" si="21"/>
        <v>5.1641666666666666</v>
      </c>
      <c r="I31" s="18">
        <f t="shared" si="21"/>
        <v>0.125</v>
      </c>
      <c r="J31" s="18">
        <f t="shared" si="21"/>
        <v>0.125</v>
      </c>
      <c r="K31" s="18">
        <f t="shared" si="21"/>
        <v>0.05</v>
      </c>
      <c r="L31" s="18">
        <f t="shared" si="21"/>
        <v>1.95</v>
      </c>
      <c r="M31" s="18">
        <f t="shared" si="21"/>
        <v>0.37499999999999994</v>
      </c>
      <c r="N31" s="18">
        <f t="shared" si="21"/>
        <v>1.2250000000000001</v>
      </c>
      <c r="O31" s="18">
        <f t="shared" si="21"/>
        <v>1.875</v>
      </c>
      <c r="P31" s="18">
        <f t="shared" si="21"/>
        <v>1.8</v>
      </c>
      <c r="Q31" s="18">
        <f t="shared" si="21"/>
        <v>7.2750000000000004</v>
      </c>
      <c r="R31" s="18">
        <f t="shared" si="21"/>
        <v>3.6749999999999998</v>
      </c>
      <c r="S31" s="18">
        <f t="shared" si="21"/>
        <v>0.85000000000000009</v>
      </c>
      <c r="T31" s="18">
        <f t="shared" si="21"/>
        <v>4.5250000000000004</v>
      </c>
      <c r="U31" s="18">
        <f t="shared" si="21"/>
        <v>0.42500000000000004</v>
      </c>
      <c r="V31" s="18">
        <f t="shared" si="21"/>
        <v>1.75</v>
      </c>
      <c r="W31" s="18">
        <f t="shared" si="21"/>
        <v>2.1749999999999998</v>
      </c>
      <c r="X31" s="18">
        <f t="shared" si="21"/>
        <v>9.2999999999999989</v>
      </c>
      <c r="Y31" s="18">
        <f t="shared" si="21"/>
        <v>9.2999999999999989</v>
      </c>
      <c r="Z31" s="18">
        <f t="shared" si="21"/>
        <v>0.17499999999999999</v>
      </c>
      <c r="AA31" s="18">
        <f t="shared" si="21"/>
        <v>0.25</v>
      </c>
      <c r="AB31" s="18">
        <f t="shared" si="21"/>
        <v>0.42499999999999999</v>
      </c>
      <c r="AC31" s="18">
        <f t="shared" si="21"/>
        <v>1.5</v>
      </c>
      <c r="AD31" s="18">
        <f t="shared" si="21"/>
        <v>1.5</v>
      </c>
      <c r="AE31" s="18">
        <f t="shared" si="21"/>
        <v>0</v>
      </c>
      <c r="AF31" s="18">
        <f t="shared" si="21"/>
        <v>0</v>
      </c>
      <c r="AG31" s="18">
        <f t="shared" si="21"/>
        <v>0</v>
      </c>
      <c r="AH31" s="18">
        <f t="shared" si="21"/>
        <v>0</v>
      </c>
      <c r="AI31" s="18">
        <f>SUM(AI25:AI28)/COUNTA(AI25:AI28)</f>
        <v>30.489166666666662</v>
      </c>
    </row>
    <row r="32" spans="1:254" ht="15.75" thickBot="1">
      <c r="A32" s="20" t="s">
        <v>60</v>
      </c>
      <c r="B32" s="20">
        <f>+B29</f>
        <v>0</v>
      </c>
      <c r="C32" s="20">
        <f>+C29</f>
        <v>0</v>
      </c>
      <c r="D32" s="20"/>
      <c r="E32" s="20"/>
      <c r="F32" s="20"/>
      <c r="G32" s="20"/>
      <c r="H32" s="20">
        <f>+H29</f>
        <v>3.8904444444444448</v>
      </c>
      <c r="I32" s="20"/>
      <c r="J32" s="20">
        <f>+J29</f>
        <v>0.14000000000000001</v>
      </c>
      <c r="K32" s="20"/>
      <c r="L32" s="20"/>
      <c r="M32" s="20"/>
      <c r="N32" s="20"/>
      <c r="O32" s="20"/>
      <c r="P32" s="20"/>
      <c r="Q32" s="20">
        <f>+Q29</f>
        <v>5.6266666666666669</v>
      </c>
      <c r="R32" s="20"/>
      <c r="S32" s="20"/>
      <c r="T32" s="20">
        <f>+T29</f>
        <v>5.2866666666666671</v>
      </c>
      <c r="U32" s="20"/>
      <c r="V32" s="20"/>
      <c r="W32" s="20">
        <f>+W29</f>
        <v>1.992</v>
      </c>
      <c r="X32" s="20"/>
      <c r="Y32" s="20">
        <f>+Y29</f>
        <v>11.150000000000004</v>
      </c>
      <c r="Z32" s="20"/>
      <c r="AA32" s="20"/>
      <c r="AB32" s="20">
        <f>+AB29</f>
        <v>0.47333333333333344</v>
      </c>
      <c r="AC32" s="20"/>
      <c r="AD32" s="20">
        <f>+AD29</f>
        <v>1.8733333333333333</v>
      </c>
      <c r="AE32" s="20"/>
      <c r="AF32" s="20">
        <f>+AF29</f>
        <v>0</v>
      </c>
      <c r="AG32" s="20"/>
      <c r="AH32" s="20">
        <f>+AH29</f>
        <v>0</v>
      </c>
      <c r="AI32" s="112">
        <f>+AI29</f>
        <v>30.432444444444442</v>
      </c>
    </row>
    <row r="33" spans="1:34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7" spans="1:34">
      <c r="A37" s="24" t="s">
        <v>61</v>
      </c>
      <c r="B37" s="37" t="s">
        <v>74</v>
      </c>
      <c r="C37" s="37" t="s">
        <v>76</v>
      </c>
      <c r="D37" s="37" t="s">
        <v>77</v>
      </c>
      <c r="E37" s="37" t="s">
        <v>79</v>
      </c>
      <c r="F37" s="37" t="s">
        <v>78</v>
      </c>
      <c r="G37" s="37" t="s">
        <v>83</v>
      </c>
      <c r="H37" s="37" t="s">
        <v>84</v>
      </c>
      <c r="I37" s="37" t="s">
        <v>86</v>
      </c>
      <c r="J37" s="37" t="s">
        <v>88</v>
      </c>
      <c r="K37" s="37" t="s">
        <v>89</v>
      </c>
      <c r="L37" s="37" t="s">
        <v>91</v>
      </c>
      <c r="M37" s="37" t="s">
        <v>93</v>
      </c>
      <c r="N37" s="25"/>
    </row>
    <row r="38" spans="1:34">
      <c r="A38" s="26" t="s">
        <v>58</v>
      </c>
      <c r="B38" s="18">
        <f t="shared" ref="B38:C40" si="22">B30</f>
        <v>0</v>
      </c>
      <c r="C38" s="18">
        <f t="shared" si="22"/>
        <v>0</v>
      </c>
      <c r="D38" s="18">
        <f>H30</f>
        <v>3.4272727272727277</v>
      </c>
      <c r="E38" s="18">
        <f>J30</f>
        <v>0.14545454545454548</v>
      </c>
      <c r="F38" s="18">
        <f>Q30</f>
        <v>5.0272727272727273</v>
      </c>
      <c r="G38" s="18">
        <f>T30</f>
        <v>5.5636363636363635</v>
      </c>
      <c r="H38" s="18">
        <f>W30</f>
        <v>1.9254545454545455</v>
      </c>
      <c r="I38" s="18">
        <f>Y30</f>
        <v>11.822727272727276</v>
      </c>
      <c r="J38" s="18">
        <f>AB30</f>
        <v>0.49090909090909102</v>
      </c>
      <c r="K38" s="18">
        <f>AD30</f>
        <v>2.0090909090909088</v>
      </c>
      <c r="L38" s="18">
        <f>AF30</f>
        <v>0</v>
      </c>
      <c r="M38" s="20">
        <f>AH30</f>
        <v>0</v>
      </c>
      <c r="N38" s="25"/>
    </row>
    <row r="39" spans="1:34">
      <c r="A39" s="210" t="s">
        <v>59</v>
      </c>
      <c r="B39" s="211">
        <f t="shared" si="22"/>
        <v>0</v>
      </c>
      <c r="C39" s="211">
        <f t="shared" si="22"/>
        <v>0</v>
      </c>
      <c r="D39" s="211">
        <f>H31</f>
        <v>5.1641666666666666</v>
      </c>
      <c r="E39" s="211">
        <f>J31</f>
        <v>0.125</v>
      </c>
      <c r="F39" s="211">
        <f>Q31</f>
        <v>7.2750000000000004</v>
      </c>
      <c r="G39" s="211">
        <f>T31</f>
        <v>4.5250000000000004</v>
      </c>
      <c r="H39" s="211">
        <f>W31</f>
        <v>2.1749999999999998</v>
      </c>
      <c r="I39" s="211">
        <f>Y31</f>
        <v>9.2999999999999989</v>
      </c>
      <c r="J39" s="211">
        <f>AB31</f>
        <v>0.42499999999999999</v>
      </c>
      <c r="K39" s="211">
        <f>AD31</f>
        <v>1.5</v>
      </c>
      <c r="L39" s="211">
        <f>AF31</f>
        <v>0</v>
      </c>
      <c r="M39" s="212">
        <f>AH31</f>
        <v>0</v>
      </c>
      <c r="N39" s="25"/>
    </row>
    <row r="40" spans="1:34">
      <c r="A40" s="27" t="s">
        <v>60</v>
      </c>
      <c r="B40" s="28">
        <f t="shared" si="22"/>
        <v>0</v>
      </c>
      <c r="C40" s="28">
        <f t="shared" si="22"/>
        <v>0</v>
      </c>
      <c r="D40" s="28">
        <f>H32</f>
        <v>3.8904444444444448</v>
      </c>
      <c r="E40" s="28">
        <f>J32</f>
        <v>0.14000000000000001</v>
      </c>
      <c r="F40" s="28">
        <f>Q32</f>
        <v>5.6266666666666669</v>
      </c>
      <c r="G40" s="28">
        <f>T32</f>
        <v>5.2866666666666671</v>
      </c>
      <c r="H40" s="28">
        <f>W32</f>
        <v>1.992</v>
      </c>
      <c r="I40" s="28">
        <f>Y32</f>
        <v>11.150000000000004</v>
      </c>
      <c r="J40" s="28">
        <f>AB32</f>
        <v>0.47333333333333344</v>
      </c>
      <c r="K40" s="28">
        <f>AD32</f>
        <v>1.8733333333333333</v>
      </c>
      <c r="L40" s="28">
        <f>AF32</f>
        <v>0</v>
      </c>
      <c r="M40" s="20">
        <f>AH32</f>
        <v>0</v>
      </c>
      <c r="N40" s="25"/>
    </row>
    <row r="41" spans="1:34">
      <c r="A41" s="29" t="s">
        <v>279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25"/>
    </row>
    <row r="42" spans="1:34">
      <c r="A42" s="32" t="s">
        <v>63</v>
      </c>
      <c r="B42" s="38" t="s">
        <v>74</v>
      </c>
      <c r="C42" s="38" t="s">
        <v>76</v>
      </c>
      <c r="D42" s="38" t="s">
        <v>77</v>
      </c>
      <c r="E42" s="38" t="s">
        <v>79</v>
      </c>
      <c r="F42" s="38" t="s">
        <v>78</v>
      </c>
      <c r="G42" s="38" t="s">
        <v>83</v>
      </c>
      <c r="H42" s="38" t="s">
        <v>84</v>
      </c>
      <c r="I42" s="38" t="s">
        <v>86</v>
      </c>
      <c r="J42" s="38" t="s">
        <v>88</v>
      </c>
      <c r="K42" s="38" t="s">
        <v>89</v>
      </c>
      <c r="L42" s="38" t="s">
        <v>91</v>
      </c>
      <c r="M42" s="38" t="s">
        <v>93</v>
      </c>
      <c r="N42" s="25"/>
    </row>
    <row r="43" spans="1:34">
      <c r="A43" s="26" t="s">
        <v>64</v>
      </c>
      <c r="B43" s="18">
        <v>1.02</v>
      </c>
      <c r="C43" s="18">
        <v>1.05</v>
      </c>
      <c r="D43" s="18">
        <v>0.77</v>
      </c>
      <c r="E43" s="18">
        <v>1.71</v>
      </c>
      <c r="F43" s="18">
        <v>3.24</v>
      </c>
      <c r="G43" s="18">
        <v>2.4</v>
      </c>
      <c r="H43" s="18">
        <v>1.53</v>
      </c>
      <c r="I43" s="18">
        <v>2.2200000000000002</v>
      </c>
      <c r="J43" s="18">
        <v>2.72</v>
      </c>
      <c r="K43" s="18">
        <v>2.19</v>
      </c>
      <c r="L43" s="18">
        <v>0.86</v>
      </c>
      <c r="M43" s="20">
        <v>0.92</v>
      </c>
      <c r="N43" s="25"/>
    </row>
    <row r="44" spans="1:34">
      <c r="A44" s="26" t="s">
        <v>65</v>
      </c>
      <c r="B44" s="18">
        <f>SUM(B43)</f>
        <v>1.02</v>
      </c>
      <c r="C44" s="18">
        <f t="shared" ref="C44:I44" si="23">SUM(B44+C43)</f>
        <v>2.0700000000000003</v>
      </c>
      <c r="D44" s="18">
        <f t="shared" si="23"/>
        <v>2.8400000000000003</v>
      </c>
      <c r="E44" s="18">
        <f t="shared" si="23"/>
        <v>4.5500000000000007</v>
      </c>
      <c r="F44" s="18">
        <f t="shared" si="23"/>
        <v>7.7900000000000009</v>
      </c>
      <c r="G44" s="18">
        <f t="shared" si="23"/>
        <v>10.190000000000001</v>
      </c>
      <c r="H44" s="18">
        <f t="shared" si="23"/>
        <v>11.72</v>
      </c>
      <c r="I44" s="18">
        <f t="shared" si="23"/>
        <v>13.940000000000001</v>
      </c>
      <c r="J44" s="18">
        <f>SUM(H44+J43)</f>
        <v>14.440000000000001</v>
      </c>
      <c r="K44" s="18">
        <f>SUM(J44+K43)</f>
        <v>16.630000000000003</v>
      </c>
      <c r="L44" s="18">
        <f>SUM(K44+L43)</f>
        <v>17.490000000000002</v>
      </c>
      <c r="M44" s="20">
        <f>SUM(L44+M43)</f>
        <v>18.410000000000004</v>
      </c>
      <c r="N44" s="25"/>
    </row>
    <row r="45" spans="1:34">
      <c r="A45" s="27" t="s">
        <v>66</v>
      </c>
      <c r="B45" s="28">
        <v>5.34</v>
      </c>
      <c r="C45" s="28">
        <v>5.29</v>
      </c>
      <c r="D45" s="28">
        <v>5.58</v>
      </c>
      <c r="E45" s="28">
        <v>5.36</v>
      </c>
      <c r="F45" s="28">
        <v>8.82</v>
      </c>
      <c r="G45" s="28">
        <v>13.52</v>
      </c>
      <c r="H45" s="28">
        <v>11.61</v>
      </c>
      <c r="I45" s="28">
        <v>12.46</v>
      </c>
      <c r="J45" s="28">
        <v>9.85</v>
      </c>
      <c r="K45" s="28">
        <v>9.3699999999999992</v>
      </c>
      <c r="L45" s="28">
        <v>3.62</v>
      </c>
      <c r="M45" s="28">
        <v>4.6900000000000004</v>
      </c>
      <c r="N45" s="25"/>
    </row>
    <row r="46" spans="1:34">
      <c r="A46" s="26" t="s">
        <v>67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0"/>
      <c r="N46" s="25"/>
    </row>
    <row r="47" spans="1:34">
      <c r="A47" s="26" t="s">
        <v>68</v>
      </c>
      <c r="B47" s="18">
        <f t="shared" ref="B47:M47" si="24">SUM(B38-B43)</f>
        <v>-1.02</v>
      </c>
      <c r="C47" s="18">
        <f t="shared" si="24"/>
        <v>-1.05</v>
      </c>
      <c r="D47" s="18">
        <f t="shared" si="24"/>
        <v>2.6572727272727277</v>
      </c>
      <c r="E47" s="18">
        <f t="shared" si="24"/>
        <v>-1.5645454545454545</v>
      </c>
      <c r="F47" s="18">
        <f t="shared" si="24"/>
        <v>1.7872727272727271</v>
      </c>
      <c r="G47" s="18">
        <f t="shared" si="24"/>
        <v>3.1636363636363636</v>
      </c>
      <c r="H47" s="18">
        <f t="shared" si="24"/>
        <v>0.3954545454545455</v>
      </c>
      <c r="I47" s="18">
        <f t="shared" si="24"/>
        <v>9.6027272727272752</v>
      </c>
      <c r="J47" s="18">
        <f t="shared" si="24"/>
        <v>-2.229090909090909</v>
      </c>
      <c r="K47" s="18">
        <f t="shared" si="24"/>
        <v>-0.18090909090909113</v>
      </c>
      <c r="L47" s="18">
        <f t="shared" si="24"/>
        <v>-0.86</v>
      </c>
      <c r="M47" s="28">
        <f t="shared" si="24"/>
        <v>-0.92</v>
      </c>
      <c r="N47" s="25"/>
    </row>
    <row r="48" spans="1:34">
      <c r="A48" s="26" t="s">
        <v>69</v>
      </c>
      <c r="B48" s="18">
        <f t="shared" ref="B48:M48" si="25">SUM(B39-B43)</f>
        <v>-1.02</v>
      </c>
      <c r="C48" s="18">
        <f t="shared" si="25"/>
        <v>-1.05</v>
      </c>
      <c r="D48" s="18">
        <f t="shared" si="25"/>
        <v>4.394166666666667</v>
      </c>
      <c r="E48" s="18">
        <f t="shared" si="25"/>
        <v>-1.585</v>
      </c>
      <c r="F48" s="18">
        <f t="shared" si="25"/>
        <v>4.0350000000000001</v>
      </c>
      <c r="G48" s="18">
        <f t="shared" si="25"/>
        <v>2.1250000000000004</v>
      </c>
      <c r="H48" s="18">
        <f t="shared" si="25"/>
        <v>0.6449999999999998</v>
      </c>
      <c r="I48" s="18">
        <f t="shared" si="25"/>
        <v>7.0799999999999983</v>
      </c>
      <c r="J48" s="18">
        <f t="shared" si="25"/>
        <v>-2.2950000000000004</v>
      </c>
      <c r="K48" s="18">
        <f t="shared" si="25"/>
        <v>-0.69</v>
      </c>
      <c r="L48" s="18">
        <f t="shared" si="25"/>
        <v>-0.86</v>
      </c>
      <c r="M48" s="28">
        <f t="shared" si="25"/>
        <v>-0.92</v>
      </c>
      <c r="N48" s="25"/>
    </row>
    <row r="49" spans="1:14">
      <c r="A49" s="26" t="s">
        <v>70</v>
      </c>
      <c r="B49" s="18">
        <f t="shared" ref="B49:M49" si="26">SUM(B40-B43)</f>
        <v>-1.02</v>
      </c>
      <c r="C49" s="18">
        <f t="shared" si="26"/>
        <v>-1.05</v>
      </c>
      <c r="D49" s="18">
        <f t="shared" si="26"/>
        <v>3.1204444444444448</v>
      </c>
      <c r="E49" s="18">
        <f t="shared" si="26"/>
        <v>-1.5699999999999998</v>
      </c>
      <c r="F49" s="18">
        <f t="shared" si="26"/>
        <v>2.3866666666666667</v>
      </c>
      <c r="G49" s="18">
        <f t="shared" si="26"/>
        <v>2.8866666666666672</v>
      </c>
      <c r="H49" s="18">
        <f t="shared" si="26"/>
        <v>0.46199999999999997</v>
      </c>
      <c r="I49" s="18">
        <f t="shared" si="26"/>
        <v>8.9300000000000033</v>
      </c>
      <c r="J49" s="18">
        <f t="shared" si="26"/>
        <v>-2.2466666666666666</v>
      </c>
      <c r="K49" s="18">
        <f t="shared" si="26"/>
        <v>-0.31666666666666665</v>
      </c>
      <c r="L49" s="18">
        <f t="shared" si="26"/>
        <v>-0.86</v>
      </c>
      <c r="M49" s="28">
        <f t="shared" si="26"/>
        <v>-0.92</v>
      </c>
      <c r="N49" s="25"/>
    </row>
    <row r="50" spans="1:14">
      <c r="A50" s="26" t="s">
        <v>71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20"/>
      <c r="N50" s="25"/>
    </row>
    <row r="51" spans="1:14">
      <c r="A51" s="26" t="s">
        <v>68</v>
      </c>
      <c r="B51" s="18">
        <f t="shared" ref="B51:M51" si="27">SUM(B55-B44)</f>
        <v>-1.02</v>
      </c>
      <c r="C51" s="18">
        <f t="shared" si="27"/>
        <v>-2.0700000000000003</v>
      </c>
      <c r="D51" s="18">
        <f t="shared" si="27"/>
        <v>0.58727272727272739</v>
      </c>
      <c r="E51" s="18">
        <f t="shared" si="27"/>
        <v>-0.97727272727272751</v>
      </c>
      <c r="F51" s="18">
        <f t="shared" si="27"/>
        <v>0.8100000000000005</v>
      </c>
      <c r="G51" s="18">
        <f t="shared" si="27"/>
        <v>3.9736363636363627</v>
      </c>
      <c r="H51" s="18">
        <f t="shared" si="27"/>
        <v>4.3690909090909091</v>
      </c>
      <c r="I51" s="18">
        <f t="shared" si="27"/>
        <v>13.971818181818183</v>
      </c>
      <c r="J51" s="18">
        <f t="shared" si="27"/>
        <v>2.1400000000000006</v>
      </c>
      <c r="K51" s="18">
        <f t="shared" si="27"/>
        <v>1.9590909090909072</v>
      </c>
      <c r="L51" s="18">
        <f t="shared" si="27"/>
        <v>1.0990909090909078</v>
      </c>
      <c r="M51" s="28">
        <f t="shared" si="27"/>
        <v>0.17909090909090608</v>
      </c>
      <c r="N51" s="25"/>
    </row>
    <row r="52" spans="1:14">
      <c r="A52" s="26" t="s">
        <v>69</v>
      </c>
      <c r="B52" s="18">
        <f t="shared" ref="B52:M52" si="28">SUM(B56-B44)</f>
        <v>-1.02</v>
      </c>
      <c r="C52" s="18">
        <f t="shared" si="28"/>
        <v>-2.0700000000000003</v>
      </c>
      <c r="D52" s="18">
        <f t="shared" si="28"/>
        <v>2.3241666666666663</v>
      </c>
      <c r="E52" s="18">
        <f t="shared" si="28"/>
        <v>0.73916666666666586</v>
      </c>
      <c r="F52" s="18">
        <f t="shared" si="28"/>
        <v>4.774166666666666</v>
      </c>
      <c r="G52" s="18">
        <f t="shared" si="28"/>
        <v>6.899166666666666</v>
      </c>
      <c r="H52" s="18">
        <f t="shared" si="28"/>
        <v>7.5441666666666674</v>
      </c>
      <c r="I52" s="18">
        <f t="shared" si="28"/>
        <v>14.624166666666664</v>
      </c>
      <c r="J52" s="18">
        <f t="shared" si="28"/>
        <v>5.2491666666666674</v>
      </c>
      <c r="K52" s="18">
        <f t="shared" si="28"/>
        <v>4.5591666666666661</v>
      </c>
      <c r="L52" s="18">
        <f t="shared" si="28"/>
        <v>3.6991666666666667</v>
      </c>
      <c r="M52" s="28">
        <f t="shared" si="28"/>
        <v>2.779166666666665</v>
      </c>
      <c r="N52" s="25"/>
    </row>
    <row r="53" spans="1:14">
      <c r="A53" s="27" t="s">
        <v>70</v>
      </c>
      <c r="B53" s="28">
        <f t="shared" ref="B53:M53" si="29">SUM(B57-B44)</f>
        <v>-1.02</v>
      </c>
      <c r="C53" s="28">
        <f t="shared" si="29"/>
        <v>-2.0700000000000003</v>
      </c>
      <c r="D53" s="28">
        <f t="shared" si="29"/>
        <v>1.0504444444444445</v>
      </c>
      <c r="E53" s="28">
        <f t="shared" si="29"/>
        <v>-0.51955555555555577</v>
      </c>
      <c r="F53" s="28">
        <f t="shared" si="29"/>
        <v>1.8671111111111109</v>
      </c>
      <c r="G53" s="28">
        <f t="shared" si="29"/>
        <v>4.7537777777777777</v>
      </c>
      <c r="H53" s="28">
        <f t="shared" si="29"/>
        <v>5.2157777777777792</v>
      </c>
      <c r="I53" s="28">
        <f t="shared" si="29"/>
        <v>14.145777777777784</v>
      </c>
      <c r="J53" s="28">
        <f t="shared" si="29"/>
        <v>2.9691111111111113</v>
      </c>
      <c r="K53" s="28">
        <f t="shared" si="29"/>
        <v>2.6524444444444448</v>
      </c>
      <c r="L53" s="28">
        <f t="shared" si="29"/>
        <v>1.7924444444444454</v>
      </c>
      <c r="M53" s="28">
        <f t="shared" si="29"/>
        <v>0.87244444444444369</v>
      </c>
      <c r="N53" s="25"/>
    </row>
    <row r="54" spans="1:14">
      <c r="A54" s="33" t="s">
        <v>72</v>
      </c>
      <c r="B54" s="39" t="s">
        <v>74</v>
      </c>
      <c r="C54" s="39" t="s">
        <v>76</v>
      </c>
      <c r="D54" s="39" t="s">
        <v>77</v>
      </c>
      <c r="E54" s="39" t="s">
        <v>79</v>
      </c>
      <c r="F54" s="39" t="s">
        <v>78</v>
      </c>
      <c r="G54" s="39" t="s">
        <v>83</v>
      </c>
      <c r="H54" s="39" t="s">
        <v>84</v>
      </c>
      <c r="I54" s="39" t="s">
        <v>86</v>
      </c>
      <c r="J54" s="39" t="s">
        <v>88</v>
      </c>
      <c r="K54" s="39" t="s">
        <v>89</v>
      </c>
      <c r="L54" s="39" t="s">
        <v>91</v>
      </c>
      <c r="M54" s="39" t="s">
        <v>93</v>
      </c>
      <c r="N54" s="25"/>
    </row>
    <row r="55" spans="1:14">
      <c r="A55" s="26" t="s">
        <v>68</v>
      </c>
      <c r="B55" s="18">
        <f>SUM(B38)</f>
        <v>0</v>
      </c>
      <c r="C55" s="18">
        <f t="shared" ref="C55:I57" si="30">SUM(C38+B55)</f>
        <v>0</v>
      </c>
      <c r="D55" s="18">
        <f t="shared" si="30"/>
        <v>3.4272727272727277</v>
      </c>
      <c r="E55" s="18">
        <f t="shared" si="30"/>
        <v>3.5727272727272732</v>
      </c>
      <c r="F55" s="18">
        <f t="shared" si="30"/>
        <v>8.6000000000000014</v>
      </c>
      <c r="G55" s="18">
        <f t="shared" si="30"/>
        <v>14.163636363636364</v>
      </c>
      <c r="H55" s="18">
        <f t="shared" si="30"/>
        <v>16.08909090909091</v>
      </c>
      <c r="I55" s="18">
        <f t="shared" si="30"/>
        <v>27.911818181818184</v>
      </c>
      <c r="J55" s="18">
        <f>SUM(J38+H55)</f>
        <v>16.580000000000002</v>
      </c>
      <c r="K55" s="18">
        <f t="shared" ref="K55:M57" si="31">SUM(K38+J55)</f>
        <v>18.58909090909091</v>
      </c>
      <c r="L55" s="18">
        <f t="shared" si="31"/>
        <v>18.58909090909091</v>
      </c>
      <c r="M55" s="28">
        <f t="shared" si="31"/>
        <v>18.58909090909091</v>
      </c>
      <c r="N55" s="25"/>
    </row>
    <row r="56" spans="1:14">
      <c r="A56" s="26" t="s">
        <v>69</v>
      </c>
      <c r="B56" s="18">
        <f>SUM(B39)</f>
        <v>0</v>
      </c>
      <c r="C56" s="18">
        <f t="shared" si="30"/>
        <v>0</v>
      </c>
      <c r="D56" s="18">
        <f t="shared" si="30"/>
        <v>5.1641666666666666</v>
      </c>
      <c r="E56" s="18">
        <f t="shared" si="30"/>
        <v>5.2891666666666666</v>
      </c>
      <c r="F56" s="18">
        <f t="shared" si="30"/>
        <v>12.564166666666667</v>
      </c>
      <c r="G56" s="18">
        <f t="shared" si="30"/>
        <v>17.089166666666667</v>
      </c>
      <c r="H56" s="18">
        <f t="shared" si="30"/>
        <v>19.264166666666668</v>
      </c>
      <c r="I56" s="18">
        <f t="shared" si="30"/>
        <v>28.564166666666665</v>
      </c>
      <c r="J56" s="18">
        <f>SUM(J39+H56)</f>
        <v>19.689166666666669</v>
      </c>
      <c r="K56" s="18">
        <f t="shared" si="31"/>
        <v>21.189166666666669</v>
      </c>
      <c r="L56" s="18">
        <f t="shared" si="31"/>
        <v>21.189166666666669</v>
      </c>
      <c r="M56" s="28">
        <f t="shared" si="31"/>
        <v>21.189166666666669</v>
      </c>
      <c r="N56" s="25"/>
    </row>
    <row r="57" spans="1:14">
      <c r="A57" s="26" t="s">
        <v>70</v>
      </c>
      <c r="B57" s="20">
        <f>SUM(B40)</f>
        <v>0</v>
      </c>
      <c r="C57" s="20">
        <f t="shared" si="30"/>
        <v>0</v>
      </c>
      <c r="D57" s="20">
        <f t="shared" si="30"/>
        <v>3.8904444444444448</v>
      </c>
      <c r="E57" s="20">
        <f t="shared" si="30"/>
        <v>4.0304444444444449</v>
      </c>
      <c r="F57" s="20">
        <f t="shared" si="30"/>
        <v>9.6571111111111119</v>
      </c>
      <c r="G57" s="20">
        <f t="shared" si="30"/>
        <v>14.943777777777779</v>
      </c>
      <c r="H57" s="20">
        <f t="shared" si="30"/>
        <v>16.93577777777778</v>
      </c>
      <c r="I57" s="20">
        <f t="shared" si="30"/>
        <v>28.085777777777786</v>
      </c>
      <c r="J57" s="20">
        <f>SUM(J40+H57)</f>
        <v>17.409111111111113</v>
      </c>
      <c r="K57" s="20">
        <f t="shared" si="31"/>
        <v>19.282444444444447</v>
      </c>
      <c r="L57" s="20">
        <f t="shared" si="31"/>
        <v>19.282444444444447</v>
      </c>
      <c r="M57" s="28">
        <f t="shared" si="31"/>
        <v>19.282444444444447</v>
      </c>
      <c r="N57" s="25"/>
    </row>
    <row r="58" spans="1:14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4">
      <c r="A59" s="34"/>
      <c r="B59" s="34"/>
    </row>
  </sheetData>
  <phoneticPr fontId="0" type="noConversion"/>
  <pageMargins left="0.5" right="0.5" top="0.5" bottom="0.5" header="0" footer="0"/>
  <pageSetup paperSize="5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K55"/>
  <sheetViews>
    <sheetView showOutlineSymbols="0" zoomScale="50" zoomScaleNormal="87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9.6640625" defaultRowHeight="15"/>
  <cols>
    <col min="1" max="1" width="35.77734375" style="1" customWidth="1"/>
    <col min="2" max="20" width="9.6640625" style="1" customWidth="1"/>
    <col min="21" max="21" width="8.6640625" style="1" customWidth="1"/>
    <col min="22" max="22" width="9.6640625" style="1" customWidth="1"/>
    <col min="23" max="23" width="10.6640625" style="1" customWidth="1"/>
    <col min="24" max="25" width="9.6640625" style="1" customWidth="1"/>
    <col min="26" max="26" width="11.6640625" style="1" customWidth="1"/>
    <col min="27" max="27" width="8.6640625" style="1" customWidth="1"/>
    <col min="28" max="28" width="9.6640625" style="1" customWidth="1"/>
    <col min="29" max="29" width="10.6640625" style="1" customWidth="1"/>
    <col min="30" max="30" width="8.6640625" style="1" customWidth="1"/>
    <col min="31" max="31" width="10.6640625" style="1" customWidth="1"/>
    <col min="32" max="34" width="8.6640625" style="1" customWidth="1"/>
    <col min="35" max="35" width="11.6640625" style="1" customWidth="1"/>
    <col min="36" max="36" width="8.6640625" style="1" customWidth="1"/>
    <col min="37" max="37" width="10.77734375" style="1" customWidth="1"/>
    <col min="38" max="16384" width="9.6640625" style="1"/>
  </cols>
  <sheetData>
    <row r="1" spans="1:37">
      <c r="A1" s="11" t="s">
        <v>46</v>
      </c>
      <c r="B1" s="11"/>
    </row>
    <row r="2" spans="1:37">
      <c r="A2" s="11" t="s">
        <v>316</v>
      </c>
      <c r="B2" s="11"/>
    </row>
    <row r="3" spans="1:37">
      <c r="A3" s="11" t="s">
        <v>299</v>
      </c>
      <c r="B3" s="11"/>
    </row>
    <row r="4" spans="1:37">
      <c r="A4" s="11" t="s">
        <v>301</v>
      </c>
      <c r="B4" s="11"/>
    </row>
    <row r="5" spans="1:37">
      <c r="A5" s="11"/>
      <c r="B5" s="11"/>
    </row>
    <row r="6" spans="1:37" ht="31.5">
      <c r="A6" s="13" t="s">
        <v>48</v>
      </c>
      <c r="B6" s="42">
        <v>36532</v>
      </c>
      <c r="C6" s="138" t="s">
        <v>341</v>
      </c>
      <c r="D6" s="138" t="s">
        <v>505</v>
      </c>
      <c r="E6" s="138" t="s">
        <v>342</v>
      </c>
      <c r="F6" s="42" t="s">
        <v>318</v>
      </c>
      <c r="G6" s="138" t="s">
        <v>500</v>
      </c>
      <c r="H6" s="42" t="s">
        <v>319</v>
      </c>
      <c r="I6" s="42">
        <v>36628</v>
      </c>
      <c r="J6" s="42" t="s">
        <v>101</v>
      </c>
      <c r="K6" s="138" t="s">
        <v>501</v>
      </c>
      <c r="L6" s="42">
        <v>36659</v>
      </c>
      <c r="M6" s="42">
        <v>36673</v>
      </c>
      <c r="N6" s="138" t="s">
        <v>347</v>
      </c>
      <c r="O6" s="42">
        <v>157</v>
      </c>
      <c r="P6" s="42">
        <v>36687</v>
      </c>
      <c r="Q6" s="42">
        <v>36695</v>
      </c>
      <c r="R6" s="138" t="s">
        <v>502</v>
      </c>
      <c r="S6" s="42">
        <v>36737</v>
      </c>
      <c r="T6" s="138" t="s">
        <v>503</v>
      </c>
      <c r="U6" s="42"/>
      <c r="V6" s="138" t="s">
        <v>377</v>
      </c>
      <c r="W6" s="138" t="s">
        <v>506</v>
      </c>
      <c r="X6" s="42">
        <v>36793</v>
      </c>
      <c r="Y6" s="138" t="s">
        <v>504</v>
      </c>
      <c r="Z6" s="138" t="s">
        <v>507</v>
      </c>
      <c r="AA6" s="42" t="s">
        <v>320</v>
      </c>
      <c r="AB6" s="138" t="s">
        <v>354</v>
      </c>
      <c r="AC6" s="138" t="s">
        <v>508</v>
      </c>
      <c r="AD6" s="138">
        <v>36852</v>
      </c>
      <c r="AE6" s="138" t="s">
        <v>509</v>
      </c>
      <c r="AF6" s="138" t="s">
        <v>356</v>
      </c>
      <c r="AG6" s="42">
        <v>36863</v>
      </c>
      <c r="AH6" s="42">
        <v>36873</v>
      </c>
      <c r="AI6" s="138" t="s">
        <v>498</v>
      </c>
      <c r="AJ6" s="138" t="s">
        <v>499</v>
      </c>
      <c r="AK6" s="138" t="s">
        <v>358</v>
      </c>
    </row>
    <row r="7" spans="1:37">
      <c r="A7" s="45" t="s">
        <v>317</v>
      </c>
      <c r="B7" s="20">
        <v>0.4</v>
      </c>
      <c r="C7" s="20">
        <f>SUM(B7)</f>
        <v>0.4</v>
      </c>
      <c r="D7" s="20">
        <v>1</v>
      </c>
      <c r="E7" s="20">
        <f>SUM(D7)</f>
        <v>1</v>
      </c>
      <c r="F7" s="20">
        <v>0.4</v>
      </c>
      <c r="G7" s="20">
        <f>SUM(F7)</f>
        <v>0.4</v>
      </c>
      <c r="H7" s="20">
        <v>0.35</v>
      </c>
      <c r="I7" s="20">
        <v>0.6</v>
      </c>
      <c r="J7" s="20">
        <v>0</v>
      </c>
      <c r="K7" s="20">
        <f>SUM(H7:J7)</f>
        <v>0.95</v>
      </c>
      <c r="L7" s="19">
        <v>0.5</v>
      </c>
      <c r="M7" s="19">
        <v>0.1</v>
      </c>
      <c r="N7" s="20">
        <f>SUM(L7:M7)</f>
        <v>0.6</v>
      </c>
      <c r="O7" s="19">
        <v>0.5</v>
      </c>
      <c r="P7" s="20">
        <v>0.5</v>
      </c>
      <c r="Q7" s="20">
        <v>0.3</v>
      </c>
      <c r="R7" s="20">
        <f>SUM(O7:Q7)</f>
        <v>1.3</v>
      </c>
      <c r="S7" s="20">
        <v>0.7</v>
      </c>
      <c r="T7" s="20">
        <f>SUM(S7)</f>
        <v>0.7</v>
      </c>
      <c r="U7" s="20">
        <v>0</v>
      </c>
      <c r="V7" s="20">
        <f>SUM(U7)</f>
        <v>0</v>
      </c>
      <c r="W7" s="20">
        <v>1.4</v>
      </c>
      <c r="X7" s="20">
        <v>0.65</v>
      </c>
      <c r="Y7" s="20">
        <f>SUM(W7:X7)</f>
        <v>2.0499999999999998</v>
      </c>
      <c r="Z7" s="20">
        <v>3.2</v>
      </c>
      <c r="AA7" s="20">
        <v>0.1</v>
      </c>
      <c r="AB7" s="20">
        <f>SUM(Z7:AA7)</f>
        <v>3.3000000000000003</v>
      </c>
      <c r="AC7" s="20">
        <v>1.5</v>
      </c>
      <c r="AD7" s="20">
        <v>0.85</v>
      </c>
      <c r="AE7" s="20">
        <v>0.1</v>
      </c>
      <c r="AF7" s="20">
        <f>SUM(AC7:AE7)</f>
        <v>2.4500000000000002</v>
      </c>
      <c r="AG7" s="20">
        <v>0.4</v>
      </c>
      <c r="AH7" s="20">
        <v>0.2</v>
      </c>
      <c r="AI7" s="20">
        <v>0.3</v>
      </c>
      <c r="AJ7" s="20">
        <f>SUM(AG7:AI7)</f>
        <v>0.90000000000000013</v>
      </c>
      <c r="AK7" s="20">
        <f t="shared" ref="AK7:AK24" si="0">C7+E7+G7+K7+N7+R7+T7+V7+Y7+AB7+AF7+AJ7</f>
        <v>14.050000000000002</v>
      </c>
    </row>
    <row r="8" spans="1:37">
      <c r="A8" s="45" t="s">
        <v>303</v>
      </c>
      <c r="B8" s="57">
        <v>0.2</v>
      </c>
      <c r="C8" s="59">
        <f t="shared" ref="C8:C24" si="1">SUM(B8)</f>
        <v>0.2</v>
      </c>
      <c r="D8" s="58">
        <v>0.6</v>
      </c>
      <c r="E8" s="59">
        <f t="shared" ref="E8:E24" si="2">SUM(D8)</f>
        <v>0.6</v>
      </c>
      <c r="F8" s="58">
        <v>0.35</v>
      </c>
      <c r="G8" s="59">
        <f t="shared" ref="G8:G24" si="3">SUM(F8)</f>
        <v>0.35</v>
      </c>
      <c r="H8" s="58">
        <v>0.35</v>
      </c>
      <c r="I8" s="58">
        <v>0.6</v>
      </c>
      <c r="J8" s="58">
        <v>0</v>
      </c>
      <c r="K8" s="59">
        <f t="shared" ref="K8:K24" si="4">SUM(H8:J8)</f>
        <v>0.95</v>
      </c>
      <c r="L8" s="58">
        <v>0.45</v>
      </c>
      <c r="M8" s="58">
        <v>0.1</v>
      </c>
      <c r="N8" s="59">
        <f t="shared" ref="N8:N24" si="5">SUM(L8:M8)</f>
        <v>0.55000000000000004</v>
      </c>
      <c r="O8" s="58">
        <v>0.4</v>
      </c>
      <c r="P8" s="47">
        <v>0.4</v>
      </c>
      <c r="Q8" s="47">
        <v>0.25</v>
      </c>
      <c r="R8" s="59">
        <f t="shared" ref="R8:R24" si="6">SUM(O8:Q8)</f>
        <v>1.05</v>
      </c>
      <c r="S8" s="47">
        <v>0.7</v>
      </c>
      <c r="T8" s="59">
        <f t="shared" ref="T8:T24" si="7">SUM(S8)</f>
        <v>0.7</v>
      </c>
      <c r="U8" s="47">
        <v>0</v>
      </c>
      <c r="V8" s="59">
        <f t="shared" ref="V8:V24" si="8">SUM(U8)</f>
        <v>0</v>
      </c>
      <c r="W8" s="59">
        <v>1.4</v>
      </c>
      <c r="X8" s="59">
        <v>0.65</v>
      </c>
      <c r="Y8" s="59">
        <f t="shared" ref="Y8:Y24" si="9">SUM(W8:X8)</f>
        <v>2.0499999999999998</v>
      </c>
      <c r="Z8" s="59">
        <v>3.75</v>
      </c>
      <c r="AA8" s="59">
        <v>0.1</v>
      </c>
      <c r="AB8" s="59">
        <f t="shared" ref="AB8:AB24" si="10">SUM(Z8:AA8)</f>
        <v>3.85</v>
      </c>
      <c r="AC8" s="59">
        <v>1.6</v>
      </c>
      <c r="AD8" s="59">
        <v>0.85</v>
      </c>
      <c r="AE8" s="59">
        <v>0.15</v>
      </c>
      <c r="AF8" s="59">
        <f t="shared" ref="AF8:AF24" si="11">SUM(AC8:AE8)</f>
        <v>2.6</v>
      </c>
      <c r="AG8" s="59">
        <v>0.45</v>
      </c>
      <c r="AH8" s="59">
        <v>0.25</v>
      </c>
      <c r="AI8" s="59">
        <v>0.35</v>
      </c>
      <c r="AJ8" s="59">
        <f t="shared" ref="AJ8:AJ24" si="12">SUM(AG8:AI8)</f>
        <v>1.0499999999999998</v>
      </c>
      <c r="AK8" s="59">
        <f t="shared" si="0"/>
        <v>13.95</v>
      </c>
    </row>
    <row r="9" spans="1:37">
      <c r="A9" s="45" t="s">
        <v>287</v>
      </c>
      <c r="B9" s="60">
        <v>0.2</v>
      </c>
      <c r="C9" s="20">
        <f t="shared" si="1"/>
        <v>0.2</v>
      </c>
      <c r="D9" s="51">
        <v>0.8</v>
      </c>
      <c r="E9" s="20">
        <f t="shared" si="2"/>
        <v>0.8</v>
      </c>
      <c r="F9" s="51">
        <v>0.4</v>
      </c>
      <c r="G9" s="20">
        <f t="shared" si="3"/>
        <v>0.4</v>
      </c>
      <c r="H9" s="51">
        <v>0.35</v>
      </c>
      <c r="I9" s="51">
        <v>0.6</v>
      </c>
      <c r="J9" s="51">
        <v>0</v>
      </c>
      <c r="K9" s="20">
        <f t="shared" si="4"/>
        <v>0.95</v>
      </c>
      <c r="L9" s="51">
        <v>0.45</v>
      </c>
      <c r="M9" s="51">
        <v>0.1</v>
      </c>
      <c r="N9" s="20">
        <f t="shared" si="5"/>
        <v>0.55000000000000004</v>
      </c>
      <c r="O9" s="51">
        <v>0.4</v>
      </c>
      <c r="P9" s="18">
        <v>0.4</v>
      </c>
      <c r="Q9" s="18">
        <v>0.25</v>
      </c>
      <c r="R9" s="20">
        <f t="shared" si="6"/>
        <v>1.05</v>
      </c>
      <c r="S9" s="18">
        <v>0.6</v>
      </c>
      <c r="T9" s="20">
        <f t="shared" si="7"/>
        <v>0.6</v>
      </c>
      <c r="U9" s="18">
        <v>0</v>
      </c>
      <c r="V9" s="20">
        <f t="shared" si="8"/>
        <v>0</v>
      </c>
      <c r="W9" s="20">
        <v>1.4</v>
      </c>
      <c r="X9" s="20">
        <v>0.65</v>
      </c>
      <c r="Y9" s="20">
        <f t="shared" si="9"/>
        <v>2.0499999999999998</v>
      </c>
      <c r="Z9" s="20">
        <v>3.2</v>
      </c>
      <c r="AA9" s="20">
        <v>0.1</v>
      </c>
      <c r="AB9" s="20">
        <f t="shared" si="10"/>
        <v>3.3000000000000003</v>
      </c>
      <c r="AC9" s="20">
        <v>1.5</v>
      </c>
      <c r="AD9" s="20">
        <v>0.8</v>
      </c>
      <c r="AE9" s="20">
        <v>0.1</v>
      </c>
      <c r="AF9" s="20">
        <f t="shared" si="11"/>
        <v>2.4</v>
      </c>
      <c r="AG9" s="20">
        <v>0.4</v>
      </c>
      <c r="AH9" s="20">
        <v>0.15</v>
      </c>
      <c r="AI9" s="20">
        <v>0.3</v>
      </c>
      <c r="AJ9" s="20">
        <f t="shared" si="12"/>
        <v>0.85000000000000009</v>
      </c>
      <c r="AK9" s="20">
        <f t="shared" si="0"/>
        <v>13.149999999999999</v>
      </c>
    </row>
    <row r="10" spans="1:37">
      <c r="A10" s="45" t="s">
        <v>52</v>
      </c>
      <c r="B10" s="61">
        <v>0.2</v>
      </c>
      <c r="C10" s="20">
        <f t="shared" si="1"/>
        <v>0.2</v>
      </c>
      <c r="D10" s="20">
        <v>0.6</v>
      </c>
      <c r="E10" s="20">
        <f t="shared" si="2"/>
        <v>0.6</v>
      </c>
      <c r="F10" s="20">
        <v>0.3</v>
      </c>
      <c r="G10" s="20">
        <f t="shared" si="3"/>
        <v>0.3</v>
      </c>
      <c r="H10" s="20">
        <v>0.5</v>
      </c>
      <c r="I10" s="20">
        <v>0.4</v>
      </c>
      <c r="J10" s="20">
        <v>0</v>
      </c>
      <c r="K10" s="20">
        <f t="shared" si="4"/>
        <v>0.9</v>
      </c>
      <c r="L10" s="19">
        <v>0.35</v>
      </c>
      <c r="M10" s="19">
        <v>0</v>
      </c>
      <c r="N10" s="20">
        <f t="shared" si="5"/>
        <v>0.35</v>
      </c>
      <c r="O10" s="19">
        <v>0.6</v>
      </c>
      <c r="P10" s="20">
        <v>0.3</v>
      </c>
      <c r="Q10" s="20">
        <v>0.3</v>
      </c>
      <c r="R10" s="20">
        <f t="shared" si="6"/>
        <v>1.2</v>
      </c>
      <c r="S10" s="20">
        <v>0.6</v>
      </c>
      <c r="T10" s="20">
        <f t="shared" si="7"/>
        <v>0.6</v>
      </c>
      <c r="U10" s="20">
        <v>0</v>
      </c>
      <c r="V10" s="20">
        <f t="shared" si="8"/>
        <v>0</v>
      </c>
      <c r="W10" s="20">
        <v>0.6</v>
      </c>
      <c r="X10" s="20">
        <v>0.7</v>
      </c>
      <c r="Y10" s="20">
        <f t="shared" si="9"/>
        <v>1.2999999999999998</v>
      </c>
      <c r="Z10" s="20">
        <v>2.6</v>
      </c>
      <c r="AA10" s="20">
        <v>0.2</v>
      </c>
      <c r="AB10" s="20">
        <f t="shared" si="10"/>
        <v>2.8000000000000003</v>
      </c>
      <c r="AC10" s="20">
        <v>1.4</v>
      </c>
      <c r="AD10" s="19">
        <v>1.4</v>
      </c>
      <c r="AE10" s="19">
        <v>0</v>
      </c>
      <c r="AF10" s="20">
        <f t="shared" si="11"/>
        <v>2.8</v>
      </c>
      <c r="AG10" s="20">
        <v>0.4</v>
      </c>
      <c r="AH10" s="20">
        <v>0.1</v>
      </c>
      <c r="AI10" s="20">
        <v>0.4</v>
      </c>
      <c r="AJ10" s="20">
        <f t="shared" si="12"/>
        <v>0.9</v>
      </c>
      <c r="AK10" s="20">
        <f t="shared" si="0"/>
        <v>11.950000000000001</v>
      </c>
    </row>
    <row r="11" spans="1:37">
      <c r="A11" s="48" t="s">
        <v>49</v>
      </c>
      <c r="B11" s="62">
        <v>0</v>
      </c>
      <c r="C11" s="49">
        <f t="shared" si="1"/>
        <v>0</v>
      </c>
      <c r="D11" s="49">
        <v>0.7</v>
      </c>
      <c r="E11" s="49">
        <f t="shared" si="2"/>
        <v>0.7</v>
      </c>
      <c r="F11" s="49">
        <v>0.3</v>
      </c>
      <c r="G11" s="49">
        <f t="shared" si="3"/>
        <v>0.3</v>
      </c>
      <c r="H11" s="49">
        <v>0.4</v>
      </c>
      <c r="I11" s="49">
        <v>0.4</v>
      </c>
      <c r="J11" s="49">
        <v>0</v>
      </c>
      <c r="K11" s="49">
        <f t="shared" si="4"/>
        <v>0.8</v>
      </c>
      <c r="L11" s="50">
        <v>0.2</v>
      </c>
      <c r="M11" s="50">
        <v>0</v>
      </c>
      <c r="N11" s="49">
        <f t="shared" si="5"/>
        <v>0.2</v>
      </c>
      <c r="O11" s="50">
        <v>0.6</v>
      </c>
      <c r="P11" s="49">
        <v>0.1</v>
      </c>
      <c r="Q11" s="49">
        <v>0.2</v>
      </c>
      <c r="R11" s="49">
        <f t="shared" si="6"/>
        <v>0.89999999999999991</v>
      </c>
      <c r="S11" s="49">
        <v>0.7</v>
      </c>
      <c r="T11" s="49">
        <f t="shared" si="7"/>
        <v>0.7</v>
      </c>
      <c r="U11" s="49">
        <v>0</v>
      </c>
      <c r="V11" s="49">
        <f t="shared" si="8"/>
        <v>0</v>
      </c>
      <c r="W11" s="49">
        <v>0.2</v>
      </c>
      <c r="X11" s="49">
        <v>0.6</v>
      </c>
      <c r="Y11" s="49">
        <f t="shared" si="9"/>
        <v>0.8</v>
      </c>
      <c r="Z11" s="49">
        <v>4.4000000000000004</v>
      </c>
      <c r="AA11" s="49">
        <v>0.3</v>
      </c>
      <c r="AB11" s="49">
        <f t="shared" si="10"/>
        <v>4.7</v>
      </c>
      <c r="AC11" s="49">
        <v>2</v>
      </c>
      <c r="AD11" s="49">
        <v>1.4</v>
      </c>
      <c r="AE11" s="49">
        <v>0.3</v>
      </c>
      <c r="AF11" s="49">
        <f t="shared" si="11"/>
        <v>3.6999999999999997</v>
      </c>
      <c r="AG11" s="49">
        <v>0.5</v>
      </c>
      <c r="AH11" s="49">
        <v>0.1</v>
      </c>
      <c r="AI11" s="49">
        <v>0.95</v>
      </c>
      <c r="AJ11" s="49">
        <f t="shared" si="12"/>
        <v>1.5499999999999998</v>
      </c>
      <c r="AK11" s="49">
        <f t="shared" si="0"/>
        <v>14.349999999999998</v>
      </c>
    </row>
    <row r="12" spans="1:37">
      <c r="A12" s="45" t="s">
        <v>304</v>
      </c>
      <c r="B12" s="60">
        <v>0</v>
      </c>
      <c r="C12" s="20">
        <f t="shared" si="1"/>
        <v>0</v>
      </c>
      <c r="D12" s="51">
        <v>0.5</v>
      </c>
      <c r="E12" s="20">
        <f t="shared" si="2"/>
        <v>0.5</v>
      </c>
      <c r="F12" s="51">
        <v>0.3</v>
      </c>
      <c r="G12" s="20">
        <f t="shared" si="3"/>
        <v>0.3</v>
      </c>
      <c r="H12" s="51">
        <v>0.3</v>
      </c>
      <c r="I12" s="51">
        <v>1.2</v>
      </c>
      <c r="J12" s="51">
        <v>0</v>
      </c>
      <c r="K12" s="20">
        <f t="shared" si="4"/>
        <v>1.5</v>
      </c>
      <c r="L12" s="51">
        <v>0</v>
      </c>
      <c r="M12" s="51">
        <v>0</v>
      </c>
      <c r="N12" s="20">
        <f t="shared" si="5"/>
        <v>0</v>
      </c>
      <c r="O12" s="51">
        <v>0.4</v>
      </c>
      <c r="P12" s="51">
        <v>0.2</v>
      </c>
      <c r="Q12" s="51">
        <v>0.5</v>
      </c>
      <c r="R12" s="20">
        <f t="shared" si="6"/>
        <v>1.1000000000000001</v>
      </c>
      <c r="S12" s="18">
        <v>0.7</v>
      </c>
      <c r="T12" s="20">
        <f t="shared" si="7"/>
        <v>0.7</v>
      </c>
      <c r="U12" s="18">
        <v>0</v>
      </c>
      <c r="V12" s="20">
        <f t="shared" si="8"/>
        <v>0</v>
      </c>
      <c r="W12" s="20">
        <v>0</v>
      </c>
      <c r="X12" s="20">
        <v>0.25</v>
      </c>
      <c r="Y12" s="20">
        <f t="shared" si="9"/>
        <v>0.25</v>
      </c>
      <c r="Z12" s="20">
        <v>2.8</v>
      </c>
      <c r="AA12" s="20">
        <v>0.25</v>
      </c>
      <c r="AB12" s="20">
        <f t="shared" si="10"/>
        <v>3.05</v>
      </c>
      <c r="AC12" s="20">
        <v>2</v>
      </c>
      <c r="AD12" s="20">
        <v>0.9</v>
      </c>
      <c r="AE12" s="20">
        <v>0.2</v>
      </c>
      <c r="AF12" s="20">
        <f t="shared" si="11"/>
        <v>3.1</v>
      </c>
      <c r="AG12" s="20">
        <v>0.5</v>
      </c>
      <c r="AH12" s="20">
        <v>0.1</v>
      </c>
      <c r="AI12" s="20">
        <v>0.4</v>
      </c>
      <c r="AJ12" s="20">
        <f t="shared" si="12"/>
        <v>1</v>
      </c>
      <c r="AK12" s="20">
        <f t="shared" si="0"/>
        <v>11.5</v>
      </c>
    </row>
    <row r="13" spans="1:37">
      <c r="A13" s="45" t="s">
        <v>305</v>
      </c>
      <c r="B13" s="63">
        <v>0</v>
      </c>
      <c r="C13" s="20">
        <f t="shared" si="1"/>
        <v>0</v>
      </c>
      <c r="D13" s="18">
        <v>0.6</v>
      </c>
      <c r="E13" s="20">
        <f t="shared" si="2"/>
        <v>0.6</v>
      </c>
      <c r="F13" s="18">
        <v>0.6</v>
      </c>
      <c r="G13" s="20">
        <f t="shared" si="3"/>
        <v>0.6</v>
      </c>
      <c r="H13" s="18">
        <v>0.5</v>
      </c>
      <c r="I13" s="18">
        <v>0.6</v>
      </c>
      <c r="J13" s="18">
        <v>0</v>
      </c>
      <c r="K13" s="20">
        <f t="shared" si="4"/>
        <v>1.1000000000000001</v>
      </c>
      <c r="L13" s="19">
        <v>0</v>
      </c>
      <c r="M13" s="19">
        <v>0</v>
      </c>
      <c r="N13" s="20">
        <f t="shared" si="5"/>
        <v>0</v>
      </c>
      <c r="O13" s="19">
        <v>0.6</v>
      </c>
      <c r="P13" s="18">
        <v>0.3</v>
      </c>
      <c r="Q13" s="18">
        <v>1</v>
      </c>
      <c r="R13" s="20">
        <f t="shared" si="6"/>
        <v>1.9</v>
      </c>
      <c r="S13" s="18">
        <v>0.6</v>
      </c>
      <c r="T13" s="20">
        <f t="shared" si="7"/>
        <v>0.6</v>
      </c>
      <c r="U13" s="18">
        <v>0</v>
      </c>
      <c r="V13" s="20">
        <f t="shared" si="8"/>
        <v>0</v>
      </c>
      <c r="W13" s="18">
        <v>0</v>
      </c>
      <c r="X13" s="18">
        <v>0.7</v>
      </c>
      <c r="Y13" s="20">
        <f t="shared" si="9"/>
        <v>0.7</v>
      </c>
      <c r="Z13" s="18">
        <v>2.8</v>
      </c>
      <c r="AA13" s="18">
        <v>0.3</v>
      </c>
      <c r="AB13" s="20">
        <f t="shared" si="10"/>
        <v>3.0999999999999996</v>
      </c>
      <c r="AC13" s="18">
        <v>3</v>
      </c>
      <c r="AD13" s="18">
        <v>1</v>
      </c>
      <c r="AE13" s="18">
        <v>0.2</v>
      </c>
      <c r="AF13" s="20">
        <f t="shared" si="11"/>
        <v>4.2</v>
      </c>
      <c r="AG13" s="18">
        <v>0.5</v>
      </c>
      <c r="AH13" s="18">
        <v>0.2</v>
      </c>
      <c r="AI13" s="18">
        <v>0.3</v>
      </c>
      <c r="AJ13" s="20">
        <f t="shared" si="12"/>
        <v>1</v>
      </c>
      <c r="AK13" s="20">
        <f t="shared" si="0"/>
        <v>13.799999999999997</v>
      </c>
    </row>
    <row r="14" spans="1:37">
      <c r="A14" s="48" t="s">
        <v>306</v>
      </c>
      <c r="B14" s="64">
        <v>0</v>
      </c>
      <c r="C14" s="49">
        <f t="shared" si="1"/>
        <v>0</v>
      </c>
      <c r="D14" s="65">
        <v>0.5</v>
      </c>
      <c r="E14" s="49">
        <f t="shared" si="2"/>
        <v>0.5</v>
      </c>
      <c r="F14" s="65">
        <v>0.2</v>
      </c>
      <c r="G14" s="49">
        <f t="shared" si="3"/>
        <v>0.2</v>
      </c>
      <c r="H14" s="65">
        <v>0.1</v>
      </c>
      <c r="I14" s="65">
        <v>0.45</v>
      </c>
      <c r="J14" s="65">
        <v>0</v>
      </c>
      <c r="K14" s="49">
        <f t="shared" si="4"/>
        <v>0.55000000000000004</v>
      </c>
      <c r="L14" s="65">
        <v>0</v>
      </c>
      <c r="M14" s="65">
        <v>0</v>
      </c>
      <c r="N14" s="49">
        <f t="shared" si="5"/>
        <v>0</v>
      </c>
      <c r="O14" s="65">
        <v>0.9</v>
      </c>
      <c r="P14" s="66">
        <v>0.2</v>
      </c>
      <c r="Q14" s="66">
        <v>1</v>
      </c>
      <c r="R14" s="49">
        <f t="shared" si="6"/>
        <v>2.1</v>
      </c>
      <c r="S14" s="55">
        <v>0.2</v>
      </c>
      <c r="T14" s="49">
        <f t="shared" si="7"/>
        <v>0.2</v>
      </c>
      <c r="U14" s="55">
        <v>0</v>
      </c>
      <c r="V14" s="49">
        <f t="shared" si="8"/>
        <v>0</v>
      </c>
      <c r="W14" s="55">
        <v>0.5</v>
      </c>
      <c r="X14" s="55">
        <v>1</v>
      </c>
      <c r="Y14" s="49">
        <f t="shared" si="9"/>
        <v>1.5</v>
      </c>
      <c r="Z14" s="55">
        <v>2.4</v>
      </c>
      <c r="AA14" s="55">
        <v>0.5</v>
      </c>
      <c r="AB14" s="49">
        <f t="shared" si="10"/>
        <v>2.9</v>
      </c>
      <c r="AC14" s="55">
        <v>3.2</v>
      </c>
      <c r="AD14" s="55">
        <v>1.1000000000000001</v>
      </c>
      <c r="AE14" s="55">
        <v>0.2</v>
      </c>
      <c r="AF14" s="49">
        <f t="shared" si="11"/>
        <v>4.5000000000000009</v>
      </c>
      <c r="AG14" s="55">
        <v>0.6</v>
      </c>
      <c r="AH14" s="55">
        <v>0.2</v>
      </c>
      <c r="AI14" s="55">
        <v>0.75</v>
      </c>
      <c r="AJ14" s="49">
        <f t="shared" si="12"/>
        <v>1.55</v>
      </c>
      <c r="AK14" s="49">
        <f t="shared" si="0"/>
        <v>14.000000000000004</v>
      </c>
    </row>
    <row r="15" spans="1:37">
      <c r="A15" s="45" t="s">
        <v>307</v>
      </c>
      <c r="B15" s="63">
        <v>0.1</v>
      </c>
      <c r="C15" s="20">
        <f t="shared" si="1"/>
        <v>0.1</v>
      </c>
      <c r="D15" s="18">
        <v>0.7</v>
      </c>
      <c r="E15" s="20">
        <f t="shared" si="2"/>
        <v>0.7</v>
      </c>
      <c r="F15" s="18">
        <v>0.3</v>
      </c>
      <c r="G15" s="20">
        <f t="shared" si="3"/>
        <v>0.3</v>
      </c>
      <c r="H15" s="18">
        <v>0.25</v>
      </c>
      <c r="I15" s="18">
        <v>0.4</v>
      </c>
      <c r="J15" s="18">
        <v>0</v>
      </c>
      <c r="K15" s="20">
        <f t="shared" si="4"/>
        <v>0.65</v>
      </c>
      <c r="L15" s="19">
        <v>0</v>
      </c>
      <c r="M15" s="19">
        <v>0</v>
      </c>
      <c r="N15" s="20">
        <f t="shared" si="5"/>
        <v>0</v>
      </c>
      <c r="O15" s="19">
        <v>0.9</v>
      </c>
      <c r="P15" s="18">
        <v>0.1</v>
      </c>
      <c r="Q15" s="18">
        <v>0.4</v>
      </c>
      <c r="R15" s="20">
        <f t="shared" si="6"/>
        <v>1.4</v>
      </c>
      <c r="S15" s="18">
        <v>0.25</v>
      </c>
      <c r="T15" s="20">
        <f t="shared" si="7"/>
        <v>0.25</v>
      </c>
      <c r="U15" s="18">
        <v>0</v>
      </c>
      <c r="V15" s="20">
        <f t="shared" si="8"/>
        <v>0</v>
      </c>
      <c r="W15" s="18">
        <v>0.3</v>
      </c>
      <c r="X15" s="18">
        <v>0.7</v>
      </c>
      <c r="Y15" s="20">
        <f t="shared" si="9"/>
        <v>1</v>
      </c>
      <c r="Z15" s="18">
        <v>2.5</v>
      </c>
      <c r="AA15" s="18">
        <v>0.3</v>
      </c>
      <c r="AB15" s="20">
        <f t="shared" si="10"/>
        <v>2.8</v>
      </c>
      <c r="AC15" s="18">
        <v>2</v>
      </c>
      <c r="AD15" s="18">
        <v>1</v>
      </c>
      <c r="AE15" s="18">
        <v>0.2</v>
      </c>
      <c r="AF15" s="20">
        <f t="shared" si="11"/>
        <v>3.2</v>
      </c>
      <c r="AG15" s="18">
        <v>0.45</v>
      </c>
      <c r="AH15" s="18">
        <v>0.2</v>
      </c>
      <c r="AI15" s="18">
        <v>0.5</v>
      </c>
      <c r="AJ15" s="20">
        <f t="shared" si="12"/>
        <v>1.1499999999999999</v>
      </c>
      <c r="AK15" s="20">
        <f t="shared" si="0"/>
        <v>11.55</v>
      </c>
    </row>
    <row r="16" spans="1:37">
      <c r="A16" s="45" t="s">
        <v>256</v>
      </c>
      <c r="B16" s="61">
        <v>0.2</v>
      </c>
      <c r="C16" s="20">
        <f t="shared" si="1"/>
        <v>0.2</v>
      </c>
      <c r="D16" s="20">
        <v>1.2</v>
      </c>
      <c r="E16" s="20">
        <f t="shared" si="2"/>
        <v>1.2</v>
      </c>
      <c r="F16" s="20">
        <v>0.2</v>
      </c>
      <c r="G16" s="20">
        <f t="shared" si="3"/>
        <v>0.2</v>
      </c>
      <c r="H16" s="20">
        <v>0.3</v>
      </c>
      <c r="I16" s="20">
        <v>0.6</v>
      </c>
      <c r="J16" s="20">
        <v>0</v>
      </c>
      <c r="K16" s="20">
        <f t="shared" si="4"/>
        <v>0.89999999999999991</v>
      </c>
      <c r="L16" s="19">
        <v>0.1</v>
      </c>
      <c r="M16" s="19">
        <v>0</v>
      </c>
      <c r="N16" s="20">
        <f t="shared" si="5"/>
        <v>0.1</v>
      </c>
      <c r="O16" s="19">
        <v>0.9</v>
      </c>
      <c r="P16" s="20">
        <v>0</v>
      </c>
      <c r="Q16" s="20">
        <v>0.3</v>
      </c>
      <c r="R16" s="20">
        <f t="shared" si="6"/>
        <v>1.2</v>
      </c>
      <c r="S16" s="20">
        <v>0.5</v>
      </c>
      <c r="T16" s="20">
        <f t="shared" si="7"/>
        <v>0.5</v>
      </c>
      <c r="U16" s="20">
        <v>0</v>
      </c>
      <c r="V16" s="20">
        <f t="shared" si="8"/>
        <v>0</v>
      </c>
      <c r="W16" s="20">
        <v>0.1</v>
      </c>
      <c r="X16" s="20">
        <v>0.7</v>
      </c>
      <c r="Y16" s="20">
        <f t="shared" si="9"/>
        <v>0.79999999999999993</v>
      </c>
      <c r="Z16" s="20">
        <v>2.7</v>
      </c>
      <c r="AA16" s="20">
        <v>0.3</v>
      </c>
      <c r="AB16" s="20">
        <f t="shared" si="10"/>
        <v>3</v>
      </c>
      <c r="AC16" s="20">
        <v>1.9</v>
      </c>
      <c r="AD16" s="20">
        <v>0.9</v>
      </c>
      <c r="AE16" s="20">
        <v>0.15</v>
      </c>
      <c r="AF16" s="20">
        <f t="shared" si="11"/>
        <v>2.9499999999999997</v>
      </c>
      <c r="AG16" s="20">
        <v>0.45</v>
      </c>
      <c r="AH16" s="20">
        <v>0.1</v>
      </c>
      <c r="AI16" s="20">
        <v>0.4</v>
      </c>
      <c r="AJ16" s="20">
        <f t="shared" si="12"/>
        <v>0.95000000000000007</v>
      </c>
      <c r="AK16" s="20">
        <f t="shared" si="0"/>
        <v>11.999999999999998</v>
      </c>
    </row>
    <row r="17" spans="1:37">
      <c r="A17" s="45" t="s">
        <v>257</v>
      </c>
      <c r="B17" s="61">
        <v>0.1</v>
      </c>
      <c r="C17" s="20">
        <f t="shared" si="1"/>
        <v>0.1</v>
      </c>
      <c r="D17" s="20">
        <v>0.6</v>
      </c>
      <c r="E17" s="20">
        <f t="shared" si="2"/>
        <v>0.6</v>
      </c>
      <c r="F17" s="20">
        <v>0.2</v>
      </c>
      <c r="G17" s="20">
        <f t="shared" si="3"/>
        <v>0.2</v>
      </c>
      <c r="H17" s="20">
        <v>0.3</v>
      </c>
      <c r="I17" s="20">
        <v>0.4</v>
      </c>
      <c r="J17" s="20">
        <v>0</v>
      </c>
      <c r="K17" s="20">
        <f t="shared" si="4"/>
        <v>0.7</v>
      </c>
      <c r="L17" s="19">
        <v>0.1</v>
      </c>
      <c r="M17" s="19">
        <v>0</v>
      </c>
      <c r="N17" s="20">
        <f t="shared" si="5"/>
        <v>0.1</v>
      </c>
      <c r="O17" s="19">
        <v>0.6</v>
      </c>
      <c r="P17" s="20">
        <v>0</v>
      </c>
      <c r="Q17" s="20">
        <v>0.3</v>
      </c>
      <c r="R17" s="20">
        <f t="shared" si="6"/>
        <v>0.89999999999999991</v>
      </c>
      <c r="S17" s="20">
        <v>0.2</v>
      </c>
      <c r="T17" s="20">
        <f t="shared" si="7"/>
        <v>0.2</v>
      </c>
      <c r="U17" s="20">
        <v>0</v>
      </c>
      <c r="V17" s="20">
        <f t="shared" si="8"/>
        <v>0</v>
      </c>
      <c r="W17" s="20">
        <v>0.2</v>
      </c>
      <c r="X17" s="20">
        <v>0.7</v>
      </c>
      <c r="Y17" s="20">
        <f t="shared" si="9"/>
        <v>0.89999999999999991</v>
      </c>
      <c r="Z17" s="20">
        <v>2.7</v>
      </c>
      <c r="AA17" s="20">
        <v>0.2</v>
      </c>
      <c r="AB17" s="20">
        <f t="shared" si="10"/>
        <v>2.9000000000000004</v>
      </c>
      <c r="AC17" s="20">
        <v>2</v>
      </c>
      <c r="AD17" s="20">
        <v>0.9</v>
      </c>
      <c r="AE17" s="20">
        <v>0.1</v>
      </c>
      <c r="AF17" s="20">
        <f t="shared" si="11"/>
        <v>3</v>
      </c>
      <c r="AG17" s="20">
        <v>0.5</v>
      </c>
      <c r="AH17" s="20">
        <v>0.1</v>
      </c>
      <c r="AI17" s="20">
        <v>0.4</v>
      </c>
      <c r="AJ17" s="20">
        <f t="shared" si="12"/>
        <v>1</v>
      </c>
      <c r="AK17" s="20">
        <f t="shared" si="0"/>
        <v>10.6</v>
      </c>
    </row>
    <row r="18" spans="1:37">
      <c r="A18" s="45" t="s">
        <v>258</v>
      </c>
      <c r="B18" s="60">
        <v>0</v>
      </c>
      <c r="C18" s="20">
        <f t="shared" si="1"/>
        <v>0</v>
      </c>
      <c r="D18" s="51">
        <v>0.8</v>
      </c>
      <c r="E18" s="20">
        <f t="shared" si="2"/>
        <v>0.8</v>
      </c>
      <c r="F18" s="51">
        <v>0.2</v>
      </c>
      <c r="G18" s="20">
        <f t="shared" si="3"/>
        <v>0.2</v>
      </c>
      <c r="H18" s="51">
        <v>0.3</v>
      </c>
      <c r="I18" s="51">
        <v>0.6</v>
      </c>
      <c r="J18" s="51">
        <v>0</v>
      </c>
      <c r="K18" s="20">
        <f t="shared" si="4"/>
        <v>0.89999999999999991</v>
      </c>
      <c r="L18" s="51">
        <v>0.1</v>
      </c>
      <c r="M18" s="51">
        <v>0</v>
      </c>
      <c r="N18" s="20">
        <f t="shared" si="5"/>
        <v>0.1</v>
      </c>
      <c r="O18" s="51">
        <v>0.8</v>
      </c>
      <c r="P18" s="52">
        <v>0</v>
      </c>
      <c r="Q18" s="52">
        <v>0.4</v>
      </c>
      <c r="R18" s="20">
        <f t="shared" si="6"/>
        <v>1.2000000000000002</v>
      </c>
      <c r="S18" s="52">
        <v>0.6</v>
      </c>
      <c r="T18" s="20">
        <f t="shared" si="7"/>
        <v>0.6</v>
      </c>
      <c r="U18" s="52">
        <v>0</v>
      </c>
      <c r="V18" s="20">
        <f t="shared" si="8"/>
        <v>0</v>
      </c>
      <c r="W18" s="52">
        <v>0.3</v>
      </c>
      <c r="X18" s="52">
        <v>0.4</v>
      </c>
      <c r="Y18" s="20">
        <f t="shared" si="9"/>
        <v>0.7</v>
      </c>
      <c r="Z18" s="52">
        <v>3</v>
      </c>
      <c r="AA18" s="52">
        <v>0.3</v>
      </c>
      <c r="AB18" s="20">
        <f t="shared" si="10"/>
        <v>3.3</v>
      </c>
      <c r="AC18" s="52">
        <v>1.8</v>
      </c>
      <c r="AD18" s="52">
        <v>0.9</v>
      </c>
      <c r="AE18" s="52">
        <v>0.3</v>
      </c>
      <c r="AF18" s="20">
        <f t="shared" si="11"/>
        <v>3</v>
      </c>
      <c r="AG18" s="52">
        <v>0.4</v>
      </c>
      <c r="AH18" s="52">
        <v>0.15</v>
      </c>
      <c r="AI18" s="52">
        <v>0.85</v>
      </c>
      <c r="AJ18" s="20">
        <f t="shared" si="12"/>
        <v>1.4</v>
      </c>
      <c r="AK18" s="20">
        <f t="shared" si="0"/>
        <v>12.200000000000001</v>
      </c>
    </row>
    <row r="19" spans="1:37">
      <c r="A19" s="45" t="s">
        <v>308</v>
      </c>
      <c r="B19" s="61">
        <v>0.1</v>
      </c>
      <c r="C19" s="20">
        <f t="shared" si="1"/>
        <v>0.1</v>
      </c>
      <c r="D19" s="20">
        <v>0.8</v>
      </c>
      <c r="E19" s="20">
        <f t="shared" si="2"/>
        <v>0.8</v>
      </c>
      <c r="F19" s="20">
        <v>0.2</v>
      </c>
      <c r="G19" s="20">
        <f t="shared" si="3"/>
        <v>0.2</v>
      </c>
      <c r="H19" s="20">
        <v>0.3</v>
      </c>
      <c r="I19" s="20">
        <v>0.6</v>
      </c>
      <c r="J19" s="20">
        <v>0</v>
      </c>
      <c r="K19" s="20">
        <f t="shared" si="4"/>
        <v>0.89999999999999991</v>
      </c>
      <c r="L19" s="19">
        <v>0.1</v>
      </c>
      <c r="M19" s="19">
        <v>0</v>
      </c>
      <c r="N19" s="20">
        <f t="shared" si="5"/>
        <v>0.1</v>
      </c>
      <c r="O19" s="19">
        <v>0.6</v>
      </c>
      <c r="P19" s="20">
        <v>0</v>
      </c>
      <c r="Q19" s="20">
        <v>0.2</v>
      </c>
      <c r="R19" s="20">
        <f t="shared" si="6"/>
        <v>0.8</v>
      </c>
      <c r="S19" s="20">
        <v>0.5</v>
      </c>
      <c r="T19" s="20">
        <f t="shared" si="7"/>
        <v>0.5</v>
      </c>
      <c r="U19" s="20">
        <v>0</v>
      </c>
      <c r="V19" s="20">
        <f t="shared" si="8"/>
        <v>0</v>
      </c>
      <c r="W19" s="20">
        <v>0.2</v>
      </c>
      <c r="X19" s="20">
        <v>0.65</v>
      </c>
      <c r="Y19" s="20">
        <f t="shared" si="9"/>
        <v>0.85000000000000009</v>
      </c>
      <c r="Z19" s="20">
        <v>2.7</v>
      </c>
      <c r="AA19" s="20">
        <v>0.15</v>
      </c>
      <c r="AB19" s="20">
        <f t="shared" si="10"/>
        <v>2.85</v>
      </c>
      <c r="AC19" s="20">
        <v>1.6</v>
      </c>
      <c r="AD19" s="20">
        <v>0.9</v>
      </c>
      <c r="AE19" s="20">
        <v>0.2</v>
      </c>
      <c r="AF19" s="20">
        <f t="shared" si="11"/>
        <v>2.7</v>
      </c>
      <c r="AG19" s="20">
        <v>0.4</v>
      </c>
      <c r="AH19" s="20">
        <v>0.1</v>
      </c>
      <c r="AI19" s="20">
        <v>0.45</v>
      </c>
      <c r="AJ19" s="20">
        <f t="shared" si="12"/>
        <v>0.95</v>
      </c>
      <c r="AK19" s="20">
        <f t="shared" si="0"/>
        <v>10.75</v>
      </c>
    </row>
    <row r="20" spans="1:37">
      <c r="A20" s="45" t="s">
        <v>309</v>
      </c>
      <c r="B20" s="60">
        <v>0.1</v>
      </c>
      <c r="C20" s="20">
        <f t="shared" si="1"/>
        <v>0.1</v>
      </c>
      <c r="D20" s="51">
        <v>0.6</v>
      </c>
      <c r="E20" s="20">
        <f t="shared" si="2"/>
        <v>0.6</v>
      </c>
      <c r="F20" s="51">
        <v>0.2</v>
      </c>
      <c r="G20" s="20">
        <f t="shared" si="3"/>
        <v>0.2</v>
      </c>
      <c r="H20" s="51">
        <v>0.3</v>
      </c>
      <c r="I20" s="51">
        <v>0.5</v>
      </c>
      <c r="J20" s="51">
        <v>0</v>
      </c>
      <c r="K20" s="20">
        <f t="shared" si="4"/>
        <v>0.8</v>
      </c>
      <c r="L20" s="51">
        <v>0.1</v>
      </c>
      <c r="M20" s="51">
        <v>0</v>
      </c>
      <c r="N20" s="20">
        <f t="shared" si="5"/>
        <v>0.1</v>
      </c>
      <c r="O20" s="51">
        <v>0.4</v>
      </c>
      <c r="P20" s="20">
        <v>0</v>
      </c>
      <c r="Q20" s="20">
        <v>0.2</v>
      </c>
      <c r="R20" s="20">
        <f t="shared" si="6"/>
        <v>0.60000000000000009</v>
      </c>
      <c r="S20" s="18">
        <v>0.85</v>
      </c>
      <c r="T20" s="20">
        <f t="shared" si="7"/>
        <v>0.85</v>
      </c>
      <c r="U20" s="18">
        <v>0</v>
      </c>
      <c r="V20" s="20">
        <f t="shared" si="8"/>
        <v>0</v>
      </c>
      <c r="W20" s="18">
        <v>0.2</v>
      </c>
      <c r="X20" s="18">
        <v>0.6</v>
      </c>
      <c r="Y20" s="20">
        <f t="shared" si="9"/>
        <v>0.8</v>
      </c>
      <c r="Z20" s="18">
        <v>2.7</v>
      </c>
      <c r="AA20" s="18">
        <v>0.1</v>
      </c>
      <c r="AB20" s="20">
        <f t="shared" si="10"/>
        <v>2.8000000000000003</v>
      </c>
      <c r="AC20" s="18">
        <v>1.7</v>
      </c>
      <c r="AD20" s="18">
        <v>0.8</v>
      </c>
      <c r="AE20" s="18">
        <v>0.2</v>
      </c>
      <c r="AF20" s="20">
        <f t="shared" si="11"/>
        <v>2.7</v>
      </c>
      <c r="AG20" s="18">
        <v>0.4</v>
      </c>
      <c r="AH20" s="18">
        <v>0.1</v>
      </c>
      <c r="AI20" s="18">
        <v>0.3</v>
      </c>
      <c r="AJ20" s="20">
        <f t="shared" si="12"/>
        <v>0.8</v>
      </c>
      <c r="AK20" s="20">
        <f t="shared" si="0"/>
        <v>10.350000000000001</v>
      </c>
    </row>
    <row r="21" spans="1:37">
      <c r="A21" s="48" t="s">
        <v>260</v>
      </c>
      <c r="B21" s="62">
        <v>0</v>
      </c>
      <c r="C21" s="49">
        <f t="shared" si="1"/>
        <v>0</v>
      </c>
      <c r="D21" s="49">
        <v>0</v>
      </c>
      <c r="E21" s="49">
        <f t="shared" si="2"/>
        <v>0</v>
      </c>
      <c r="F21" s="49">
        <v>0.4</v>
      </c>
      <c r="G21" s="49">
        <f t="shared" si="3"/>
        <v>0.4</v>
      </c>
      <c r="H21" s="49">
        <v>0.5</v>
      </c>
      <c r="I21" s="49">
        <v>0.6</v>
      </c>
      <c r="J21" s="49">
        <v>0</v>
      </c>
      <c r="K21" s="49">
        <f t="shared" si="4"/>
        <v>1.1000000000000001</v>
      </c>
      <c r="L21" s="50">
        <v>0.8</v>
      </c>
      <c r="M21" s="50">
        <v>0</v>
      </c>
      <c r="N21" s="49">
        <f t="shared" si="5"/>
        <v>0.8</v>
      </c>
      <c r="O21" s="50">
        <v>0.3</v>
      </c>
      <c r="P21" s="49">
        <v>0.4</v>
      </c>
      <c r="Q21" s="49">
        <v>0.4</v>
      </c>
      <c r="R21" s="49">
        <f t="shared" si="6"/>
        <v>1.1000000000000001</v>
      </c>
      <c r="S21" s="49">
        <v>1.1000000000000001</v>
      </c>
      <c r="T21" s="49">
        <f t="shared" si="7"/>
        <v>1.1000000000000001</v>
      </c>
      <c r="U21" s="49">
        <v>0</v>
      </c>
      <c r="V21" s="49">
        <f t="shared" si="8"/>
        <v>0</v>
      </c>
      <c r="W21" s="49">
        <v>1.4</v>
      </c>
      <c r="X21" s="49">
        <v>0.4</v>
      </c>
      <c r="Y21" s="49">
        <f t="shared" si="9"/>
        <v>1.7999999999999998</v>
      </c>
      <c r="Z21" s="49">
        <v>3.2</v>
      </c>
      <c r="AA21" s="49">
        <v>0.2</v>
      </c>
      <c r="AB21" s="49">
        <f t="shared" si="10"/>
        <v>3.4000000000000004</v>
      </c>
      <c r="AC21" s="49">
        <v>1.5</v>
      </c>
      <c r="AD21" s="49">
        <v>0.9</v>
      </c>
      <c r="AE21" s="49">
        <v>0.15</v>
      </c>
      <c r="AF21" s="49">
        <f t="shared" si="11"/>
        <v>2.5499999999999998</v>
      </c>
      <c r="AG21" s="49">
        <v>0.4</v>
      </c>
      <c r="AH21" s="49">
        <v>0.1</v>
      </c>
      <c r="AI21" s="49">
        <v>0.25</v>
      </c>
      <c r="AJ21" s="49">
        <f t="shared" si="12"/>
        <v>0.75</v>
      </c>
      <c r="AK21" s="49">
        <f t="shared" si="0"/>
        <v>13</v>
      </c>
    </row>
    <row r="22" spans="1:37">
      <c r="A22" s="45" t="s">
        <v>54</v>
      </c>
      <c r="B22" s="60">
        <v>0</v>
      </c>
      <c r="C22" s="20">
        <f t="shared" si="1"/>
        <v>0</v>
      </c>
      <c r="D22" s="51">
        <v>1.3</v>
      </c>
      <c r="E22" s="20">
        <f t="shared" si="2"/>
        <v>1.3</v>
      </c>
      <c r="F22" s="51">
        <v>0.2</v>
      </c>
      <c r="G22" s="20">
        <f t="shared" si="3"/>
        <v>0.2</v>
      </c>
      <c r="H22" s="51">
        <v>0.2</v>
      </c>
      <c r="I22" s="51">
        <v>0.1</v>
      </c>
      <c r="J22" s="51">
        <v>0.3</v>
      </c>
      <c r="K22" s="20">
        <f t="shared" si="4"/>
        <v>0.60000000000000009</v>
      </c>
      <c r="L22" s="51">
        <v>1.5</v>
      </c>
      <c r="M22" s="51">
        <v>0.3</v>
      </c>
      <c r="N22" s="20">
        <f t="shared" si="5"/>
        <v>1.8</v>
      </c>
      <c r="O22" s="51">
        <v>0.5</v>
      </c>
      <c r="P22" s="52">
        <v>1.5</v>
      </c>
      <c r="Q22" s="52">
        <v>0.7</v>
      </c>
      <c r="R22" s="20">
        <f t="shared" si="6"/>
        <v>2.7</v>
      </c>
      <c r="S22" s="52">
        <v>1.8</v>
      </c>
      <c r="T22" s="20">
        <f t="shared" si="7"/>
        <v>1.8</v>
      </c>
      <c r="U22" s="52">
        <v>0</v>
      </c>
      <c r="V22" s="20">
        <f t="shared" si="8"/>
        <v>0</v>
      </c>
      <c r="W22" s="52">
        <v>0.5</v>
      </c>
      <c r="X22" s="52">
        <v>0.3</v>
      </c>
      <c r="Y22" s="20">
        <f t="shared" si="9"/>
        <v>0.8</v>
      </c>
      <c r="Z22" s="52">
        <v>5</v>
      </c>
      <c r="AA22" s="52">
        <v>0.2</v>
      </c>
      <c r="AB22" s="20">
        <f t="shared" si="10"/>
        <v>5.2</v>
      </c>
      <c r="AC22" s="52">
        <v>2.2999999999999998</v>
      </c>
      <c r="AD22" s="52">
        <v>1.2</v>
      </c>
      <c r="AE22" s="52">
        <v>0.25</v>
      </c>
      <c r="AF22" s="20">
        <f t="shared" si="11"/>
        <v>3.75</v>
      </c>
      <c r="AG22" s="52">
        <v>0.75</v>
      </c>
      <c r="AH22" s="52">
        <v>0.2</v>
      </c>
      <c r="AI22" s="52">
        <v>0.8</v>
      </c>
      <c r="AJ22" s="20">
        <f t="shared" si="12"/>
        <v>1.75</v>
      </c>
      <c r="AK22" s="20">
        <f t="shared" si="0"/>
        <v>19.900000000000002</v>
      </c>
    </row>
    <row r="23" spans="1:37">
      <c r="A23" s="45" t="s">
        <v>242</v>
      </c>
      <c r="B23" s="61">
        <v>0</v>
      </c>
      <c r="C23" s="20">
        <f t="shared" si="1"/>
        <v>0</v>
      </c>
      <c r="D23" s="20">
        <v>1</v>
      </c>
      <c r="E23" s="20">
        <f t="shared" si="2"/>
        <v>1</v>
      </c>
      <c r="F23" s="20">
        <v>0.1</v>
      </c>
      <c r="G23" s="20">
        <f t="shared" si="3"/>
        <v>0.1</v>
      </c>
      <c r="H23" s="20">
        <v>0.7</v>
      </c>
      <c r="I23" s="20">
        <v>0</v>
      </c>
      <c r="J23" s="20">
        <v>0.3</v>
      </c>
      <c r="K23" s="20">
        <f t="shared" si="4"/>
        <v>1</v>
      </c>
      <c r="L23" s="19">
        <v>1</v>
      </c>
      <c r="M23" s="19">
        <v>0</v>
      </c>
      <c r="N23" s="20">
        <f t="shared" si="5"/>
        <v>1</v>
      </c>
      <c r="O23" s="19">
        <v>0.5</v>
      </c>
      <c r="P23" s="20">
        <v>0.2</v>
      </c>
      <c r="Q23" s="20">
        <v>0.6</v>
      </c>
      <c r="R23" s="20">
        <f t="shared" si="6"/>
        <v>1.2999999999999998</v>
      </c>
      <c r="S23" s="20">
        <v>0.7</v>
      </c>
      <c r="T23" s="20">
        <f t="shared" si="7"/>
        <v>0.7</v>
      </c>
      <c r="U23" s="20">
        <v>0</v>
      </c>
      <c r="V23" s="20">
        <f t="shared" si="8"/>
        <v>0</v>
      </c>
      <c r="W23" s="20">
        <v>0.5</v>
      </c>
      <c r="X23" s="20">
        <v>0.25</v>
      </c>
      <c r="Y23" s="20">
        <f t="shared" si="9"/>
        <v>0.75</v>
      </c>
      <c r="Z23" s="20">
        <v>2.5</v>
      </c>
      <c r="AA23" s="20">
        <v>0.6</v>
      </c>
      <c r="AB23" s="20">
        <f t="shared" si="10"/>
        <v>3.1</v>
      </c>
      <c r="AC23" s="20">
        <v>1.5</v>
      </c>
      <c r="AD23" s="20">
        <v>0.6</v>
      </c>
      <c r="AE23" s="20">
        <v>0.2</v>
      </c>
      <c r="AF23" s="20">
        <f t="shared" si="11"/>
        <v>2.3000000000000003</v>
      </c>
      <c r="AG23" s="20">
        <v>0.7</v>
      </c>
      <c r="AH23" s="20">
        <v>0.15</v>
      </c>
      <c r="AI23" s="20">
        <v>0.3</v>
      </c>
      <c r="AJ23" s="20">
        <f t="shared" si="12"/>
        <v>1.1499999999999999</v>
      </c>
      <c r="AK23" s="20">
        <f t="shared" si="0"/>
        <v>12.400000000000002</v>
      </c>
    </row>
    <row r="24" spans="1:37">
      <c r="A24" s="45" t="s">
        <v>243</v>
      </c>
      <c r="B24" s="61">
        <v>0</v>
      </c>
      <c r="C24" s="20">
        <f t="shared" si="1"/>
        <v>0</v>
      </c>
      <c r="D24" s="20">
        <v>0</v>
      </c>
      <c r="E24" s="20">
        <f t="shared" si="2"/>
        <v>0</v>
      </c>
      <c r="F24" s="20">
        <v>0.1</v>
      </c>
      <c r="G24" s="20">
        <f t="shared" si="3"/>
        <v>0.1</v>
      </c>
      <c r="H24" s="20">
        <v>0.7</v>
      </c>
      <c r="I24" s="20">
        <v>0</v>
      </c>
      <c r="J24" s="20">
        <v>0.6</v>
      </c>
      <c r="K24" s="20">
        <f t="shared" si="4"/>
        <v>1.2999999999999998</v>
      </c>
      <c r="L24" s="19">
        <v>1.5</v>
      </c>
      <c r="M24" s="19">
        <v>0</v>
      </c>
      <c r="N24" s="20">
        <f t="shared" si="5"/>
        <v>1.5</v>
      </c>
      <c r="O24" s="19">
        <v>0.5</v>
      </c>
      <c r="P24" s="20">
        <v>1.1000000000000001</v>
      </c>
      <c r="Q24" s="20">
        <v>1.1000000000000001</v>
      </c>
      <c r="R24" s="20">
        <f t="shared" si="6"/>
        <v>2.7</v>
      </c>
      <c r="S24" s="20">
        <v>2</v>
      </c>
      <c r="T24" s="20">
        <f t="shared" si="7"/>
        <v>2</v>
      </c>
      <c r="U24" s="20">
        <v>0</v>
      </c>
      <c r="V24" s="20">
        <f t="shared" si="8"/>
        <v>0</v>
      </c>
      <c r="W24" s="20">
        <v>0.3</v>
      </c>
      <c r="X24" s="20">
        <v>0.7</v>
      </c>
      <c r="Y24" s="20">
        <f t="shared" si="9"/>
        <v>1</v>
      </c>
      <c r="Z24" s="20">
        <v>4.8</v>
      </c>
      <c r="AA24" s="20">
        <v>0.2</v>
      </c>
      <c r="AB24" s="20">
        <f t="shared" si="10"/>
        <v>5</v>
      </c>
      <c r="AC24" s="20">
        <v>1.8</v>
      </c>
      <c r="AD24" s="20">
        <v>1</v>
      </c>
      <c r="AE24" s="20">
        <v>0.25</v>
      </c>
      <c r="AF24" s="20">
        <f t="shared" si="11"/>
        <v>3.05</v>
      </c>
      <c r="AG24" s="20">
        <v>0.4</v>
      </c>
      <c r="AH24" s="20">
        <v>0.2</v>
      </c>
      <c r="AI24" s="20">
        <v>0.3</v>
      </c>
      <c r="AJ24" s="20">
        <f t="shared" si="12"/>
        <v>0.90000000000000013</v>
      </c>
      <c r="AK24" s="20">
        <f t="shared" si="0"/>
        <v>17.549999999999997</v>
      </c>
    </row>
    <row r="25" spans="1:37">
      <c r="A25" s="15" t="s">
        <v>57</v>
      </c>
      <c r="B25" s="216">
        <f>SUM(B7:B24)/COUNTA(B7:B24)</f>
        <v>8.8888888888888906E-2</v>
      </c>
      <c r="C25" s="16">
        <f t="shared" ref="C25:AK25" si="13">SUM(C7:C24)/COUNTA(C7:C24)</f>
        <v>8.8888888888888906E-2</v>
      </c>
      <c r="D25" s="16">
        <f t="shared" si="13"/>
        <v>0.68333333333333335</v>
      </c>
      <c r="E25" s="16">
        <f t="shared" si="13"/>
        <v>0.68333333333333335</v>
      </c>
      <c r="F25" s="16">
        <f t="shared" si="13"/>
        <v>0.27500000000000002</v>
      </c>
      <c r="G25" s="16">
        <f t="shared" si="13"/>
        <v>0.27500000000000002</v>
      </c>
      <c r="H25" s="16">
        <f t="shared" si="13"/>
        <v>0.37222222222222218</v>
      </c>
      <c r="I25" s="16">
        <f t="shared" si="13"/>
        <v>0.48055555555555546</v>
      </c>
      <c r="J25" s="16">
        <f t="shared" si="13"/>
        <v>6.6666666666666666E-2</v>
      </c>
      <c r="K25" s="16">
        <f t="shared" si="13"/>
        <v>0.91944444444444451</v>
      </c>
      <c r="L25" s="16">
        <f t="shared" si="13"/>
        <v>0.40277777777777779</v>
      </c>
      <c r="M25" s="16">
        <f t="shared" si="13"/>
        <v>3.333333333333334E-2</v>
      </c>
      <c r="N25" s="16">
        <f t="shared" si="13"/>
        <v>0.43611111111111112</v>
      </c>
      <c r="O25" s="16">
        <f t="shared" si="13"/>
        <v>0.57777777777777795</v>
      </c>
      <c r="P25" s="16">
        <f t="shared" si="13"/>
        <v>0.31666666666666671</v>
      </c>
      <c r="Q25" s="16">
        <f t="shared" si="13"/>
        <v>0.46666666666666667</v>
      </c>
      <c r="R25" s="16">
        <f t="shared" si="13"/>
        <v>1.3611111111111114</v>
      </c>
      <c r="S25" s="16">
        <f t="shared" si="13"/>
        <v>0.73888888888888882</v>
      </c>
      <c r="T25" s="16">
        <f t="shared" si="13"/>
        <v>0.73888888888888882</v>
      </c>
      <c r="U25" s="16">
        <f t="shared" si="13"/>
        <v>0</v>
      </c>
      <c r="V25" s="16">
        <f t="shared" si="13"/>
        <v>0</v>
      </c>
      <c r="W25" s="16">
        <f t="shared" si="13"/>
        <v>0.52777777777777779</v>
      </c>
      <c r="X25" s="16">
        <f t="shared" si="13"/>
        <v>0.58888888888888902</v>
      </c>
      <c r="Y25" s="16">
        <f t="shared" si="13"/>
        <v>1.1166666666666667</v>
      </c>
      <c r="Z25" s="16">
        <f t="shared" si="13"/>
        <v>3.1638888888888892</v>
      </c>
      <c r="AA25" s="16">
        <f t="shared" si="13"/>
        <v>0.24444444444444446</v>
      </c>
      <c r="AB25" s="16">
        <f t="shared" si="13"/>
        <v>3.4083333333333332</v>
      </c>
      <c r="AC25" s="16">
        <f t="shared" si="13"/>
        <v>1.9055555555555554</v>
      </c>
      <c r="AD25" s="16">
        <f t="shared" si="13"/>
        <v>0.96666666666666679</v>
      </c>
      <c r="AE25" s="16">
        <f t="shared" si="13"/>
        <v>0.18055555555555555</v>
      </c>
      <c r="AF25" s="16">
        <f t="shared" si="13"/>
        <v>3.0527777777777776</v>
      </c>
      <c r="AG25" s="16">
        <f t="shared" si="13"/>
        <v>0.47777777777777786</v>
      </c>
      <c r="AH25" s="16">
        <f t="shared" si="13"/>
        <v>0.15000000000000002</v>
      </c>
      <c r="AI25" s="16">
        <f t="shared" si="13"/>
        <v>0.46111111111111114</v>
      </c>
      <c r="AJ25" s="16">
        <f t="shared" si="13"/>
        <v>1.0888888888888888</v>
      </c>
      <c r="AK25" s="16">
        <f t="shared" si="13"/>
        <v>13.169444444444443</v>
      </c>
    </row>
    <row r="26" spans="1:37">
      <c r="A26" s="11" t="s">
        <v>58</v>
      </c>
      <c r="B26" s="63">
        <f>SUM(B7:B20)/COUNTA(B7:B20)</f>
        <v>0.11428571428571431</v>
      </c>
      <c r="C26" s="18">
        <f t="shared" ref="C26:AJ26" si="14">SUM(C7:C20)/COUNTA(C7:C20)</f>
        <v>0.11428571428571431</v>
      </c>
      <c r="D26" s="18">
        <f t="shared" si="14"/>
        <v>0.7142857142857143</v>
      </c>
      <c r="E26" s="18">
        <f t="shared" si="14"/>
        <v>0.7142857142857143</v>
      </c>
      <c r="F26" s="18">
        <f t="shared" si="14"/>
        <v>0.29642857142857143</v>
      </c>
      <c r="G26" s="18">
        <f t="shared" si="14"/>
        <v>0.29642857142857143</v>
      </c>
      <c r="H26" s="18">
        <f t="shared" si="14"/>
        <v>0.32857142857142846</v>
      </c>
      <c r="I26" s="18">
        <f t="shared" si="14"/>
        <v>0.56785714285714284</v>
      </c>
      <c r="J26" s="18">
        <f t="shared" si="14"/>
        <v>0</v>
      </c>
      <c r="K26" s="18">
        <f t="shared" si="14"/>
        <v>0.89642857142857146</v>
      </c>
      <c r="L26" s="18">
        <f t="shared" si="14"/>
        <v>0.17500000000000002</v>
      </c>
      <c r="M26" s="18">
        <f t="shared" si="14"/>
        <v>2.1428571428571432E-2</v>
      </c>
      <c r="N26" s="18">
        <f t="shared" si="14"/>
        <v>0.19642857142857145</v>
      </c>
      <c r="O26" s="18">
        <f t="shared" si="14"/>
        <v>0.61428571428571443</v>
      </c>
      <c r="P26" s="18">
        <f t="shared" si="14"/>
        <v>0.1785714285714286</v>
      </c>
      <c r="Q26" s="18">
        <f t="shared" si="14"/>
        <v>0.4</v>
      </c>
      <c r="R26" s="18">
        <f t="shared" si="14"/>
        <v>1.1928571428571431</v>
      </c>
      <c r="S26" s="18">
        <f t="shared" si="14"/>
        <v>0.54999999999999993</v>
      </c>
      <c r="T26" s="18">
        <f t="shared" si="14"/>
        <v>0.54999999999999993</v>
      </c>
      <c r="U26" s="18">
        <f t="shared" si="14"/>
        <v>0</v>
      </c>
      <c r="V26" s="18">
        <f t="shared" si="14"/>
        <v>0</v>
      </c>
      <c r="W26" s="18">
        <f t="shared" si="14"/>
        <v>0.48571428571428565</v>
      </c>
      <c r="X26" s="18">
        <f t="shared" si="14"/>
        <v>0.63928571428571435</v>
      </c>
      <c r="Y26" s="18">
        <f t="shared" si="14"/>
        <v>1.125</v>
      </c>
      <c r="Z26" s="18">
        <f t="shared" si="14"/>
        <v>2.9607142857142859</v>
      </c>
      <c r="AA26" s="18">
        <f t="shared" si="14"/>
        <v>0.22857142857142856</v>
      </c>
      <c r="AB26" s="18">
        <f t="shared" si="14"/>
        <v>3.1892857142857136</v>
      </c>
      <c r="AC26" s="18">
        <f t="shared" si="14"/>
        <v>1.9428571428571428</v>
      </c>
      <c r="AD26" s="18">
        <f t="shared" si="14"/>
        <v>0.97857142857142876</v>
      </c>
      <c r="AE26" s="18">
        <f t="shared" si="14"/>
        <v>0.17142857142857143</v>
      </c>
      <c r="AF26" s="18">
        <f t="shared" si="14"/>
        <v>3.092857142857143</v>
      </c>
      <c r="AG26" s="18">
        <f t="shared" si="14"/>
        <v>0.45357142857142868</v>
      </c>
      <c r="AH26" s="18">
        <f t="shared" si="14"/>
        <v>0.14642857142857141</v>
      </c>
      <c r="AI26" s="18">
        <f t="shared" si="14"/>
        <v>0.47500000000000003</v>
      </c>
      <c r="AJ26" s="18">
        <f t="shared" si="14"/>
        <v>1.075</v>
      </c>
      <c r="AK26" s="18">
        <f>SUM(AK7:AK20)/COUNTA(AK7:AK20)</f>
        <v>12.44285714285714</v>
      </c>
    </row>
    <row r="27" spans="1:37">
      <c r="A27" s="11" t="s">
        <v>59</v>
      </c>
      <c r="B27" s="63">
        <f>SUM(B21:B24)/COUNTA(B21:B24)</f>
        <v>0</v>
      </c>
      <c r="C27" s="18">
        <f t="shared" ref="C27:AJ27" si="15">SUM(C21:C24)/COUNTA(C21:C24)</f>
        <v>0</v>
      </c>
      <c r="D27" s="18">
        <f t="shared" si="15"/>
        <v>0.57499999999999996</v>
      </c>
      <c r="E27" s="18">
        <f t="shared" si="15"/>
        <v>0.57499999999999996</v>
      </c>
      <c r="F27" s="18">
        <f t="shared" si="15"/>
        <v>0.2</v>
      </c>
      <c r="G27" s="18">
        <f t="shared" si="15"/>
        <v>0.2</v>
      </c>
      <c r="H27" s="18">
        <f t="shared" si="15"/>
        <v>0.52499999999999991</v>
      </c>
      <c r="I27" s="18">
        <f t="shared" si="15"/>
        <v>0.17499999999999999</v>
      </c>
      <c r="J27" s="18">
        <f t="shared" si="15"/>
        <v>0.3</v>
      </c>
      <c r="K27" s="18">
        <f t="shared" si="15"/>
        <v>1</v>
      </c>
      <c r="L27" s="18">
        <f t="shared" si="15"/>
        <v>1.2</v>
      </c>
      <c r="M27" s="18">
        <f t="shared" si="15"/>
        <v>7.4999999999999997E-2</v>
      </c>
      <c r="N27" s="18">
        <f t="shared" si="15"/>
        <v>1.2749999999999999</v>
      </c>
      <c r="O27" s="18">
        <f t="shared" si="15"/>
        <v>0.45</v>
      </c>
      <c r="P27" s="18">
        <f t="shared" si="15"/>
        <v>0.8</v>
      </c>
      <c r="Q27" s="18">
        <f t="shared" si="15"/>
        <v>0.70000000000000007</v>
      </c>
      <c r="R27" s="18">
        <f t="shared" si="15"/>
        <v>1.95</v>
      </c>
      <c r="S27" s="18">
        <f t="shared" si="15"/>
        <v>1.4000000000000001</v>
      </c>
      <c r="T27" s="18">
        <f t="shared" si="15"/>
        <v>1.4000000000000001</v>
      </c>
      <c r="U27" s="18">
        <f t="shared" si="15"/>
        <v>0</v>
      </c>
      <c r="V27" s="18">
        <f t="shared" si="15"/>
        <v>0</v>
      </c>
      <c r="W27" s="18">
        <f t="shared" si="15"/>
        <v>0.67499999999999993</v>
      </c>
      <c r="X27" s="18">
        <f t="shared" si="15"/>
        <v>0.41249999999999998</v>
      </c>
      <c r="Y27" s="18">
        <f t="shared" si="15"/>
        <v>1.0874999999999999</v>
      </c>
      <c r="Z27" s="18">
        <f t="shared" si="15"/>
        <v>3.875</v>
      </c>
      <c r="AA27" s="18">
        <f t="shared" si="15"/>
        <v>0.3</v>
      </c>
      <c r="AB27" s="18">
        <f t="shared" si="15"/>
        <v>4.1750000000000007</v>
      </c>
      <c r="AC27" s="18">
        <f t="shared" si="15"/>
        <v>1.7749999999999999</v>
      </c>
      <c r="AD27" s="18">
        <f t="shared" si="15"/>
        <v>0.92500000000000004</v>
      </c>
      <c r="AE27" s="18">
        <f t="shared" si="15"/>
        <v>0.21250000000000002</v>
      </c>
      <c r="AF27" s="18">
        <f t="shared" si="15"/>
        <v>2.9124999999999996</v>
      </c>
      <c r="AG27" s="18">
        <f t="shared" si="15"/>
        <v>0.5625</v>
      </c>
      <c r="AH27" s="18">
        <f t="shared" si="15"/>
        <v>0.16250000000000003</v>
      </c>
      <c r="AI27" s="18">
        <f t="shared" si="15"/>
        <v>0.41250000000000003</v>
      </c>
      <c r="AJ27" s="18">
        <f t="shared" si="15"/>
        <v>1.1375</v>
      </c>
      <c r="AK27" s="18">
        <f>SUM(AK21:AK24)/COUNTA(AK21:AK24)</f>
        <v>15.712500000000002</v>
      </c>
    </row>
    <row r="28" spans="1:37" ht="15.75" thickBot="1">
      <c r="A28" s="136" t="s">
        <v>60</v>
      </c>
      <c r="B28" s="137"/>
      <c r="C28" s="136">
        <f>+C25</f>
        <v>8.8888888888888906E-2</v>
      </c>
      <c r="D28" s="136"/>
      <c r="E28" s="136">
        <f>+E25</f>
        <v>0.68333333333333335</v>
      </c>
      <c r="F28" s="136"/>
      <c r="G28" s="136">
        <f>+G25</f>
        <v>0.27500000000000002</v>
      </c>
      <c r="H28" s="136"/>
      <c r="I28" s="136"/>
      <c r="J28" s="136"/>
      <c r="K28" s="136">
        <f>+K25</f>
        <v>0.91944444444444451</v>
      </c>
      <c r="L28" s="136"/>
      <c r="M28" s="136"/>
      <c r="N28" s="136">
        <f>+N25</f>
        <v>0.43611111111111112</v>
      </c>
      <c r="O28" s="136"/>
      <c r="P28" s="136"/>
      <c r="Q28" s="136"/>
      <c r="R28" s="136">
        <f>+R25</f>
        <v>1.3611111111111114</v>
      </c>
      <c r="S28" s="136"/>
      <c r="T28" s="136">
        <f>+T25</f>
        <v>0.73888888888888882</v>
      </c>
      <c r="U28" s="136"/>
      <c r="V28" s="136">
        <f>+V25</f>
        <v>0</v>
      </c>
      <c r="W28" s="136"/>
      <c r="X28" s="136"/>
      <c r="Y28" s="136">
        <f>+Y25</f>
        <v>1.1166666666666667</v>
      </c>
      <c r="Z28" s="136"/>
      <c r="AA28" s="136"/>
      <c r="AB28" s="136">
        <f>+AB25</f>
        <v>3.4083333333333332</v>
      </c>
      <c r="AC28" s="136"/>
      <c r="AD28" s="136"/>
      <c r="AE28" s="136"/>
      <c r="AF28" s="136">
        <f>+AF25</f>
        <v>3.0527777777777776</v>
      </c>
      <c r="AG28" s="136"/>
      <c r="AH28" s="136"/>
      <c r="AI28" s="136"/>
      <c r="AJ28" s="136">
        <f>+AJ25</f>
        <v>1.0888888888888888</v>
      </c>
      <c r="AK28" s="136">
        <f>+AK25</f>
        <v>13.169444444444443</v>
      </c>
    </row>
    <row r="29" spans="1:37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3" spans="1:14">
      <c r="A33" s="24" t="s">
        <v>61</v>
      </c>
      <c r="B33" s="37" t="s">
        <v>74</v>
      </c>
      <c r="C33" s="37" t="s">
        <v>76</v>
      </c>
      <c r="D33" s="37" t="s">
        <v>77</v>
      </c>
      <c r="E33" s="37" t="s">
        <v>79</v>
      </c>
      <c r="F33" s="37" t="s">
        <v>78</v>
      </c>
      <c r="G33" s="37" t="s">
        <v>83</v>
      </c>
      <c r="H33" s="37" t="s">
        <v>84</v>
      </c>
      <c r="I33" s="37" t="s">
        <v>86</v>
      </c>
      <c r="J33" s="37" t="s">
        <v>88</v>
      </c>
      <c r="K33" s="37" t="s">
        <v>89</v>
      </c>
      <c r="L33" s="37" t="s">
        <v>91</v>
      </c>
      <c r="M33" s="37" t="s">
        <v>93</v>
      </c>
      <c r="N33" s="25"/>
    </row>
    <row r="34" spans="1:14">
      <c r="A34" s="26" t="s">
        <v>58</v>
      </c>
      <c r="B34" s="18">
        <f>C26</f>
        <v>0.11428571428571431</v>
      </c>
      <c r="C34" s="18">
        <f>E26</f>
        <v>0.7142857142857143</v>
      </c>
      <c r="D34" s="18">
        <f>G26</f>
        <v>0.29642857142857143</v>
      </c>
      <c r="E34" s="18">
        <f>K26</f>
        <v>0.89642857142857146</v>
      </c>
      <c r="F34" s="18">
        <f>N26</f>
        <v>0.19642857142857145</v>
      </c>
      <c r="G34" s="18">
        <f>R26</f>
        <v>1.1928571428571431</v>
      </c>
      <c r="H34" s="18">
        <f>T26</f>
        <v>0.54999999999999993</v>
      </c>
      <c r="I34" s="18">
        <f>V26</f>
        <v>0</v>
      </c>
      <c r="J34" s="18">
        <f>Y26</f>
        <v>1.125</v>
      </c>
      <c r="K34" s="18">
        <f>AB27</f>
        <v>4.1750000000000007</v>
      </c>
      <c r="L34" s="18">
        <f>AF26</f>
        <v>3.092857142857143</v>
      </c>
      <c r="M34" s="20">
        <f>AJ26</f>
        <v>1.075</v>
      </c>
      <c r="N34" s="25"/>
    </row>
    <row r="35" spans="1:14">
      <c r="A35" s="210" t="s">
        <v>59</v>
      </c>
      <c r="B35" s="211">
        <f>C27</f>
        <v>0</v>
      </c>
      <c r="C35" s="211">
        <f>E27</f>
        <v>0.57499999999999996</v>
      </c>
      <c r="D35" s="211">
        <f>G27</f>
        <v>0.2</v>
      </c>
      <c r="E35" s="211">
        <f>K27</f>
        <v>1</v>
      </c>
      <c r="F35" s="211">
        <f>N27</f>
        <v>1.2749999999999999</v>
      </c>
      <c r="G35" s="211">
        <f>R27</f>
        <v>1.95</v>
      </c>
      <c r="H35" s="211">
        <f>T27</f>
        <v>1.4000000000000001</v>
      </c>
      <c r="I35" s="211">
        <f>V27</f>
        <v>0</v>
      </c>
      <c r="J35" s="211">
        <f>Y27</f>
        <v>1.0874999999999999</v>
      </c>
      <c r="K35" s="211">
        <f>AB27</f>
        <v>4.1750000000000007</v>
      </c>
      <c r="L35" s="211">
        <f>AF27</f>
        <v>2.9124999999999996</v>
      </c>
      <c r="M35" s="212">
        <f>AJ27</f>
        <v>1.1375</v>
      </c>
      <c r="N35" s="25"/>
    </row>
    <row r="36" spans="1:14">
      <c r="A36" s="27" t="s">
        <v>60</v>
      </c>
      <c r="B36" s="28">
        <f>C28</f>
        <v>8.8888888888888906E-2</v>
      </c>
      <c r="C36" s="28">
        <f>E28</f>
        <v>0.68333333333333335</v>
      </c>
      <c r="D36" s="28">
        <f>G28</f>
        <v>0.27500000000000002</v>
      </c>
      <c r="E36" s="28">
        <f>K28</f>
        <v>0.91944444444444451</v>
      </c>
      <c r="F36" s="28">
        <f>N28</f>
        <v>0.43611111111111112</v>
      </c>
      <c r="G36" s="28">
        <f>R28</f>
        <v>1.3611111111111114</v>
      </c>
      <c r="H36" s="28">
        <f>T28</f>
        <v>0.73888888888888882</v>
      </c>
      <c r="I36" s="28">
        <f>V28</f>
        <v>0</v>
      </c>
      <c r="J36" s="28">
        <f>Y28</f>
        <v>1.1166666666666667</v>
      </c>
      <c r="K36" s="28">
        <f>AB28</f>
        <v>3.4083333333333332</v>
      </c>
      <c r="L36" s="28">
        <f>AF28</f>
        <v>3.0527777777777776</v>
      </c>
      <c r="M36" s="20">
        <f>AJ28</f>
        <v>1.0888888888888888</v>
      </c>
      <c r="N36" s="25"/>
    </row>
    <row r="37" spans="1:14">
      <c r="A37" s="29" t="s">
        <v>279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5"/>
    </row>
    <row r="38" spans="1:14">
      <c r="A38" s="32" t="s">
        <v>63</v>
      </c>
      <c r="B38" s="38" t="s">
        <v>74</v>
      </c>
      <c r="C38" s="38" t="s">
        <v>76</v>
      </c>
      <c r="D38" s="38" t="s">
        <v>77</v>
      </c>
      <c r="E38" s="38" t="s">
        <v>79</v>
      </c>
      <c r="F38" s="38" t="s">
        <v>78</v>
      </c>
      <c r="G38" s="38" t="s">
        <v>83</v>
      </c>
      <c r="H38" s="38" t="s">
        <v>84</v>
      </c>
      <c r="I38" s="38" t="s">
        <v>86</v>
      </c>
      <c r="J38" s="38" t="s">
        <v>88</v>
      </c>
      <c r="K38" s="38" t="s">
        <v>89</v>
      </c>
      <c r="L38" s="38" t="s">
        <v>91</v>
      </c>
      <c r="M38" s="38" t="s">
        <v>93</v>
      </c>
      <c r="N38" s="25"/>
    </row>
    <row r="39" spans="1:14">
      <c r="A39" s="26" t="s">
        <v>64</v>
      </c>
      <c r="B39" s="18">
        <v>1.02</v>
      </c>
      <c r="C39" s="18">
        <v>1.05</v>
      </c>
      <c r="D39" s="18">
        <v>0.77</v>
      </c>
      <c r="E39" s="18">
        <v>1.71</v>
      </c>
      <c r="F39" s="18">
        <v>3.24</v>
      </c>
      <c r="G39" s="18">
        <v>2.4</v>
      </c>
      <c r="H39" s="18">
        <v>1.53</v>
      </c>
      <c r="I39" s="18">
        <v>2.2200000000000002</v>
      </c>
      <c r="J39" s="18">
        <v>2.72</v>
      </c>
      <c r="K39" s="18">
        <v>2.19</v>
      </c>
      <c r="L39" s="18">
        <v>0.86</v>
      </c>
      <c r="M39" s="20">
        <v>0.92</v>
      </c>
      <c r="N39" s="25"/>
    </row>
    <row r="40" spans="1:14">
      <c r="A40" s="26" t="s">
        <v>65</v>
      </c>
      <c r="B40" s="18">
        <f>SUM(B39)</f>
        <v>1.02</v>
      </c>
      <c r="C40" s="18">
        <f t="shared" ref="C40:I40" si="16">SUM(B40+C39)</f>
        <v>2.0700000000000003</v>
      </c>
      <c r="D40" s="18">
        <f t="shared" si="16"/>
        <v>2.8400000000000003</v>
      </c>
      <c r="E40" s="18">
        <f t="shared" si="16"/>
        <v>4.5500000000000007</v>
      </c>
      <c r="F40" s="18">
        <f t="shared" si="16"/>
        <v>7.7900000000000009</v>
      </c>
      <c r="G40" s="18">
        <f t="shared" si="16"/>
        <v>10.190000000000001</v>
      </c>
      <c r="H40" s="18">
        <f t="shared" si="16"/>
        <v>11.72</v>
      </c>
      <c r="I40" s="18">
        <f t="shared" si="16"/>
        <v>13.940000000000001</v>
      </c>
      <c r="J40" s="18">
        <f>SUM(H40+J39)</f>
        <v>14.440000000000001</v>
      </c>
      <c r="K40" s="18">
        <f>SUM(J40+K39)</f>
        <v>16.630000000000003</v>
      </c>
      <c r="L40" s="18">
        <f>SUM(K40+L39)</f>
        <v>17.490000000000002</v>
      </c>
      <c r="M40" s="20">
        <f>SUM(L40+M39)</f>
        <v>18.410000000000004</v>
      </c>
      <c r="N40" s="25"/>
    </row>
    <row r="41" spans="1:14">
      <c r="A41" s="27" t="s">
        <v>66</v>
      </c>
      <c r="B41" s="28">
        <v>5.34</v>
      </c>
      <c r="C41" s="28">
        <v>5.29</v>
      </c>
      <c r="D41" s="28">
        <v>5.58</v>
      </c>
      <c r="E41" s="28">
        <v>5.36</v>
      </c>
      <c r="F41" s="28">
        <v>8.82</v>
      </c>
      <c r="G41" s="28">
        <v>13.52</v>
      </c>
      <c r="H41" s="28">
        <v>11.61</v>
      </c>
      <c r="I41" s="28">
        <v>12.46</v>
      </c>
      <c r="J41" s="28">
        <v>9.85</v>
      </c>
      <c r="K41" s="28">
        <v>9.3699999999999992</v>
      </c>
      <c r="L41" s="28">
        <v>3.62</v>
      </c>
      <c r="M41" s="28">
        <v>4.6900000000000004</v>
      </c>
      <c r="N41" s="25"/>
    </row>
    <row r="42" spans="1:14">
      <c r="A42" s="26" t="s">
        <v>67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20"/>
      <c r="N42" s="25"/>
    </row>
    <row r="43" spans="1:14">
      <c r="A43" s="26" t="s">
        <v>68</v>
      </c>
      <c r="B43" s="18">
        <f t="shared" ref="B43:M43" si="17">SUM(B34-B39)</f>
        <v>-0.90571428571428569</v>
      </c>
      <c r="C43" s="18">
        <f t="shared" si="17"/>
        <v>-0.33571428571428574</v>
      </c>
      <c r="D43" s="18">
        <f t="shared" si="17"/>
        <v>-0.47357142857142859</v>
      </c>
      <c r="E43" s="18">
        <f t="shared" si="17"/>
        <v>-0.8135714285714285</v>
      </c>
      <c r="F43" s="18">
        <f t="shared" si="17"/>
        <v>-3.0435714285714286</v>
      </c>
      <c r="G43" s="18">
        <f t="shared" si="17"/>
        <v>-1.2071428571428569</v>
      </c>
      <c r="H43" s="18">
        <f t="shared" si="17"/>
        <v>-0.98000000000000009</v>
      </c>
      <c r="I43" s="18">
        <f t="shared" si="17"/>
        <v>-2.2200000000000002</v>
      </c>
      <c r="J43" s="18">
        <f t="shared" si="17"/>
        <v>-1.5950000000000002</v>
      </c>
      <c r="K43" s="18">
        <f t="shared" si="17"/>
        <v>1.9850000000000008</v>
      </c>
      <c r="L43" s="18">
        <f t="shared" si="17"/>
        <v>2.2328571428571431</v>
      </c>
      <c r="M43" s="28">
        <f t="shared" si="17"/>
        <v>0.15499999999999992</v>
      </c>
      <c r="N43" s="25"/>
    </row>
    <row r="44" spans="1:14">
      <c r="A44" s="26" t="s">
        <v>69</v>
      </c>
      <c r="B44" s="18">
        <f t="shared" ref="B44:M44" si="18">SUM(B35-B39)</f>
        <v>-1.02</v>
      </c>
      <c r="C44" s="18">
        <f t="shared" si="18"/>
        <v>-0.47500000000000009</v>
      </c>
      <c r="D44" s="18">
        <f t="shared" si="18"/>
        <v>-0.57000000000000006</v>
      </c>
      <c r="E44" s="18">
        <f t="shared" si="18"/>
        <v>-0.71</v>
      </c>
      <c r="F44" s="18">
        <f t="shared" si="18"/>
        <v>-1.9650000000000003</v>
      </c>
      <c r="G44" s="18">
        <f t="shared" si="18"/>
        <v>-0.44999999999999996</v>
      </c>
      <c r="H44" s="18">
        <f t="shared" si="18"/>
        <v>-0.12999999999999989</v>
      </c>
      <c r="I44" s="18">
        <f t="shared" si="18"/>
        <v>-2.2200000000000002</v>
      </c>
      <c r="J44" s="18">
        <f t="shared" si="18"/>
        <v>-1.6325000000000003</v>
      </c>
      <c r="K44" s="18">
        <f t="shared" si="18"/>
        <v>1.9850000000000008</v>
      </c>
      <c r="L44" s="18">
        <f t="shared" si="18"/>
        <v>2.0524999999999998</v>
      </c>
      <c r="M44" s="28">
        <f t="shared" si="18"/>
        <v>0.21749999999999992</v>
      </c>
      <c r="N44" s="25"/>
    </row>
    <row r="45" spans="1:14">
      <c r="A45" s="26" t="s">
        <v>70</v>
      </c>
      <c r="B45" s="18">
        <f t="shared" ref="B45:M45" si="19">SUM(B36-B39)</f>
        <v>-0.93111111111111111</v>
      </c>
      <c r="C45" s="18">
        <f t="shared" si="19"/>
        <v>-0.3666666666666667</v>
      </c>
      <c r="D45" s="18">
        <f t="shared" si="19"/>
        <v>-0.495</v>
      </c>
      <c r="E45" s="18">
        <f t="shared" si="19"/>
        <v>-0.79055555555555546</v>
      </c>
      <c r="F45" s="18">
        <f t="shared" si="19"/>
        <v>-2.8038888888888893</v>
      </c>
      <c r="G45" s="18">
        <f t="shared" si="19"/>
        <v>-1.0388888888888885</v>
      </c>
      <c r="H45" s="18">
        <f t="shared" si="19"/>
        <v>-0.79111111111111121</v>
      </c>
      <c r="I45" s="18">
        <f t="shared" si="19"/>
        <v>-2.2200000000000002</v>
      </c>
      <c r="J45" s="18">
        <f t="shared" si="19"/>
        <v>-1.6033333333333335</v>
      </c>
      <c r="K45" s="18">
        <f t="shared" si="19"/>
        <v>1.2183333333333333</v>
      </c>
      <c r="L45" s="18">
        <f t="shared" si="19"/>
        <v>2.1927777777777777</v>
      </c>
      <c r="M45" s="28">
        <f t="shared" si="19"/>
        <v>0.16888888888888876</v>
      </c>
      <c r="N45" s="25"/>
    </row>
    <row r="46" spans="1:14">
      <c r="A46" s="26" t="s">
        <v>71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0"/>
      <c r="N46" s="25"/>
    </row>
    <row r="47" spans="1:14">
      <c r="A47" s="26" t="s">
        <v>68</v>
      </c>
      <c r="B47" s="18">
        <f t="shared" ref="B47:M47" si="20">SUM(B51-B40)</f>
        <v>-0.90571428571428569</v>
      </c>
      <c r="C47" s="18">
        <f t="shared" si="20"/>
        <v>-1.2414285714285715</v>
      </c>
      <c r="D47" s="18">
        <f t="shared" si="20"/>
        <v>-1.7150000000000003</v>
      </c>
      <c r="E47" s="18">
        <f t="shared" si="20"/>
        <v>-2.5285714285714294</v>
      </c>
      <c r="F47" s="18">
        <f t="shared" si="20"/>
        <v>-5.5721428571428575</v>
      </c>
      <c r="G47" s="18">
        <f t="shared" si="20"/>
        <v>-6.7792857142857148</v>
      </c>
      <c r="H47" s="18">
        <f t="shared" si="20"/>
        <v>-7.7592857142857152</v>
      </c>
      <c r="I47" s="18">
        <f t="shared" si="20"/>
        <v>-9.9792857142857159</v>
      </c>
      <c r="J47" s="18">
        <f t="shared" si="20"/>
        <v>-9.3542857142857159</v>
      </c>
      <c r="K47" s="18">
        <f t="shared" si="20"/>
        <v>-7.3692857142857164</v>
      </c>
      <c r="L47" s="18">
        <f t="shared" si="20"/>
        <v>-5.1364285714285725</v>
      </c>
      <c r="M47" s="28">
        <f t="shared" si="20"/>
        <v>-4.9814285714285749</v>
      </c>
      <c r="N47" s="25"/>
    </row>
    <row r="48" spans="1:14">
      <c r="A48" s="26" t="s">
        <v>69</v>
      </c>
      <c r="B48" s="18">
        <f t="shared" ref="B48:M48" si="21">SUM(B52-B40)</f>
        <v>-1.02</v>
      </c>
      <c r="C48" s="18">
        <f t="shared" si="21"/>
        <v>-1.4950000000000003</v>
      </c>
      <c r="D48" s="18">
        <f t="shared" si="21"/>
        <v>-2.0650000000000004</v>
      </c>
      <c r="E48" s="18">
        <f t="shared" si="21"/>
        <v>-2.7750000000000008</v>
      </c>
      <c r="F48" s="18">
        <f t="shared" si="21"/>
        <v>-4.7400000000000011</v>
      </c>
      <c r="G48" s="18">
        <f t="shared" si="21"/>
        <v>-5.1900000000000013</v>
      </c>
      <c r="H48" s="18">
        <f t="shared" si="21"/>
        <v>-5.32</v>
      </c>
      <c r="I48" s="18">
        <f t="shared" si="21"/>
        <v>-7.5400000000000009</v>
      </c>
      <c r="J48" s="18">
        <f t="shared" si="21"/>
        <v>-6.9525000000000006</v>
      </c>
      <c r="K48" s="18">
        <f t="shared" si="21"/>
        <v>-4.9675000000000011</v>
      </c>
      <c r="L48" s="18">
        <f t="shared" si="21"/>
        <v>-2.9150000000000009</v>
      </c>
      <c r="M48" s="28">
        <f t="shared" si="21"/>
        <v>-2.6975000000000033</v>
      </c>
      <c r="N48" s="25"/>
    </row>
    <row r="49" spans="1:14">
      <c r="A49" s="27" t="s">
        <v>70</v>
      </c>
      <c r="B49" s="28">
        <f t="shared" ref="B49:M49" si="22">SUM(B53-B40)</f>
        <v>-0.93111111111111111</v>
      </c>
      <c r="C49" s="28">
        <f t="shared" si="22"/>
        <v>-1.2977777777777781</v>
      </c>
      <c r="D49" s="28">
        <f t="shared" si="22"/>
        <v>-1.792777777777778</v>
      </c>
      <c r="E49" s="28">
        <f t="shared" si="22"/>
        <v>-2.5833333333333339</v>
      </c>
      <c r="F49" s="28">
        <f t="shared" si="22"/>
        <v>-5.3872222222222232</v>
      </c>
      <c r="G49" s="28">
        <f t="shared" si="22"/>
        <v>-6.426111111111112</v>
      </c>
      <c r="H49" s="28">
        <f t="shared" si="22"/>
        <v>-7.2172222222222224</v>
      </c>
      <c r="I49" s="28">
        <f t="shared" si="22"/>
        <v>-9.4372222222222231</v>
      </c>
      <c r="J49" s="28">
        <f t="shared" si="22"/>
        <v>-8.8205555555555559</v>
      </c>
      <c r="K49" s="28">
        <f t="shared" si="22"/>
        <v>-7.602222222222224</v>
      </c>
      <c r="L49" s="28">
        <f t="shared" si="22"/>
        <v>-5.4094444444444463</v>
      </c>
      <c r="M49" s="28">
        <f t="shared" si="22"/>
        <v>-5.2405555555555594</v>
      </c>
      <c r="N49" s="25"/>
    </row>
    <row r="50" spans="1:14">
      <c r="A50" s="33" t="s">
        <v>72</v>
      </c>
      <c r="B50" s="39" t="s">
        <v>74</v>
      </c>
      <c r="C50" s="39" t="s">
        <v>76</v>
      </c>
      <c r="D50" s="39" t="s">
        <v>77</v>
      </c>
      <c r="E50" s="39" t="s">
        <v>79</v>
      </c>
      <c r="F50" s="39" t="s">
        <v>78</v>
      </c>
      <c r="G50" s="39" t="s">
        <v>83</v>
      </c>
      <c r="H50" s="39" t="s">
        <v>84</v>
      </c>
      <c r="I50" s="39" t="s">
        <v>86</v>
      </c>
      <c r="J50" s="39" t="s">
        <v>88</v>
      </c>
      <c r="K50" s="39" t="s">
        <v>89</v>
      </c>
      <c r="L50" s="39" t="s">
        <v>91</v>
      </c>
      <c r="M50" s="39" t="s">
        <v>93</v>
      </c>
      <c r="N50" s="25"/>
    </row>
    <row r="51" spans="1:14">
      <c r="A51" s="26" t="s">
        <v>68</v>
      </c>
      <c r="B51" s="18">
        <f>SUM(B34)</f>
        <v>0.11428571428571431</v>
      </c>
      <c r="C51" s="18">
        <f t="shared" ref="C51:I53" si="23">SUM(C34+B51)</f>
        <v>0.82857142857142863</v>
      </c>
      <c r="D51" s="18">
        <f t="shared" si="23"/>
        <v>1.125</v>
      </c>
      <c r="E51" s="18">
        <f t="shared" si="23"/>
        <v>2.0214285714285714</v>
      </c>
      <c r="F51" s="18">
        <f t="shared" si="23"/>
        <v>2.217857142857143</v>
      </c>
      <c r="G51" s="18">
        <f t="shared" si="23"/>
        <v>3.410714285714286</v>
      </c>
      <c r="H51" s="18">
        <f t="shared" si="23"/>
        <v>3.9607142857142859</v>
      </c>
      <c r="I51" s="18">
        <f t="shared" si="23"/>
        <v>3.9607142857142859</v>
      </c>
      <c r="J51" s="18">
        <f>SUM(J34+H51)</f>
        <v>5.0857142857142854</v>
      </c>
      <c r="K51" s="18">
        <f t="shared" ref="K51:M53" si="24">SUM(K34+J51)</f>
        <v>9.2607142857142861</v>
      </c>
      <c r="L51" s="18">
        <f t="shared" si="24"/>
        <v>12.35357142857143</v>
      </c>
      <c r="M51" s="28">
        <f t="shared" si="24"/>
        <v>13.428571428571429</v>
      </c>
      <c r="N51" s="25"/>
    </row>
    <row r="52" spans="1:14">
      <c r="A52" s="26" t="s">
        <v>69</v>
      </c>
      <c r="B52" s="18">
        <f>SUM(B35)</f>
        <v>0</v>
      </c>
      <c r="C52" s="18">
        <f t="shared" si="23"/>
        <v>0.57499999999999996</v>
      </c>
      <c r="D52" s="18">
        <f t="shared" si="23"/>
        <v>0.77499999999999991</v>
      </c>
      <c r="E52" s="18">
        <f t="shared" si="23"/>
        <v>1.7749999999999999</v>
      </c>
      <c r="F52" s="18">
        <f t="shared" si="23"/>
        <v>3.05</v>
      </c>
      <c r="G52" s="18">
        <f t="shared" si="23"/>
        <v>5</v>
      </c>
      <c r="H52" s="18">
        <f t="shared" si="23"/>
        <v>6.4</v>
      </c>
      <c r="I52" s="18">
        <f t="shared" si="23"/>
        <v>6.4</v>
      </c>
      <c r="J52" s="18">
        <f>SUM(J35+H52)</f>
        <v>7.4875000000000007</v>
      </c>
      <c r="K52" s="18">
        <f t="shared" si="24"/>
        <v>11.662500000000001</v>
      </c>
      <c r="L52" s="18">
        <f t="shared" si="24"/>
        <v>14.575000000000001</v>
      </c>
      <c r="M52" s="28">
        <f t="shared" si="24"/>
        <v>15.7125</v>
      </c>
      <c r="N52" s="25"/>
    </row>
    <row r="53" spans="1:14">
      <c r="A53" s="26" t="s">
        <v>70</v>
      </c>
      <c r="B53" s="20">
        <f>SUM(B36)</f>
        <v>8.8888888888888906E-2</v>
      </c>
      <c r="C53" s="20">
        <f t="shared" si="23"/>
        <v>0.77222222222222225</v>
      </c>
      <c r="D53" s="20">
        <f t="shared" si="23"/>
        <v>1.0472222222222223</v>
      </c>
      <c r="E53" s="20">
        <f t="shared" si="23"/>
        <v>1.9666666666666668</v>
      </c>
      <c r="F53" s="20">
        <f t="shared" si="23"/>
        <v>2.4027777777777777</v>
      </c>
      <c r="G53" s="20">
        <f t="shared" si="23"/>
        <v>3.7638888888888893</v>
      </c>
      <c r="H53" s="20">
        <f t="shared" si="23"/>
        <v>4.5027777777777782</v>
      </c>
      <c r="I53" s="20">
        <f t="shared" si="23"/>
        <v>4.5027777777777782</v>
      </c>
      <c r="J53" s="20">
        <f>SUM(J36+H53)</f>
        <v>5.6194444444444454</v>
      </c>
      <c r="K53" s="20">
        <f t="shared" si="24"/>
        <v>9.0277777777777786</v>
      </c>
      <c r="L53" s="20">
        <f t="shared" si="24"/>
        <v>12.080555555555556</v>
      </c>
      <c r="M53" s="28">
        <f t="shared" si="24"/>
        <v>13.169444444444444</v>
      </c>
      <c r="N53" s="25"/>
    </row>
    <row r="54" spans="1:1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4">
      <c r="A55" s="34"/>
      <c r="B55" s="34"/>
      <c r="C55" s="34"/>
      <c r="D55" s="34"/>
    </row>
  </sheetData>
  <phoneticPr fontId="0" type="noConversion"/>
  <pageMargins left="0.5" right="0.5" top="0.5" bottom="0.5" header="0" footer="0"/>
  <pageSetup paperSize="5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IV60"/>
  <sheetViews>
    <sheetView showOutlineSymbols="0" zoomScale="50" zoomScaleNormal="87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R9" sqref="R9"/>
    </sheetView>
  </sheetViews>
  <sheetFormatPr defaultColWidth="9.6640625" defaultRowHeight="15"/>
  <cols>
    <col min="1" max="1" width="35.77734375" style="1" customWidth="1"/>
    <col min="2" max="7" width="9.6640625" style="1" customWidth="1"/>
    <col min="8" max="8" width="10.6640625" style="1" customWidth="1"/>
    <col min="9" max="14" width="9.6640625" style="1" customWidth="1"/>
    <col min="15" max="15" width="7.6640625" style="1" customWidth="1"/>
    <col min="16" max="16" width="8.6640625" style="1" customWidth="1"/>
    <col min="17" max="19" width="9.6640625" style="1" customWidth="1"/>
    <col min="20" max="21" width="8.6640625" style="1" customWidth="1"/>
    <col min="22" max="22" width="9.6640625" style="1" customWidth="1"/>
    <col min="23" max="25" width="7.6640625" style="1" customWidth="1"/>
    <col min="26" max="26" width="6.6640625" style="1" customWidth="1"/>
    <col min="27" max="27" width="8.6640625" style="1" customWidth="1"/>
    <col min="28" max="28" width="6.6640625" style="1" customWidth="1"/>
    <col min="29" max="30" width="8.6640625" style="1" customWidth="1"/>
    <col min="31" max="31" width="7.6640625" style="1" customWidth="1"/>
    <col min="32" max="32" width="8.6640625" style="1" customWidth="1"/>
    <col min="33" max="33" width="9.6640625" style="1" customWidth="1"/>
    <col min="34" max="34" width="7.6640625" style="1" customWidth="1"/>
    <col min="35" max="35" width="8.6640625" style="1" customWidth="1"/>
    <col min="36" max="36" width="10.77734375" style="1" customWidth="1"/>
    <col min="37" max="16384" width="9.6640625" style="1"/>
  </cols>
  <sheetData>
    <row r="1" spans="1:36">
      <c r="A1" s="11" t="s">
        <v>46</v>
      </c>
      <c r="B1" s="11"/>
      <c r="C1" s="11"/>
    </row>
    <row r="2" spans="1:36">
      <c r="A2" s="11" t="s">
        <v>321</v>
      </c>
      <c r="B2" s="11"/>
      <c r="C2" s="11"/>
    </row>
    <row r="3" spans="1:36">
      <c r="A3" s="11" t="s">
        <v>299</v>
      </c>
      <c r="B3" s="11"/>
      <c r="C3" s="11"/>
    </row>
    <row r="4" spans="1:36">
      <c r="A4" s="11" t="s">
        <v>301</v>
      </c>
      <c r="B4" s="11"/>
      <c r="C4" s="11"/>
    </row>
    <row r="5" spans="1:36">
      <c r="A5" s="11" t="s">
        <v>322</v>
      </c>
      <c r="B5" s="11"/>
      <c r="C5" s="11"/>
    </row>
    <row r="6" spans="1:36" ht="6" customHeight="1">
      <c r="A6" s="11"/>
      <c r="B6" s="11"/>
      <c r="C6" s="11"/>
    </row>
    <row r="7" spans="1:36" ht="15.75">
      <c r="A7" s="12" t="s">
        <v>43</v>
      </c>
      <c r="B7" s="12"/>
      <c r="C7" s="12"/>
      <c r="D7" s="12" t="s">
        <v>74</v>
      </c>
      <c r="E7" s="12"/>
      <c r="F7" s="12" t="s">
        <v>76</v>
      </c>
      <c r="G7" s="12"/>
      <c r="H7" s="12"/>
      <c r="I7" s="12"/>
      <c r="J7" s="12" t="s">
        <v>77</v>
      </c>
      <c r="K7" s="12"/>
      <c r="L7" s="12" t="s">
        <v>79</v>
      </c>
      <c r="M7" s="12"/>
      <c r="N7" s="12" t="s">
        <v>78</v>
      </c>
      <c r="O7" s="12"/>
      <c r="P7" s="12"/>
      <c r="Q7" s="12"/>
      <c r="R7" s="12" t="s">
        <v>576</v>
      </c>
      <c r="S7" s="12"/>
      <c r="T7" s="12" t="s">
        <v>577</v>
      </c>
      <c r="U7" s="12"/>
      <c r="V7" s="12" t="s">
        <v>86</v>
      </c>
      <c r="W7" s="12"/>
      <c r="X7" s="12"/>
      <c r="Y7" s="12"/>
      <c r="Z7" s="12"/>
      <c r="AA7" s="12" t="s">
        <v>575</v>
      </c>
      <c r="AB7" s="12"/>
      <c r="AC7" s="12" t="s">
        <v>89</v>
      </c>
      <c r="AD7" s="12"/>
      <c r="AE7" s="12"/>
      <c r="AF7" s="12" t="s">
        <v>91</v>
      </c>
      <c r="AG7" s="12"/>
      <c r="AH7" s="12"/>
      <c r="AI7" s="12" t="s">
        <v>93</v>
      </c>
      <c r="AJ7" s="12" t="s">
        <v>48</v>
      </c>
    </row>
    <row r="8" spans="1:36" ht="15.75">
      <c r="A8" s="13" t="s">
        <v>48</v>
      </c>
      <c r="B8" s="42">
        <v>36901</v>
      </c>
      <c r="C8" s="42">
        <v>36906</v>
      </c>
      <c r="D8" s="14" t="s">
        <v>75</v>
      </c>
      <c r="E8" s="14"/>
      <c r="F8" s="14" t="s">
        <v>75</v>
      </c>
      <c r="G8" s="14" t="s">
        <v>325</v>
      </c>
      <c r="H8" s="14" t="s">
        <v>326</v>
      </c>
      <c r="I8" s="14" t="s">
        <v>327</v>
      </c>
      <c r="J8" s="14" t="s">
        <v>75</v>
      </c>
      <c r="K8" s="44" t="s">
        <v>328</v>
      </c>
      <c r="L8" s="14" t="s">
        <v>75</v>
      </c>
      <c r="M8" s="14" t="s">
        <v>329</v>
      </c>
      <c r="N8" s="14" t="s">
        <v>75</v>
      </c>
      <c r="O8" s="14" t="s">
        <v>133</v>
      </c>
      <c r="P8" s="14" t="s">
        <v>330</v>
      </c>
      <c r="Q8" s="14" t="s">
        <v>331</v>
      </c>
      <c r="R8" s="14" t="s">
        <v>75</v>
      </c>
      <c r="S8" s="14" t="s">
        <v>332</v>
      </c>
      <c r="T8" s="14" t="s">
        <v>75</v>
      </c>
      <c r="U8" s="42">
        <v>37122</v>
      </c>
      <c r="V8" s="14" t="s">
        <v>75</v>
      </c>
      <c r="W8" s="14" t="s">
        <v>333</v>
      </c>
      <c r="X8" s="14" t="s">
        <v>334</v>
      </c>
      <c r="Y8" s="14" t="s">
        <v>335</v>
      </c>
      <c r="Z8" s="14" t="s">
        <v>336</v>
      </c>
      <c r="AA8" s="14" t="s">
        <v>75</v>
      </c>
      <c r="AB8" s="14"/>
      <c r="AC8" s="14" t="s">
        <v>75</v>
      </c>
      <c r="AD8" s="14" t="s">
        <v>192</v>
      </c>
      <c r="AE8" s="14" t="s">
        <v>337</v>
      </c>
      <c r="AF8" s="14" t="s">
        <v>75</v>
      </c>
      <c r="AG8" s="56" t="s">
        <v>338</v>
      </c>
      <c r="AH8" s="42" t="s">
        <v>229</v>
      </c>
      <c r="AI8" s="14" t="s">
        <v>75</v>
      </c>
      <c r="AJ8" s="14" t="s">
        <v>75</v>
      </c>
    </row>
    <row r="9" spans="1:36">
      <c r="A9" s="45" t="s">
        <v>317</v>
      </c>
      <c r="B9" s="20">
        <v>0.65</v>
      </c>
      <c r="C9" s="20">
        <v>0.4</v>
      </c>
      <c r="D9" s="20">
        <f>SUM(B9:C9)</f>
        <v>1.05</v>
      </c>
      <c r="E9" s="20">
        <v>0</v>
      </c>
      <c r="F9" s="20">
        <f>SUM(E9)</f>
        <v>0</v>
      </c>
      <c r="G9" s="20">
        <v>1.2</v>
      </c>
      <c r="H9" s="20">
        <v>0.2</v>
      </c>
      <c r="I9" s="20">
        <v>0.3</v>
      </c>
      <c r="J9" s="20">
        <f>SUM(G9:I9)</f>
        <v>1.7</v>
      </c>
      <c r="K9" s="20">
        <v>0.2</v>
      </c>
      <c r="L9" s="20">
        <f>SUM(K9)</f>
        <v>0.2</v>
      </c>
      <c r="M9" s="20">
        <v>0.45</v>
      </c>
      <c r="N9" s="20">
        <f>SUM(M9)</f>
        <v>0.45</v>
      </c>
      <c r="O9" s="20">
        <v>0</v>
      </c>
      <c r="P9" s="20">
        <v>1.1499999999999999</v>
      </c>
      <c r="Q9" s="20">
        <v>1</v>
      </c>
      <c r="R9" s="20">
        <f>SUM(O9:Q9)</f>
        <v>2.15</v>
      </c>
      <c r="S9" s="20">
        <v>0.5</v>
      </c>
      <c r="T9" s="20">
        <f>SUM(S9)</f>
        <v>0.5</v>
      </c>
      <c r="U9" s="20">
        <v>0</v>
      </c>
      <c r="V9" s="20">
        <f>SUM(U9)</f>
        <v>0</v>
      </c>
      <c r="W9" s="20">
        <v>3.9</v>
      </c>
      <c r="X9" s="20">
        <v>0.1</v>
      </c>
      <c r="Y9" s="20">
        <v>0.7</v>
      </c>
      <c r="Z9" s="20">
        <v>0.2</v>
      </c>
      <c r="AA9" s="20">
        <f>SUM(W9:Z9)</f>
        <v>4.9000000000000004</v>
      </c>
      <c r="AB9" s="20">
        <v>0</v>
      </c>
      <c r="AC9" s="20">
        <f>SUM(AB9)</f>
        <v>0</v>
      </c>
      <c r="AD9" s="20">
        <v>0.1</v>
      </c>
      <c r="AE9" s="20">
        <v>0.8</v>
      </c>
      <c r="AF9" s="20">
        <f>SUM(AD9:AE9)</f>
        <v>0.9</v>
      </c>
      <c r="AG9" s="20">
        <v>0.7</v>
      </c>
      <c r="AH9" s="20">
        <v>0.6</v>
      </c>
      <c r="AI9" s="20">
        <f>SUM(AG9:AH9)</f>
        <v>1.2999999999999998</v>
      </c>
      <c r="AJ9" s="20">
        <f t="shared" ref="AJ9:AJ26" si="0">D9+F9+J9+L9+N9+R9+T9+V9+AA9+AC9+AF9+AI9</f>
        <v>13.150000000000002</v>
      </c>
    </row>
    <row r="10" spans="1:36">
      <c r="A10" s="45" t="s">
        <v>303</v>
      </c>
      <c r="B10" s="57">
        <v>0.7</v>
      </c>
      <c r="C10" s="57">
        <v>0.45</v>
      </c>
      <c r="D10" s="59">
        <f t="shared" ref="D10:D26" si="1">SUM(B10:C10)</f>
        <v>1.1499999999999999</v>
      </c>
      <c r="E10" s="58">
        <v>0</v>
      </c>
      <c r="F10" s="59">
        <f t="shared" ref="F10:F26" si="2">SUM(E10)</f>
        <v>0</v>
      </c>
      <c r="G10" s="58">
        <v>1.3</v>
      </c>
      <c r="H10" s="58">
        <v>0.2</v>
      </c>
      <c r="I10" s="58">
        <v>0.35</v>
      </c>
      <c r="J10" s="59">
        <f t="shared" ref="J10:J26" si="3">SUM(G10:I10)</f>
        <v>1.85</v>
      </c>
      <c r="K10" s="58">
        <v>0.2</v>
      </c>
      <c r="L10" s="59">
        <f t="shared" ref="L10:L26" si="4">SUM(K10)</f>
        <v>0.2</v>
      </c>
      <c r="M10" s="58">
        <v>0.5</v>
      </c>
      <c r="N10" s="59">
        <f t="shared" ref="N10:N26" si="5">SUM(M10)</f>
        <v>0.5</v>
      </c>
      <c r="O10" s="58">
        <v>0</v>
      </c>
      <c r="P10" s="58">
        <v>1.2</v>
      </c>
      <c r="Q10" s="58">
        <v>1.1000000000000001</v>
      </c>
      <c r="R10" s="59">
        <f t="shared" ref="R10:R26" si="6">SUM(O10:Q10)</f>
        <v>2.2999999999999998</v>
      </c>
      <c r="S10" s="58">
        <v>0.6</v>
      </c>
      <c r="T10" s="59">
        <f t="shared" ref="T10:T26" si="7">SUM(S10)</f>
        <v>0.6</v>
      </c>
      <c r="U10" s="47">
        <v>0</v>
      </c>
      <c r="V10" s="59">
        <f t="shared" ref="V10:V26" si="8">SUM(U10)</f>
        <v>0</v>
      </c>
      <c r="W10" s="58">
        <v>4</v>
      </c>
      <c r="X10" s="58">
        <v>0.1</v>
      </c>
      <c r="Y10" s="58">
        <v>0.75</v>
      </c>
      <c r="Z10" s="58">
        <v>0.2</v>
      </c>
      <c r="AA10" s="59">
        <f t="shared" ref="AA10:AA27" si="9">SUM(W10:Z10)</f>
        <v>5.05</v>
      </c>
      <c r="AB10" s="58">
        <v>0</v>
      </c>
      <c r="AC10" s="59">
        <f t="shared" ref="AC10:AC27" si="10">SUM(AB10)</f>
        <v>0</v>
      </c>
      <c r="AD10" s="58">
        <v>0.1</v>
      </c>
      <c r="AE10" s="58">
        <v>0.85</v>
      </c>
      <c r="AF10" s="59">
        <f t="shared" ref="AF10:AF27" si="11">SUM(AD10:AE10)</f>
        <v>0.95</v>
      </c>
      <c r="AG10" s="59">
        <v>0.7</v>
      </c>
      <c r="AH10" s="59">
        <v>0.65</v>
      </c>
      <c r="AI10" s="59">
        <f t="shared" ref="AI10:AI27" si="12">SUM(AG10:AH10)</f>
        <v>1.35</v>
      </c>
      <c r="AJ10" s="59">
        <f t="shared" si="0"/>
        <v>13.949999999999998</v>
      </c>
    </row>
    <row r="11" spans="1:36">
      <c r="A11" s="45" t="s">
        <v>287</v>
      </c>
      <c r="B11" s="60">
        <v>0.6</v>
      </c>
      <c r="C11" s="60">
        <v>0.4</v>
      </c>
      <c r="D11" s="20">
        <f t="shared" si="1"/>
        <v>1</v>
      </c>
      <c r="E11" s="51">
        <v>0</v>
      </c>
      <c r="F11" s="20">
        <f t="shared" si="2"/>
        <v>0</v>
      </c>
      <c r="G11" s="51">
        <v>1.1000000000000001</v>
      </c>
      <c r="H11" s="51">
        <v>0.2</v>
      </c>
      <c r="I11" s="51">
        <v>0.3</v>
      </c>
      <c r="J11" s="20">
        <f t="shared" si="3"/>
        <v>1.6</v>
      </c>
      <c r="K11" s="51">
        <v>0.2</v>
      </c>
      <c r="L11" s="20">
        <f t="shared" si="4"/>
        <v>0.2</v>
      </c>
      <c r="M11" s="51">
        <v>0.5</v>
      </c>
      <c r="N11" s="20">
        <f t="shared" si="5"/>
        <v>0.5</v>
      </c>
      <c r="O11" s="51">
        <v>0</v>
      </c>
      <c r="P11" s="51">
        <v>1.1499999999999999</v>
      </c>
      <c r="Q11" s="51">
        <v>1</v>
      </c>
      <c r="R11" s="20">
        <f t="shared" si="6"/>
        <v>2.15</v>
      </c>
      <c r="S11" s="51">
        <v>0.5</v>
      </c>
      <c r="T11" s="20">
        <f t="shared" si="7"/>
        <v>0.5</v>
      </c>
      <c r="U11" s="18">
        <v>0</v>
      </c>
      <c r="V11" s="20">
        <f t="shared" si="8"/>
        <v>0</v>
      </c>
      <c r="W11" s="51">
        <v>3.9</v>
      </c>
      <c r="X11" s="51">
        <v>0.1</v>
      </c>
      <c r="Y11" s="51">
        <v>0.7</v>
      </c>
      <c r="Z11" s="51">
        <v>0.2</v>
      </c>
      <c r="AA11" s="20">
        <f t="shared" si="9"/>
        <v>4.9000000000000004</v>
      </c>
      <c r="AB11" s="51">
        <v>0</v>
      </c>
      <c r="AC11" s="20">
        <f t="shared" si="10"/>
        <v>0</v>
      </c>
      <c r="AD11" s="51">
        <v>0.1</v>
      </c>
      <c r="AE11" s="51">
        <v>0.8</v>
      </c>
      <c r="AF11" s="20">
        <f t="shared" si="11"/>
        <v>0.9</v>
      </c>
      <c r="AG11" s="20">
        <v>0.6</v>
      </c>
      <c r="AH11" s="20">
        <v>0.5</v>
      </c>
      <c r="AI11" s="20">
        <f t="shared" si="12"/>
        <v>1.1000000000000001</v>
      </c>
      <c r="AJ11" s="20">
        <f t="shared" si="0"/>
        <v>12.850000000000001</v>
      </c>
    </row>
    <row r="12" spans="1:36">
      <c r="A12" s="45" t="s">
        <v>52</v>
      </c>
      <c r="B12" s="61">
        <v>0.85</v>
      </c>
      <c r="C12" s="61">
        <v>0.5</v>
      </c>
      <c r="D12" s="20">
        <f t="shared" si="1"/>
        <v>1.35</v>
      </c>
      <c r="E12" s="20">
        <v>0</v>
      </c>
      <c r="F12" s="20">
        <f t="shared" si="2"/>
        <v>0</v>
      </c>
      <c r="G12" s="20">
        <v>1.5</v>
      </c>
      <c r="H12" s="20">
        <v>0.4</v>
      </c>
      <c r="I12" s="20">
        <v>0.9</v>
      </c>
      <c r="J12" s="20">
        <f t="shared" si="3"/>
        <v>2.8</v>
      </c>
      <c r="K12" s="20">
        <v>0.25</v>
      </c>
      <c r="L12" s="20">
        <f t="shared" si="4"/>
        <v>0.25</v>
      </c>
      <c r="M12" s="20">
        <v>0.8</v>
      </c>
      <c r="N12" s="20">
        <f t="shared" si="5"/>
        <v>0.8</v>
      </c>
      <c r="O12" s="20">
        <v>0</v>
      </c>
      <c r="P12" s="20">
        <v>1.7</v>
      </c>
      <c r="Q12" s="20">
        <v>0.8</v>
      </c>
      <c r="R12" s="20">
        <f t="shared" si="6"/>
        <v>2.5</v>
      </c>
      <c r="S12" s="20">
        <v>0.6</v>
      </c>
      <c r="T12" s="20">
        <f t="shared" si="7"/>
        <v>0.6</v>
      </c>
      <c r="U12" s="20">
        <v>0</v>
      </c>
      <c r="V12" s="20">
        <f t="shared" si="8"/>
        <v>0</v>
      </c>
      <c r="W12" s="20">
        <v>2.4</v>
      </c>
      <c r="X12" s="20">
        <v>0.2</v>
      </c>
      <c r="Y12" s="20">
        <v>0.8</v>
      </c>
      <c r="Z12" s="20">
        <v>0.2</v>
      </c>
      <c r="AA12" s="20">
        <f t="shared" si="9"/>
        <v>3.6000000000000005</v>
      </c>
      <c r="AB12" s="20">
        <v>0</v>
      </c>
      <c r="AC12" s="20">
        <f t="shared" si="10"/>
        <v>0</v>
      </c>
      <c r="AD12" s="20">
        <v>0.9</v>
      </c>
      <c r="AE12" s="20">
        <v>1.2</v>
      </c>
      <c r="AF12" s="20">
        <f t="shared" si="11"/>
        <v>2.1</v>
      </c>
      <c r="AG12" s="20">
        <v>1.1000000000000001</v>
      </c>
      <c r="AH12" s="20">
        <v>0.9</v>
      </c>
      <c r="AI12" s="20">
        <f t="shared" si="12"/>
        <v>2</v>
      </c>
      <c r="AJ12" s="20">
        <f t="shared" si="0"/>
        <v>16</v>
      </c>
    </row>
    <row r="13" spans="1:36">
      <c r="A13" s="48" t="s">
        <v>49</v>
      </c>
      <c r="B13" s="62">
        <v>1.6</v>
      </c>
      <c r="C13" s="62">
        <v>1.2</v>
      </c>
      <c r="D13" s="49">
        <f t="shared" si="1"/>
        <v>2.8</v>
      </c>
      <c r="E13" s="49">
        <v>0</v>
      </c>
      <c r="F13" s="49">
        <f t="shared" si="2"/>
        <v>0</v>
      </c>
      <c r="G13" s="49">
        <v>2.1</v>
      </c>
      <c r="H13" s="49">
        <v>0.3</v>
      </c>
      <c r="I13" s="49">
        <v>0.4</v>
      </c>
      <c r="J13" s="49">
        <f t="shared" si="3"/>
        <v>2.8</v>
      </c>
      <c r="K13" s="49">
        <v>0.3</v>
      </c>
      <c r="L13" s="49">
        <f t="shared" si="4"/>
        <v>0.3</v>
      </c>
      <c r="M13" s="49">
        <v>1</v>
      </c>
      <c r="N13" s="49">
        <f t="shared" si="5"/>
        <v>1</v>
      </c>
      <c r="O13" s="49">
        <v>0</v>
      </c>
      <c r="P13" s="49">
        <v>2</v>
      </c>
      <c r="Q13" s="49">
        <v>0.4</v>
      </c>
      <c r="R13" s="49">
        <f t="shared" si="6"/>
        <v>2.4</v>
      </c>
      <c r="S13" s="49">
        <v>0.5</v>
      </c>
      <c r="T13" s="49">
        <f t="shared" si="7"/>
        <v>0.5</v>
      </c>
      <c r="U13" s="49">
        <v>0</v>
      </c>
      <c r="V13" s="49">
        <f t="shared" si="8"/>
        <v>0</v>
      </c>
      <c r="W13" s="49">
        <v>2.6</v>
      </c>
      <c r="X13" s="49">
        <v>0.2</v>
      </c>
      <c r="Y13" s="49">
        <v>0.6</v>
      </c>
      <c r="Z13" s="49">
        <v>0.1</v>
      </c>
      <c r="AA13" s="49">
        <f t="shared" si="9"/>
        <v>3.5000000000000004</v>
      </c>
      <c r="AB13" s="49">
        <v>0</v>
      </c>
      <c r="AC13" s="49">
        <f t="shared" si="10"/>
        <v>0</v>
      </c>
      <c r="AD13" s="49">
        <v>0.1</v>
      </c>
      <c r="AE13" s="49">
        <v>1.4</v>
      </c>
      <c r="AF13" s="49">
        <f t="shared" si="11"/>
        <v>1.5</v>
      </c>
      <c r="AG13" s="49">
        <v>1.1000000000000001</v>
      </c>
      <c r="AH13" s="49">
        <v>1</v>
      </c>
      <c r="AI13" s="49">
        <f t="shared" si="12"/>
        <v>2.1</v>
      </c>
      <c r="AJ13" s="49">
        <f t="shared" si="0"/>
        <v>16.899999999999999</v>
      </c>
    </row>
    <row r="14" spans="1:36">
      <c r="A14" s="45" t="s">
        <v>304</v>
      </c>
      <c r="B14" s="60">
        <v>0.8</v>
      </c>
      <c r="C14" s="60">
        <v>0.5</v>
      </c>
      <c r="D14" s="20">
        <f t="shared" si="1"/>
        <v>1.3</v>
      </c>
      <c r="E14" s="51">
        <v>0</v>
      </c>
      <c r="F14" s="20">
        <f t="shared" si="2"/>
        <v>0</v>
      </c>
      <c r="G14" s="51">
        <v>1.35</v>
      </c>
      <c r="H14" s="51">
        <v>0.2</v>
      </c>
      <c r="I14" s="51">
        <v>0.3</v>
      </c>
      <c r="J14" s="20">
        <f t="shared" si="3"/>
        <v>1.85</v>
      </c>
      <c r="K14" s="51">
        <v>0.5</v>
      </c>
      <c r="L14" s="20">
        <f t="shared" si="4"/>
        <v>0.5</v>
      </c>
      <c r="M14" s="51">
        <v>0.7</v>
      </c>
      <c r="N14" s="20">
        <f t="shared" si="5"/>
        <v>0.7</v>
      </c>
      <c r="O14" s="51">
        <v>0</v>
      </c>
      <c r="P14" s="51">
        <v>2.6</v>
      </c>
      <c r="Q14" s="51">
        <v>0.5</v>
      </c>
      <c r="R14" s="20">
        <f t="shared" si="6"/>
        <v>3.1</v>
      </c>
      <c r="S14" s="51">
        <v>0.1</v>
      </c>
      <c r="T14" s="20">
        <f t="shared" si="7"/>
        <v>0.1</v>
      </c>
      <c r="U14" s="18">
        <v>0</v>
      </c>
      <c r="V14" s="20">
        <f t="shared" si="8"/>
        <v>0</v>
      </c>
      <c r="W14" s="51">
        <v>2</v>
      </c>
      <c r="X14" s="51">
        <v>0.2</v>
      </c>
      <c r="Y14" s="51">
        <v>0.6</v>
      </c>
      <c r="Z14" s="51">
        <v>0.2</v>
      </c>
      <c r="AA14" s="20">
        <f t="shared" si="9"/>
        <v>3.0000000000000004</v>
      </c>
      <c r="AB14" s="51">
        <v>0</v>
      </c>
      <c r="AC14" s="20">
        <f t="shared" si="10"/>
        <v>0</v>
      </c>
      <c r="AD14" s="51">
        <v>0.7</v>
      </c>
      <c r="AE14" s="51">
        <v>0.5</v>
      </c>
      <c r="AF14" s="20">
        <f t="shared" si="11"/>
        <v>1.2</v>
      </c>
      <c r="AG14" s="20">
        <v>0.8</v>
      </c>
      <c r="AH14" s="20">
        <v>0.5</v>
      </c>
      <c r="AI14" s="20">
        <f t="shared" si="12"/>
        <v>1.3</v>
      </c>
      <c r="AJ14" s="20">
        <f t="shared" si="0"/>
        <v>13.05</v>
      </c>
    </row>
    <row r="15" spans="1:36">
      <c r="A15" s="45" t="s">
        <v>305</v>
      </c>
      <c r="B15" s="63">
        <v>0.7</v>
      </c>
      <c r="C15" s="63">
        <v>0.4</v>
      </c>
      <c r="D15" s="20">
        <f t="shared" si="1"/>
        <v>1.1000000000000001</v>
      </c>
      <c r="E15" s="18">
        <v>0</v>
      </c>
      <c r="F15" s="20">
        <f t="shared" si="2"/>
        <v>0</v>
      </c>
      <c r="G15" s="18">
        <v>1.2</v>
      </c>
      <c r="H15" s="18">
        <v>0.1</v>
      </c>
      <c r="I15" s="18">
        <v>0.3</v>
      </c>
      <c r="J15" s="20">
        <f t="shared" si="3"/>
        <v>1.6</v>
      </c>
      <c r="K15" s="18">
        <v>0.7</v>
      </c>
      <c r="L15" s="20">
        <f t="shared" si="4"/>
        <v>0.7</v>
      </c>
      <c r="M15" s="18">
        <v>2.2999999999999998</v>
      </c>
      <c r="N15" s="20">
        <f t="shared" si="5"/>
        <v>2.2999999999999998</v>
      </c>
      <c r="O15" s="18">
        <v>0</v>
      </c>
      <c r="P15" s="18">
        <v>0.9</v>
      </c>
      <c r="Q15" s="18">
        <v>0.6</v>
      </c>
      <c r="R15" s="20">
        <f t="shared" si="6"/>
        <v>1.5</v>
      </c>
      <c r="S15" s="18">
        <v>0.3</v>
      </c>
      <c r="T15" s="20">
        <f t="shared" si="7"/>
        <v>0.3</v>
      </c>
      <c r="U15" s="18">
        <v>0.3</v>
      </c>
      <c r="V15" s="20">
        <f t="shared" si="8"/>
        <v>0.3</v>
      </c>
      <c r="W15" s="18">
        <v>2</v>
      </c>
      <c r="X15" s="18">
        <v>0.6</v>
      </c>
      <c r="Y15" s="18">
        <v>0.6</v>
      </c>
      <c r="Z15" s="18">
        <v>0.2</v>
      </c>
      <c r="AA15" s="20">
        <f t="shared" si="9"/>
        <v>3.4000000000000004</v>
      </c>
      <c r="AB15" s="18">
        <v>0</v>
      </c>
      <c r="AC15" s="20">
        <f t="shared" si="10"/>
        <v>0</v>
      </c>
      <c r="AD15" s="18">
        <v>0.7</v>
      </c>
      <c r="AE15" s="18">
        <v>0.9</v>
      </c>
      <c r="AF15" s="20">
        <f t="shared" si="11"/>
        <v>1.6</v>
      </c>
      <c r="AG15" s="18">
        <v>1</v>
      </c>
      <c r="AH15" s="18">
        <v>0.5</v>
      </c>
      <c r="AI15" s="20">
        <f t="shared" si="12"/>
        <v>1.5</v>
      </c>
      <c r="AJ15" s="20">
        <f t="shared" si="0"/>
        <v>14.299999999999999</v>
      </c>
    </row>
    <row r="16" spans="1:36">
      <c r="A16" s="48" t="s">
        <v>306</v>
      </c>
      <c r="B16" s="64">
        <v>0.7</v>
      </c>
      <c r="C16" s="64">
        <v>0.6</v>
      </c>
      <c r="D16" s="49">
        <f t="shared" si="1"/>
        <v>1.2999999999999998</v>
      </c>
      <c r="E16" s="65">
        <v>0</v>
      </c>
      <c r="F16" s="49">
        <f t="shared" si="2"/>
        <v>0</v>
      </c>
      <c r="G16" s="65">
        <v>1.3</v>
      </c>
      <c r="H16" s="65">
        <v>0.1</v>
      </c>
      <c r="I16" s="65">
        <v>0.3</v>
      </c>
      <c r="J16" s="49">
        <f t="shared" si="3"/>
        <v>1.7000000000000002</v>
      </c>
      <c r="K16" s="65">
        <v>1</v>
      </c>
      <c r="L16" s="49">
        <f t="shared" si="4"/>
        <v>1</v>
      </c>
      <c r="M16" s="65">
        <v>4.5</v>
      </c>
      <c r="N16" s="49">
        <f t="shared" si="5"/>
        <v>4.5</v>
      </c>
      <c r="O16" s="65">
        <v>0</v>
      </c>
      <c r="P16" s="65">
        <v>0.8</v>
      </c>
      <c r="Q16" s="65">
        <v>1.4</v>
      </c>
      <c r="R16" s="49">
        <f t="shared" si="6"/>
        <v>2.2000000000000002</v>
      </c>
      <c r="S16" s="65">
        <v>0.6</v>
      </c>
      <c r="T16" s="49">
        <f t="shared" si="7"/>
        <v>0.6</v>
      </c>
      <c r="U16" s="55">
        <v>0</v>
      </c>
      <c r="V16" s="49">
        <f t="shared" si="8"/>
        <v>0</v>
      </c>
      <c r="W16" s="65">
        <v>4.3</v>
      </c>
      <c r="X16" s="65">
        <v>0.5</v>
      </c>
      <c r="Y16" s="65">
        <v>1.5</v>
      </c>
      <c r="Z16" s="65">
        <v>0.4</v>
      </c>
      <c r="AA16" s="49">
        <f t="shared" si="9"/>
        <v>6.7</v>
      </c>
      <c r="AB16" s="65">
        <v>0</v>
      </c>
      <c r="AC16" s="49">
        <f t="shared" si="10"/>
        <v>0</v>
      </c>
      <c r="AD16" s="65">
        <v>0.4</v>
      </c>
      <c r="AE16" s="65">
        <v>1</v>
      </c>
      <c r="AF16" s="49">
        <f t="shared" si="11"/>
        <v>1.4</v>
      </c>
      <c r="AG16" s="55">
        <v>1.4</v>
      </c>
      <c r="AH16" s="55">
        <v>1</v>
      </c>
      <c r="AI16" s="49">
        <f t="shared" si="12"/>
        <v>2.4</v>
      </c>
      <c r="AJ16" s="49">
        <f t="shared" si="0"/>
        <v>21.799999999999997</v>
      </c>
    </row>
    <row r="17" spans="1:256">
      <c r="A17" s="45" t="s">
        <v>307</v>
      </c>
      <c r="B17" s="63">
        <v>0.7</v>
      </c>
      <c r="C17" s="63">
        <v>0.5</v>
      </c>
      <c r="D17" s="20">
        <f t="shared" si="1"/>
        <v>1.2</v>
      </c>
      <c r="E17" s="18">
        <v>0</v>
      </c>
      <c r="F17" s="20">
        <f t="shared" si="2"/>
        <v>0</v>
      </c>
      <c r="G17" s="18">
        <v>1.2</v>
      </c>
      <c r="H17" s="18">
        <v>0.1</v>
      </c>
      <c r="I17" s="18">
        <v>0.3</v>
      </c>
      <c r="J17" s="20">
        <f t="shared" si="3"/>
        <v>1.6</v>
      </c>
      <c r="K17" s="18">
        <v>0.7</v>
      </c>
      <c r="L17" s="20">
        <f t="shared" si="4"/>
        <v>0.7</v>
      </c>
      <c r="M17" s="18">
        <v>1.2</v>
      </c>
      <c r="N17" s="20">
        <f t="shared" si="5"/>
        <v>1.2</v>
      </c>
      <c r="O17" s="18">
        <v>0</v>
      </c>
      <c r="P17" s="18">
        <v>1.1000000000000001</v>
      </c>
      <c r="Q17" s="18">
        <v>0.8</v>
      </c>
      <c r="R17" s="20">
        <f t="shared" si="6"/>
        <v>1.9000000000000001</v>
      </c>
      <c r="S17" s="18">
        <v>0.5</v>
      </c>
      <c r="T17" s="20">
        <f t="shared" si="7"/>
        <v>0.5</v>
      </c>
      <c r="U17" s="18">
        <v>0</v>
      </c>
      <c r="V17" s="20">
        <f t="shared" si="8"/>
        <v>0</v>
      </c>
      <c r="W17" s="18">
        <v>1.9</v>
      </c>
      <c r="X17" s="18">
        <v>0.4</v>
      </c>
      <c r="Y17" s="18">
        <v>1.1000000000000001</v>
      </c>
      <c r="Z17" s="18">
        <v>0.3</v>
      </c>
      <c r="AA17" s="20">
        <f t="shared" si="9"/>
        <v>3.6999999999999997</v>
      </c>
      <c r="AB17" s="18">
        <v>0</v>
      </c>
      <c r="AC17" s="20">
        <f t="shared" si="10"/>
        <v>0</v>
      </c>
      <c r="AD17" s="18">
        <v>0.5</v>
      </c>
      <c r="AE17" s="18">
        <v>0.6</v>
      </c>
      <c r="AF17" s="20">
        <f t="shared" si="11"/>
        <v>1.1000000000000001</v>
      </c>
      <c r="AG17" s="18">
        <v>0.9</v>
      </c>
      <c r="AH17" s="18">
        <v>0.5</v>
      </c>
      <c r="AI17" s="20">
        <f t="shared" si="12"/>
        <v>1.4</v>
      </c>
      <c r="AJ17" s="20">
        <f t="shared" si="0"/>
        <v>13.3</v>
      </c>
    </row>
    <row r="18" spans="1:256">
      <c r="A18" s="45" t="s">
        <v>256</v>
      </c>
      <c r="B18" s="61">
        <v>0.7</v>
      </c>
      <c r="C18" s="61">
        <v>0.5</v>
      </c>
      <c r="D18" s="20">
        <f t="shared" si="1"/>
        <v>1.2</v>
      </c>
      <c r="E18" s="20">
        <v>0</v>
      </c>
      <c r="F18" s="20">
        <f t="shared" si="2"/>
        <v>0</v>
      </c>
      <c r="G18" s="20">
        <v>1</v>
      </c>
      <c r="H18" s="20">
        <v>0.1</v>
      </c>
      <c r="I18" s="20">
        <v>0.3</v>
      </c>
      <c r="J18" s="20">
        <f t="shared" si="3"/>
        <v>1.4000000000000001</v>
      </c>
      <c r="K18" s="20">
        <v>0.5</v>
      </c>
      <c r="L18" s="20">
        <f t="shared" si="4"/>
        <v>0.5</v>
      </c>
      <c r="M18" s="20">
        <v>0.5</v>
      </c>
      <c r="N18" s="20">
        <f t="shared" si="5"/>
        <v>0.5</v>
      </c>
      <c r="O18" s="20">
        <v>0</v>
      </c>
      <c r="P18" s="20">
        <v>1.2</v>
      </c>
      <c r="Q18" s="20">
        <v>0.9</v>
      </c>
      <c r="R18" s="20">
        <f t="shared" si="6"/>
        <v>2.1</v>
      </c>
      <c r="S18" s="20">
        <v>0.4</v>
      </c>
      <c r="T18" s="20">
        <f t="shared" si="7"/>
        <v>0.4</v>
      </c>
      <c r="U18" s="20">
        <v>0</v>
      </c>
      <c r="V18" s="20">
        <f t="shared" si="8"/>
        <v>0</v>
      </c>
      <c r="W18" s="20">
        <v>2.1</v>
      </c>
      <c r="X18" s="20">
        <v>0.4</v>
      </c>
      <c r="Y18" s="20">
        <v>0.8</v>
      </c>
      <c r="Z18" s="20">
        <v>0.3</v>
      </c>
      <c r="AA18" s="20">
        <f t="shared" si="9"/>
        <v>3.5999999999999996</v>
      </c>
      <c r="AB18" s="20">
        <v>0</v>
      </c>
      <c r="AC18" s="20">
        <f t="shared" si="10"/>
        <v>0</v>
      </c>
      <c r="AD18" s="20">
        <v>0.1</v>
      </c>
      <c r="AE18" s="20">
        <v>0.6</v>
      </c>
      <c r="AF18" s="20">
        <f t="shared" si="11"/>
        <v>0.7</v>
      </c>
      <c r="AG18" s="20">
        <v>0.6</v>
      </c>
      <c r="AH18" s="20">
        <v>0.5</v>
      </c>
      <c r="AI18" s="20">
        <f t="shared" si="12"/>
        <v>1.1000000000000001</v>
      </c>
      <c r="AJ18" s="20">
        <f t="shared" si="0"/>
        <v>11.499999999999998</v>
      </c>
    </row>
    <row r="19" spans="1:256">
      <c r="A19" s="45" t="s">
        <v>257</v>
      </c>
      <c r="B19" s="61">
        <v>0.7</v>
      </c>
      <c r="C19" s="61">
        <v>0.5</v>
      </c>
      <c r="D19" s="20">
        <f t="shared" si="1"/>
        <v>1.2</v>
      </c>
      <c r="E19" s="20">
        <v>0</v>
      </c>
      <c r="F19" s="20">
        <f t="shared" si="2"/>
        <v>0</v>
      </c>
      <c r="G19" s="20">
        <v>0.9</v>
      </c>
      <c r="H19" s="20">
        <v>0.05</v>
      </c>
      <c r="I19" s="20">
        <v>0.3</v>
      </c>
      <c r="J19" s="20">
        <f t="shared" si="3"/>
        <v>1.25</v>
      </c>
      <c r="K19" s="20">
        <v>0.5</v>
      </c>
      <c r="L19" s="20">
        <f t="shared" si="4"/>
        <v>0.5</v>
      </c>
      <c r="M19" s="20">
        <v>1</v>
      </c>
      <c r="N19" s="20">
        <f t="shared" si="5"/>
        <v>1</v>
      </c>
      <c r="O19" s="20">
        <v>0</v>
      </c>
      <c r="P19" s="20">
        <v>1</v>
      </c>
      <c r="Q19" s="20">
        <v>1</v>
      </c>
      <c r="R19" s="20">
        <f t="shared" si="6"/>
        <v>2</v>
      </c>
      <c r="S19" s="20">
        <v>0.3</v>
      </c>
      <c r="T19" s="20">
        <f t="shared" si="7"/>
        <v>0.3</v>
      </c>
      <c r="U19" s="20">
        <v>0</v>
      </c>
      <c r="V19" s="20">
        <f t="shared" si="8"/>
        <v>0</v>
      </c>
      <c r="W19" s="20">
        <v>3.1</v>
      </c>
      <c r="X19" s="20">
        <v>0.5</v>
      </c>
      <c r="Y19" s="20">
        <v>1.2</v>
      </c>
      <c r="Z19" s="20">
        <v>0.5</v>
      </c>
      <c r="AA19" s="20">
        <f t="shared" si="9"/>
        <v>5.3</v>
      </c>
      <c r="AB19" s="20">
        <v>0</v>
      </c>
      <c r="AC19" s="20">
        <f t="shared" si="10"/>
        <v>0</v>
      </c>
      <c r="AD19" s="20">
        <v>0.2</v>
      </c>
      <c r="AE19" s="20">
        <v>0.8</v>
      </c>
      <c r="AF19" s="20">
        <f t="shared" si="11"/>
        <v>1</v>
      </c>
      <c r="AG19" s="20">
        <v>0.6</v>
      </c>
      <c r="AH19" s="20">
        <v>0.5</v>
      </c>
      <c r="AI19" s="20">
        <f t="shared" si="12"/>
        <v>1.1000000000000001</v>
      </c>
      <c r="AJ19" s="20">
        <f t="shared" si="0"/>
        <v>13.65</v>
      </c>
    </row>
    <row r="20" spans="1:256">
      <c r="A20" s="45" t="s">
        <v>258</v>
      </c>
      <c r="B20" s="60">
        <v>0.7</v>
      </c>
      <c r="C20" s="60">
        <v>0.6</v>
      </c>
      <c r="D20" s="20">
        <f t="shared" si="1"/>
        <v>1.2999999999999998</v>
      </c>
      <c r="E20" s="51">
        <v>0</v>
      </c>
      <c r="F20" s="20">
        <f t="shared" si="2"/>
        <v>0</v>
      </c>
      <c r="G20" s="51">
        <v>1.3</v>
      </c>
      <c r="H20" s="51">
        <v>0.15</v>
      </c>
      <c r="I20" s="51">
        <v>0.5</v>
      </c>
      <c r="J20" s="20">
        <f t="shared" si="3"/>
        <v>1.95</v>
      </c>
      <c r="K20" s="51">
        <v>0.5</v>
      </c>
      <c r="L20" s="20">
        <f t="shared" si="4"/>
        <v>0.5</v>
      </c>
      <c r="M20" s="51">
        <v>0.4</v>
      </c>
      <c r="N20" s="20">
        <f t="shared" si="5"/>
        <v>0.4</v>
      </c>
      <c r="O20" s="51">
        <v>0</v>
      </c>
      <c r="P20" s="51">
        <v>2</v>
      </c>
      <c r="Q20" s="51">
        <v>0.7</v>
      </c>
      <c r="R20" s="20">
        <f t="shared" si="6"/>
        <v>2.7</v>
      </c>
      <c r="S20" s="51">
        <v>0.5</v>
      </c>
      <c r="T20" s="20">
        <f t="shared" si="7"/>
        <v>0.5</v>
      </c>
      <c r="U20" s="52">
        <v>0</v>
      </c>
      <c r="V20" s="20">
        <f t="shared" si="8"/>
        <v>0</v>
      </c>
      <c r="W20" s="51">
        <v>2.8</v>
      </c>
      <c r="X20" s="51">
        <v>0.2</v>
      </c>
      <c r="Y20" s="51">
        <v>0.5</v>
      </c>
      <c r="Z20" s="51">
        <v>0</v>
      </c>
      <c r="AA20" s="20">
        <f t="shared" si="9"/>
        <v>3.5</v>
      </c>
      <c r="AB20" s="51">
        <v>0</v>
      </c>
      <c r="AC20" s="20">
        <f t="shared" si="10"/>
        <v>0</v>
      </c>
      <c r="AD20" s="51">
        <v>0.1</v>
      </c>
      <c r="AE20" s="51">
        <v>0.9</v>
      </c>
      <c r="AF20" s="20">
        <f t="shared" si="11"/>
        <v>1</v>
      </c>
      <c r="AG20" s="52">
        <v>1</v>
      </c>
      <c r="AH20" s="52">
        <v>0.4</v>
      </c>
      <c r="AI20" s="20">
        <f t="shared" si="12"/>
        <v>1.4</v>
      </c>
      <c r="AJ20" s="20">
        <f t="shared" si="0"/>
        <v>13.250000000000002</v>
      </c>
    </row>
    <row r="21" spans="1:256">
      <c r="A21" s="45" t="s">
        <v>308</v>
      </c>
      <c r="B21" s="61">
        <v>1.2</v>
      </c>
      <c r="C21" s="61">
        <v>0.8</v>
      </c>
      <c r="D21" s="20">
        <f t="shared" si="1"/>
        <v>2</v>
      </c>
      <c r="E21" s="20">
        <v>0</v>
      </c>
      <c r="F21" s="20">
        <f t="shared" si="2"/>
        <v>0</v>
      </c>
      <c r="G21" s="20">
        <v>1.6</v>
      </c>
      <c r="H21" s="20">
        <v>0.2</v>
      </c>
      <c r="I21" s="20">
        <v>0.3</v>
      </c>
      <c r="J21" s="20">
        <f t="shared" si="3"/>
        <v>2.1</v>
      </c>
      <c r="K21" s="20">
        <v>0.4</v>
      </c>
      <c r="L21" s="20">
        <f t="shared" si="4"/>
        <v>0.4</v>
      </c>
      <c r="M21" s="20">
        <v>0.4</v>
      </c>
      <c r="N21" s="20">
        <f t="shared" si="5"/>
        <v>0.4</v>
      </c>
      <c r="O21" s="20">
        <v>0</v>
      </c>
      <c r="P21" s="20">
        <v>1.8</v>
      </c>
      <c r="Q21" s="20">
        <v>1.1000000000000001</v>
      </c>
      <c r="R21" s="20">
        <f t="shared" si="6"/>
        <v>2.9000000000000004</v>
      </c>
      <c r="S21" s="20">
        <v>0.3</v>
      </c>
      <c r="T21" s="20">
        <f t="shared" si="7"/>
        <v>0.3</v>
      </c>
      <c r="U21" s="20">
        <v>0</v>
      </c>
      <c r="V21" s="20">
        <f t="shared" si="8"/>
        <v>0</v>
      </c>
      <c r="W21" s="20">
        <v>3.1</v>
      </c>
      <c r="X21" s="20">
        <v>0.2</v>
      </c>
      <c r="Y21" s="20">
        <v>0.6</v>
      </c>
      <c r="Z21" s="20">
        <v>0.2</v>
      </c>
      <c r="AA21" s="20">
        <f t="shared" si="9"/>
        <v>4.1000000000000005</v>
      </c>
      <c r="AB21" s="20">
        <v>0</v>
      </c>
      <c r="AC21" s="20">
        <f t="shared" si="10"/>
        <v>0</v>
      </c>
      <c r="AD21" s="20">
        <v>0</v>
      </c>
      <c r="AE21" s="20">
        <v>1</v>
      </c>
      <c r="AF21" s="20">
        <f t="shared" si="11"/>
        <v>1</v>
      </c>
      <c r="AG21" s="20">
        <v>1.2</v>
      </c>
      <c r="AH21" s="20">
        <v>0.8</v>
      </c>
      <c r="AI21" s="20">
        <f t="shared" si="12"/>
        <v>2</v>
      </c>
      <c r="AJ21" s="20">
        <f t="shared" si="0"/>
        <v>15.200000000000003</v>
      </c>
    </row>
    <row r="22" spans="1:256">
      <c r="A22" s="45" t="s">
        <v>309</v>
      </c>
      <c r="B22" s="60">
        <v>0.6</v>
      </c>
      <c r="C22" s="60">
        <v>0.7</v>
      </c>
      <c r="D22" s="20">
        <f t="shared" si="1"/>
        <v>1.2999999999999998</v>
      </c>
      <c r="E22" s="51">
        <v>0</v>
      </c>
      <c r="F22" s="20">
        <f t="shared" si="2"/>
        <v>0</v>
      </c>
      <c r="G22" s="51">
        <v>1.2</v>
      </c>
      <c r="H22" s="51">
        <v>0.1</v>
      </c>
      <c r="I22" s="51">
        <v>0.3</v>
      </c>
      <c r="J22" s="20">
        <f t="shared" si="3"/>
        <v>1.6</v>
      </c>
      <c r="K22" s="51">
        <v>0.3</v>
      </c>
      <c r="L22" s="20">
        <f t="shared" si="4"/>
        <v>0.3</v>
      </c>
      <c r="M22" s="51">
        <v>0.4</v>
      </c>
      <c r="N22" s="20">
        <f t="shared" si="5"/>
        <v>0.4</v>
      </c>
      <c r="O22" s="51">
        <v>0</v>
      </c>
      <c r="P22" s="51">
        <v>1.8</v>
      </c>
      <c r="Q22" s="51">
        <v>1</v>
      </c>
      <c r="R22" s="20">
        <f t="shared" si="6"/>
        <v>2.8</v>
      </c>
      <c r="S22" s="51">
        <v>0.2</v>
      </c>
      <c r="T22" s="20">
        <f t="shared" si="7"/>
        <v>0.2</v>
      </c>
      <c r="U22" s="18">
        <v>0</v>
      </c>
      <c r="V22" s="20">
        <f t="shared" si="8"/>
        <v>0</v>
      </c>
      <c r="W22" s="51">
        <v>3.1</v>
      </c>
      <c r="X22" s="51">
        <v>0.1</v>
      </c>
      <c r="Y22" s="51">
        <v>0.6</v>
      </c>
      <c r="Z22" s="51">
        <v>0.1</v>
      </c>
      <c r="AA22" s="20">
        <f t="shared" si="9"/>
        <v>3.9000000000000004</v>
      </c>
      <c r="AB22" s="51">
        <v>0</v>
      </c>
      <c r="AC22" s="20">
        <f t="shared" si="10"/>
        <v>0</v>
      </c>
      <c r="AD22" s="51">
        <v>0</v>
      </c>
      <c r="AE22" s="51">
        <v>0.9</v>
      </c>
      <c r="AF22" s="20">
        <f t="shared" si="11"/>
        <v>0.9</v>
      </c>
      <c r="AG22" s="18">
        <v>0.8</v>
      </c>
      <c r="AH22" s="18">
        <v>0.4</v>
      </c>
      <c r="AI22" s="20">
        <f t="shared" si="12"/>
        <v>1.2000000000000002</v>
      </c>
      <c r="AJ22" s="20">
        <f t="shared" si="0"/>
        <v>12.600000000000001</v>
      </c>
    </row>
    <row r="23" spans="1:256">
      <c r="A23" s="48" t="s">
        <v>323</v>
      </c>
      <c r="B23" s="62">
        <v>0.7</v>
      </c>
      <c r="C23" s="62">
        <v>0.5</v>
      </c>
      <c r="D23" s="49">
        <f t="shared" si="1"/>
        <v>1.2</v>
      </c>
      <c r="E23" s="49">
        <v>0</v>
      </c>
      <c r="F23" s="49">
        <f t="shared" si="2"/>
        <v>0</v>
      </c>
      <c r="G23" s="49">
        <v>1</v>
      </c>
      <c r="H23" s="49">
        <v>0.2</v>
      </c>
      <c r="I23" s="49">
        <v>0.35</v>
      </c>
      <c r="J23" s="49">
        <f t="shared" si="3"/>
        <v>1.5499999999999998</v>
      </c>
      <c r="K23" s="49">
        <v>0.2</v>
      </c>
      <c r="L23" s="49">
        <f t="shared" si="4"/>
        <v>0.2</v>
      </c>
      <c r="M23" s="49">
        <v>0.3</v>
      </c>
      <c r="N23" s="49">
        <f t="shared" si="5"/>
        <v>0.3</v>
      </c>
      <c r="O23" s="49">
        <v>0</v>
      </c>
      <c r="P23" s="49">
        <v>1.7</v>
      </c>
      <c r="Q23" s="49">
        <v>0.9</v>
      </c>
      <c r="R23" s="49">
        <f t="shared" si="6"/>
        <v>2.6</v>
      </c>
      <c r="S23" s="49">
        <v>0.8</v>
      </c>
      <c r="T23" s="49">
        <f t="shared" si="7"/>
        <v>0.8</v>
      </c>
      <c r="U23" s="49">
        <v>0</v>
      </c>
      <c r="V23" s="49">
        <f t="shared" si="8"/>
        <v>0</v>
      </c>
      <c r="W23" s="49">
        <v>3.4</v>
      </c>
      <c r="X23" s="49">
        <v>0.3</v>
      </c>
      <c r="Y23" s="49">
        <v>0.8</v>
      </c>
      <c r="Z23" s="49">
        <v>0.2</v>
      </c>
      <c r="AA23" s="49">
        <f t="shared" si="9"/>
        <v>4.7</v>
      </c>
      <c r="AB23" s="49">
        <v>0</v>
      </c>
      <c r="AC23" s="49">
        <f t="shared" si="10"/>
        <v>0</v>
      </c>
      <c r="AD23" s="49">
        <v>0.1</v>
      </c>
      <c r="AE23" s="49">
        <v>0.8</v>
      </c>
      <c r="AF23" s="49">
        <f t="shared" si="11"/>
        <v>0.9</v>
      </c>
      <c r="AG23" s="49">
        <v>0.6</v>
      </c>
      <c r="AH23" s="49">
        <v>0.5</v>
      </c>
      <c r="AI23" s="49">
        <f t="shared" si="12"/>
        <v>1.1000000000000001</v>
      </c>
      <c r="AJ23" s="49">
        <f t="shared" si="0"/>
        <v>13.35</v>
      </c>
    </row>
    <row r="24" spans="1:256">
      <c r="A24" s="45" t="s">
        <v>54</v>
      </c>
      <c r="B24" s="60">
        <v>1.4</v>
      </c>
      <c r="C24" s="60">
        <v>1</v>
      </c>
      <c r="D24" s="20">
        <f t="shared" si="1"/>
        <v>2.4</v>
      </c>
      <c r="E24" s="51">
        <v>0</v>
      </c>
      <c r="F24" s="20">
        <f t="shared" si="2"/>
        <v>0</v>
      </c>
      <c r="G24" s="51">
        <v>1.5</v>
      </c>
      <c r="H24" s="51">
        <v>0.4</v>
      </c>
      <c r="I24" s="51">
        <v>0.7</v>
      </c>
      <c r="J24" s="20">
        <f t="shared" si="3"/>
        <v>2.5999999999999996</v>
      </c>
      <c r="K24" s="51">
        <v>1.2</v>
      </c>
      <c r="L24" s="20">
        <f t="shared" si="4"/>
        <v>1.2</v>
      </c>
      <c r="M24" s="51">
        <v>0.4</v>
      </c>
      <c r="N24" s="20">
        <f t="shared" si="5"/>
        <v>0.4</v>
      </c>
      <c r="O24" s="51">
        <v>0.2</v>
      </c>
      <c r="P24" s="51">
        <v>0.4</v>
      </c>
      <c r="Q24" s="51">
        <v>0.4</v>
      </c>
      <c r="R24" s="20">
        <f t="shared" si="6"/>
        <v>1</v>
      </c>
      <c r="S24" s="51">
        <v>2.2000000000000002</v>
      </c>
      <c r="T24" s="20">
        <f t="shared" si="7"/>
        <v>2.2000000000000002</v>
      </c>
      <c r="U24" s="52">
        <v>0</v>
      </c>
      <c r="V24" s="20">
        <f t="shared" si="8"/>
        <v>0</v>
      </c>
      <c r="W24" s="51">
        <v>3.3</v>
      </c>
      <c r="X24" s="51">
        <v>0.2</v>
      </c>
      <c r="Y24" s="51">
        <v>5.0999999999999996</v>
      </c>
      <c r="Z24" s="51">
        <v>0.2</v>
      </c>
      <c r="AA24" s="20">
        <f t="shared" si="9"/>
        <v>8.7999999999999989</v>
      </c>
      <c r="AB24" s="51">
        <v>0</v>
      </c>
      <c r="AC24" s="20">
        <f t="shared" si="10"/>
        <v>0</v>
      </c>
      <c r="AD24" s="51">
        <v>0.7</v>
      </c>
      <c r="AE24" s="51">
        <v>1</v>
      </c>
      <c r="AF24" s="20">
        <f t="shared" si="11"/>
        <v>1.7</v>
      </c>
      <c r="AG24" s="52">
        <v>1.1000000000000001</v>
      </c>
      <c r="AH24" s="52">
        <v>0.7</v>
      </c>
      <c r="AI24" s="20">
        <f t="shared" si="12"/>
        <v>1.8</v>
      </c>
      <c r="AJ24" s="20">
        <f t="shared" si="0"/>
        <v>22.1</v>
      </c>
    </row>
    <row r="25" spans="1:256">
      <c r="A25" s="45" t="s">
        <v>242</v>
      </c>
      <c r="B25" s="61">
        <v>0.6</v>
      </c>
      <c r="C25" s="61">
        <v>0.5</v>
      </c>
      <c r="D25" s="20">
        <f t="shared" si="1"/>
        <v>1.1000000000000001</v>
      </c>
      <c r="E25" s="20">
        <v>0</v>
      </c>
      <c r="F25" s="20">
        <f t="shared" si="2"/>
        <v>0</v>
      </c>
      <c r="G25" s="20">
        <v>0.9</v>
      </c>
      <c r="H25" s="20">
        <v>0.3</v>
      </c>
      <c r="I25" s="20">
        <v>0.4</v>
      </c>
      <c r="J25" s="20">
        <f t="shared" si="3"/>
        <v>1.6</v>
      </c>
      <c r="K25" s="20">
        <v>0.4</v>
      </c>
      <c r="L25" s="20">
        <f t="shared" si="4"/>
        <v>0.4</v>
      </c>
      <c r="M25" s="20">
        <v>0.4</v>
      </c>
      <c r="N25" s="20">
        <f t="shared" si="5"/>
        <v>0.4</v>
      </c>
      <c r="O25" s="20">
        <v>0.1</v>
      </c>
      <c r="P25" s="20">
        <v>0</v>
      </c>
      <c r="Q25" s="20">
        <v>0.2</v>
      </c>
      <c r="R25" s="20">
        <f t="shared" si="6"/>
        <v>0.30000000000000004</v>
      </c>
      <c r="S25" s="20">
        <v>1.2</v>
      </c>
      <c r="T25" s="20">
        <f t="shared" si="7"/>
        <v>1.2</v>
      </c>
      <c r="U25" s="20">
        <v>0</v>
      </c>
      <c r="V25" s="20">
        <f t="shared" si="8"/>
        <v>0</v>
      </c>
      <c r="W25" s="20">
        <v>3.1</v>
      </c>
      <c r="X25" s="20">
        <v>0.1</v>
      </c>
      <c r="Y25" s="20">
        <v>1.5</v>
      </c>
      <c r="Z25" s="20">
        <v>0.2</v>
      </c>
      <c r="AA25" s="20">
        <f t="shared" si="9"/>
        <v>4.9000000000000004</v>
      </c>
      <c r="AB25" s="20">
        <v>0</v>
      </c>
      <c r="AC25" s="20">
        <f t="shared" si="10"/>
        <v>0</v>
      </c>
      <c r="AD25" s="20">
        <v>0.1</v>
      </c>
      <c r="AE25" s="20">
        <v>0.5</v>
      </c>
      <c r="AF25" s="20">
        <f t="shared" si="11"/>
        <v>0.6</v>
      </c>
      <c r="AG25" s="20">
        <v>0.5</v>
      </c>
      <c r="AH25" s="20">
        <v>0.6</v>
      </c>
      <c r="AI25" s="20">
        <f t="shared" si="12"/>
        <v>1.1000000000000001</v>
      </c>
      <c r="AJ25" s="20">
        <f t="shared" si="0"/>
        <v>11.6</v>
      </c>
    </row>
    <row r="26" spans="1:256">
      <c r="A26" s="45" t="s">
        <v>243</v>
      </c>
      <c r="B26" s="61">
        <v>0.8</v>
      </c>
      <c r="C26" s="61">
        <v>0.5</v>
      </c>
      <c r="D26" s="20">
        <f t="shared" si="1"/>
        <v>1.3</v>
      </c>
      <c r="E26" s="20">
        <v>0</v>
      </c>
      <c r="F26" s="20">
        <f t="shared" si="2"/>
        <v>0</v>
      </c>
      <c r="G26" s="20">
        <v>0.9</v>
      </c>
      <c r="H26" s="20">
        <v>0.4</v>
      </c>
      <c r="I26" s="20">
        <v>0.4</v>
      </c>
      <c r="J26" s="20">
        <f t="shared" si="3"/>
        <v>1.7000000000000002</v>
      </c>
      <c r="K26" s="20">
        <v>0.7</v>
      </c>
      <c r="L26" s="20">
        <f t="shared" si="4"/>
        <v>0.7</v>
      </c>
      <c r="M26" s="20">
        <v>0.4</v>
      </c>
      <c r="N26" s="20">
        <f t="shared" si="5"/>
        <v>0.4</v>
      </c>
      <c r="O26" s="20">
        <v>0.5</v>
      </c>
      <c r="P26" s="20">
        <v>0</v>
      </c>
      <c r="Q26" s="20">
        <v>0.2</v>
      </c>
      <c r="R26" s="20">
        <f t="shared" si="6"/>
        <v>0.7</v>
      </c>
      <c r="S26" s="20">
        <v>1.2</v>
      </c>
      <c r="T26" s="20">
        <f t="shared" si="7"/>
        <v>1.2</v>
      </c>
      <c r="U26" s="20">
        <v>0</v>
      </c>
      <c r="V26" s="20">
        <f t="shared" si="8"/>
        <v>0</v>
      </c>
      <c r="W26" s="20">
        <v>3.1</v>
      </c>
      <c r="X26" s="20">
        <v>0.1</v>
      </c>
      <c r="Y26" s="20">
        <v>3</v>
      </c>
      <c r="Z26" s="20">
        <v>0.2</v>
      </c>
      <c r="AA26" s="20">
        <f t="shared" si="9"/>
        <v>6.4</v>
      </c>
      <c r="AB26" s="20">
        <v>0</v>
      </c>
      <c r="AC26" s="20">
        <f t="shared" si="10"/>
        <v>0</v>
      </c>
      <c r="AD26" s="20">
        <v>0.4</v>
      </c>
      <c r="AE26" s="20">
        <v>0.9</v>
      </c>
      <c r="AF26" s="20">
        <f t="shared" si="11"/>
        <v>1.3</v>
      </c>
      <c r="AG26" s="20">
        <v>1</v>
      </c>
      <c r="AH26" s="20">
        <v>0.6</v>
      </c>
      <c r="AI26" s="20">
        <f t="shared" si="12"/>
        <v>1.6</v>
      </c>
      <c r="AJ26" s="20">
        <f t="shared" si="0"/>
        <v>15.300000000000002</v>
      </c>
    </row>
    <row r="27" spans="1:256" ht="15.75" thickBot="1">
      <c r="A27" s="68" t="s">
        <v>324</v>
      </c>
      <c r="B27" s="69" t="s">
        <v>227</v>
      </c>
      <c r="C27" s="69" t="s">
        <v>227</v>
      </c>
      <c r="D27" s="19" t="s">
        <v>227</v>
      </c>
      <c r="E27" s="19" t="s">
        <v>227</v>
      </c>
      <c r="F27" s="19" t="s">
        <v>227</v>
      </c>
      <c r="G27" s="19" t="s">
        <v>227</v>
      </c>
      <c r="H27" s="19" t="s">
        <v>227</v>
      </c>
      <c r="I27" s="19" t="s">
        <v>227</v>
      </c>
      <c r="J27" s="19" t="s">
        <v>227</v>
      </c>
      <c r="K27" s="19" t="s">
        <v>227</v>
      </c>
      <c r="L27" s="19" t="s">
        <v>227</v>
      </c>
      <c r="M27" s="19" t="s">
        <v>227</v>
      </c>
      <c r="N27" s="19" t="s">
        <v>227</v>
      </c>
      <c r="O27" s="19" t="s">
        <v>227</v>
      </c>
      <c r="P27" s="19" t="s">
        <v>227</v>
      </c>
      <c r="Q27" s="19" t="s">
        <v>227</v>
      </c>
      <c r="R27" s="19" t="s">
        <v>227</v>
      </c>
      <c r="S27" s="19" t="s">
        <v>227</v>
      </c>
      <c r="T27" s="19" t="s">
        <v>227</v>
      </c>
      <c r="U27" s="19" t="s">
        <v>227</v>
      </c>
      <c r="V27" s="19" t="s">
        <v>227</v>
      </c>
      <c r="W27" s="19">
        <v>2.9</v>
      </c>
      <c r="X27" s="19">
        <v>0.2</v>
      </c>
      <c r="Y27" s="19">
        <v>2</v>
      </c>
      <c r="Z27" s="19">
        <v>0.4</v>
      </c>
      <c r="AA27" s="20">
        <f t="shared" si="9"/>
        <v>5.5</v>
      </c>
      <c r="AB27" s="19">
        <v>0</v>
      </c>
      <c r="AC27" s="20">
        <f t="shared" si="10"/>
        <v>0</v>
      </c>
      <c r="AD27" s="19">
        <v>0.4</v>
      </c>
      <c r="AE27" s="19">
        <v>0.8</v>
      </c>
      <c r="AF27" s="20">
        <f t="shared" si="11"/>
        <v>1.2000000000000002</v>
      </c>
      <c r="AG27" s="19">
        <v>0.5</v>
      </c>
      <c r="AH27" s="19">
        <v>0.5</v>
      </c>
      <c r="AI27" s="20">
        <f t="shared" si="12"/>
        <v>1</v>
      </c>
      <c r="AJ27" s="19">
        <f>+AA27+AC27+AF27+AI27</f>
        <v>7.7</v>
      </c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</row>
    <row r="28" spans="1:256">
      <c r="A28" s="108" t="s">
        <v>57</v>
      </c>
      <c r="B28" s="215">
        <f>SUM(B9:B26)/COUNTA(B9:B26)</f>
        <v>0.81666666666666654</v>
      </c>
      <c r="C28" s="215">
        <f t="shared" ref="C28:R28" si="13">SUM(C9:C26)/COUNTA(C9:C26)</f>
        <v>0.58611111111111103</v>
      </c>
      <c r="D28" s="109">
        <f t="shared" si="13"/>
        <v>1.4027777777777777</v>
      </c>
      <c r="E28" s="109">
        <f t="shared" si="13"/>
        <v>0</v>
      </c>
      <c r="F28" s="109">
        <f t="shared" si="13"/>
        <v>0</v>
      </c>
      <c r="G28" s="109">
        <f t="shared" si="13"/>
        <v>1.2527777777777775</v>
      </c>
      <c r="H28" s="109">
        <f t="shared" si="13"/>
        <v>0.2055555555555556</v>
      </c>
      <c r="I28" s="109">
        <f t="shared" si="13"/>
        <v>0.38888888888888884</v>
      </c>
      <c r="J28" s="109">
        <f t="shared" si="13"/>
        <v>1.8472222222222225</v>
      </c>
      <c r="K28" s="109">
        <f t="shared" si="13"/>
        <v>0.4861111111111111</v>
      </c>
      <c r="L28" s="109">
        <f t="shared" si="13"/>
        <v>0.4861111111111111</v>
      </c>
      <c r="M28" s="109">
        <f t="shared" si="13"/>
        <v>0.89722222222222237</v>
      </c>
      <c r="N28" s="109">
        <f t="shared" si="13"/>
        <v>0.89722222222222237</v>
      </c>
      <c r="O28" s="109">
        <f t="shared" si="13"/>
        <v>4.4444444444444446E-2</v>
      </c>
      <c r="P28" s="109">
        <f t="shared" si="13"/>
        <v>1.2499999999999998</v>
      </c>
      <c r="Q28" s="109">
        <f t="shared" si="13"/>
        <v>0.77777777777777768</v>
      </c>
      <c r="R28" s="109">
        <f t="shared" si="13"/>
        <v>2.072222222222222</v>
      </c>
      <c r="S28" s="109">
        <f>SUM(S9:S26)/COUNTA(S9:S26)</f>
        <v>0.62777777777777777</v>
      </c>
      <c r="T28" s="109">
        <f>SUM(T9:T26)/COUNTA(T9:T26)</f>
        <v>0.62777777777777777</v>
      </c>
      <c r="U28" s="109">
        <f>SUM(U9:U26)/COUNTA(U9:U26)</f>
        <v>1.6666666666666666E-2</v>
      </c>
      <c r="V28" s="109">
        <f>SUM(V9:V26)/COUNTA(V9:V26)</f>
        <v>1.6666666666666666E-2</v>
      </c>
      <c r="W28" s="109">
        <f>SUM(W9:W27)/COUNTA(W9:W27)</f>
        <v>3</v>
      </c>
      <c r="X28" s="109">
        <f t="shared" ref="X28:AJ28" si="14">SUM(X9:X27)/COUNTA(X9:X27)</f>
        <v>0.2473684210526316</v>
      </c>
      <c r="Y28" s="109">
        <f t="shared" si="14"/>
        <v>1.2342105263157894</v>
      </c>
      <c r="Z28" s="109">
        <f t="shared" si="14"/>
        <v>0.22631578947368425</v>
      </c>
      <c r="AA28" s="109">
        <f t="shared" si="14"/>
        <v>4.707894736842106</v>
      </c>
      <c r="AB28" s="109">
        <f t="shared" si="14"/>
        <v>0</v>
      </c>
      <c r="AC28" s="109">
        <f t="shared" si="14"/>
        <v>0</v>
      </c>
      <c r="AD28" s="109">
        <f t="shared" si="14"/>
        <v>0.3</v>
      </c>
      <c r="AE28" s="109">
        <f t="shared" si="14"/>
        <v>0.85526315789473706</v>
      </c>
      <c r="AF28" s="109">
        <f t="shared" si="14"/>
        <v>1.1552631578947368</v>
      </c>
      <c r="AG28" s="109">
        <f t="shared" si="14"/>
        <v>0.85263157894736841</v>
      </c>
      <c r="AH28" s="109">
        <f t="shared" si="14"/>
        <v>0.61315789473684212</v>
      </c>
      <c r="AI28" s="109">
        <f t="shared" si="14"/>
        <v>1.4657894736842108</v>
      </c>
      <c r="AJ28" s="109">
        <f t="shared" si="14"/>
        <v>14.292105263157893</v>
      </c>
    </row>
    <row r="29" spans="1:256">
      <c r="A29" s="11" t="s">
        <v>58</v>
      </c>
      <c r="B29" s="63">
        <f>SUM(B9:B22)/COUNTA(B9:B22)</f>
        <v>0.79999999999999982</v>
      </c>
      <c r="C29" s="63">
        <f t="shared" ref="C29:R29" si="15">SUM(C9:C22)/COUNTA(C9:C22)</f>
        <v>0.57499999999999996</v>
      </c>
      <c r="D29" s="18">
        <f t="shared" si="15"/>
        <v>1.375</v>
      </c>
      <c r="E29" s="18">
        <f t="shared" si="15"/>
        <v>0</v>
      </c>
      <c r="F29" s="18">
        <f t="shared" si="15"/>
        <v>0</v>
      </c>
      <c r="G29" s="18">
        <f t="shared" si="15"/>
        <v>1.3035714285714286</v>
      </c>
      <c r="H29" s="18">
        <f t="shared" si="15"/>
        <v>0.17142857142857149</v>
      </c>
      <c r="I29" s="18">
        <f t="shared" si="15"/>
        <v>0.36785714285714277</v>
      </c>
      <c r="J29" s="18">
        <f t="shared" si="15"/>
        <v>1.842857142857143</v>
      </c>
      <c r="K29" s="18">
        <f t="shared" si="15"/>
        <v>0.44642857142857145</v>
      </c>
      <c r="L29" s="18">
        <f t="shared" si="15"/>
        <v>0.44642857142857145</v>
      </c>
      <c r="M29" s="18">
        <f t="shared" si="15"/>
        <v>1.0464285714285715</v>
      </c>
      <c r="N29" s="18">
        <f t="shared" si="15"/>
        <v>1.0464285714285715</v>
      </c>
      <c r="O29" s="18">
        <f t="shared" si="15"/>
        <v>0</v>
      </c>
      <c r="P29" s="18">
        <f t="shared" si="15"/>
        <v>1.4571428571428571</v>
      </c>
      <c r="Q29" s="18">
        <f t="shared" si="15"/>
        <v>0.87857142857142845</v>
      </c>
      <c r="R29" s="18">
        <f t="shared" si="15"/>
        <v>2.3357142857142854</v>
      </c>
      <c r="S29" s="18">
        <f t="shared" ref="S29:AI29" si="16">SUM(S9:S22)/COUNTA(S9:S22)</f>
        <v>0.42142857142857143</v>
      </c>
      <c r="T29" s="18">
        <f t="shared" si="16"/>
        <v>0.42142857142857143</v>
      </c>
      <c r="U29" s="18">
        <f t="shared" si="16"/>
        <v>2.1428571428571429E-2</v>
      </c>
      <c r="V29" s="18">
        <f t="shared" si="16"/>
        <v>2.1428571428571429E-2</v>
      </c>
      <c r="W29" s="18">
        <f t="shared" si="16"/>
        <v>2.9428571428571431</v>
      </c>
      <c r="X29" s="18">
        <f t="shared" si="16"/>
        <v>0.27142857142857146</v>
      </c>
      <c r="Y29" s="18">
        <f t="shared" si="16"/>
        <v>0.78928571428571426</v>
      </c>
      <c r="Z29" s="18">
        <f t="shared" si="16"/>
        <v>0.22142857142857145</v>
      </c>
      <c r="AA29" s="18">
        <f t="shared" si="16"/>
        <v>4.2250000000000005</v>
      </c>
      <c r="AB29" s="18">
        <f t="shared" si="16"/>
        <v>0</v>
      </c>
      <c r="AC29" s="18">
        <f t="shared" si="16"/>
        <v>0</v>
      </c>
      <c r="AD29" s="18">
        <f t="shared" si="16"/>
        <v>0.2857142857142857</v>
      </c>
      <c r="AE29" s="18">
        <f t="shared" si="16"/>
        <v>0.87500000000000011</v>
      </c>
      <c r="AF29" s="18">
        <f t="shared" si="16"/>
        <v>1.1607142857142858</v>
      </c>
      <c r="AG29" s="18">
        <f t="shared" si="16"/>
        <v>0.8928571428571429</v>
      </c>
      <c r="AH29" s="18">
        <f t="shared" si="16"/>
        <v>0.62500000000000011</v>
      </c>
      <c r="AI29" s="18">
        <f t="shared" si="16"/>
        <v>1.5178571428571428</v>
      </c>
      <c r="AJ29" s="18">
        <f>SUM(AJ9:AJ22)/COUNTA(AJ9:AJ22)</f>
        <v>14.392857142857141</v>
      </c>
    </row>
    <row r="30" spans="1:256">
      <c r="A30" s="11" t="s">
        <v>59</v>
      </c>
      <c r="B30" s="63">
        <f>SUM(B23:B26)/COUNTA(B23:B26)</f>
        <v>0.875</v>
      </c>
      <c r="C30" s="63">
        <f t="shared" ref="C30:R30" si="17">SUM(C23:C26)/COUNTA(C23:C26)</f>
        <v>0.625</v>
      </c>
      <c r="D30" s="18">
        <f t="shared" si="17"/>
        <v>1.4999999999999998</v>
      </c>
      <c r="E30" s="18">
        <f t="shared" si="17"/>
        <v>0</v>
      </c>
      <c r="F30" s="18">
        <f t="shared" si="17"/>
        <v>0</v>
      </c>
      <c r="G30" s="18">
        <f t="shared" si="17"/>
        <v>1.075</v>
      </c>
      <c r="H30" s="18">
        <f t="shared" si="17"/>
        <v>0.32500000000000007</v>
      </c>
      <c r="I30" s="18">
        <f t="shared" si="17"/>
        <v>0.46249999999999991</v>
      </c>
      <c r="J30" s="18">
        <f t="shared" si="17"/>
        <v>1.8625</v>
      </c>
      <c r="K30" s="18">
        <f t="shared" si="17"/>
        <v>0.625</v>
      </c>
      <c r="L30" s="18">
        <f t="shared" si="17"/>
        <v>0.625</v>
      </c>
      <c r="M30" s="18">
        <f t="shared" si="17"/>
        <v>0.375</v>
      </c>
      <c r="N30" s="18">
        <f t="shared" si="17"/>
        <v>0.375</v>
      </c>
      <c r="O30" s="18">
        <f t="shared" si="17"/>
        <v>0.2</v>
      </c>
      <c r="P30" s="18">
        <f t="shared" si="17"/>
        <v>0.52500000000000002</v>
      </c>
      <c r="Q30" s="18">
        <f t="shared" si="17"/>
        <v>0.42499999999999999</v>
      </c>
      <c r="R30" s="18">
        <f t="shared" si="17"/>
        <v>1.1500000000000001</v>
      </c>
      <c r="S30" s="18">
        <f t="shared" ref="S30:AI30" si="18">SUM(S23:S26)/COUNTA(S23:S26)</f>
        <v>1.35</v>
      </c>
      <c r="T30" s="18">
        <f t="shared" si="18"/>
        <v>1.35</v>
      </c>
      <c r="U30" s="18">
        <f t="shared" si="18"/>
        <v>0</v>
      </c>
      <c r="V30" s="18">
        <f t="shared" si="18"/>
        <v>0</v>
      </c>
      <c r="W30" s="18">
        <f t="shared" si="18"/>
        <v>3.2249999999999996</v>
      </c>
      <c r="X30" s="18">
        <f t="shared" si="18"/>
        <v>0.17499999999999999</v>
      </c>
      <c r="Y30" s="18">
        <f t="shared" si="18"/>
        <v>2.5999999999999996</v>
      </c>
      <c r="Z30" s="18">
        <f t="shared" si="18"/>
        <v>0.2</v>
      </c>
      <c r="AA30" s="18">
        <f t="shared" si="18"/>
        <v>6.1999999999999993</v>
      </c>
      <c r="AB30" s="18">
        <f t="shared" si="18"/>
        <v>0</v>
      </c>
      <c r="AC30" s="18">
        <f t="shared" si="18"/>
        <v>0</v>
      </c>
      <c r="AD30" s="18">
        <f t="shared" si="18"/>
        <v>0.32499999999999996</v>
      </c>
      <c r="AE30" s="18">
        <f t="shared" si="18"/>
        <v>0.79999999999999993</v>
      </c>
      <c r="AF30" s="18">
        <f t="shared" si="18"/>
        <v>1.125</v>
      </c>
      <c r="AG30" s="18">
        <f t="shared" si="18"/>
        <v>0.8</v>
      </c>
      <c r="AH30" s="18">
        <f t="shared" si="18"/>
        <v>0.6</v>
      </c>
      <c r="AI30" s="18">
        <f t="shared" si="18"/>
        <v>1.4</v>
      </c>
      <c r="AJ30" s="18">
        <f>SUM(AJ23:AJ26)/COUNTA(AJ23:AJ26)</f>
        <v>15.587500000000002</v>
      </c>
    </row>
    <row r="31" spans="1:256" ht="15.75" thickBot="1">
      <c r="A31" s="136" t="s">
        <v>60</v>
      </c>
      <c r="B31" s="137"/>
      <c r="C31" s="137"/>
      <c r="D31" s="136">
        <f>+D28</f>
        <v>1.4027777777777777</v>
      </c>
      <c r="E31" s="136"/>
      <c r="F31" s="136">
        <f>+F28</f>
        <v>0</v>
      </c>
      <c r="G31" s="136"/>
      <c r="H31" s="136"/>
      <c r="I31" s="136"/>
      <c r="J31" s="136">
        <f>+J28</f>
        <v>1.8472222222222225</v>
      </c>
      <c r="K31" s="136"/>
      <c r="L31" s="136">
        <f>+L28</f>
        <v>0.4861111111111111</v>
      </c>
      <c r="M31" s="136"/>
      <c r="N31" s="136">
        <f>+N28</f>
        <v>0.89722222222222237</v>
      </c>
      <c r="O31" s="136"/>
      <c r="P31" s="136"/>
      <c r="Q31" s="136"/>
      <c r="R31" s="136">
        <f>+R28</f>
        <v>2.072222222222222</v>
      </c>
      <c r="S31" s="136"/>
      <c r="T31" s="136">
        <f>+T28</f>
        <v>0.62777777777777777</v>
      </c>
      <c r="U31" s="136"/>
      <c r="V31" s="136">
        <f>+V28</f>
        <v>1.6666666666666666E-2</v>
      </c>
      <c r="W31" s="136"/>
      <c r="X31" s="136"/>
      <c r="Y31" s="136"/>
      <c r="Z31" s="136"/>
      <c r="AA31" s="136">
        <f>+AA28</f>
        <v>4.707894736842106</v>
      </c>
      <c r="AB31" s="136"/>
      <c r="AC31" s="136">
        <f>+AC28</f>
        <v>0</v>
      </c>
      <c r="AD31" s="136"/>
      <c r="AE31" s="136"/>
      <c r="AF31" s="136">
        <f>+AF28</f>
        <v>1.1552631578947368</v>
      </c>
      <c r="AG31" s="136"/>
      <c r="AH31" s="136"/>
      <c r="AI31" s="136">
        <f>+AI28</f>
        <v>1.4657894736842108</v>
      </c>
      <c r="AJ31" s="136">
        <f>+AJ28</f>
        <v>14.292105263157893</v>
      </c>
    </row>
    <row r="32" spans="1:256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</row>
    <row r="33" spans="1: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6" spans="1:35">
      <c r="A36" s="24" t="s">
        <v>61</v>
      </c>
      <c r="B36" s="37" t="s">
        <v>74</v>
      </c>
      <c r="C36" s="37" t="s">
        <v>76</v>
      </c>
      <c r="D36" s="37" t="s">
        <v>77</v>
      </c>
      <c r="E36" s="37" t="s">
        <v>79</v>
      </c>
      <c r="F36" s="37" t="s">
        <v>78</v>
      </c>
      <c r="G36" s="37" t="s">
        <v>83</v>
      </c>
      <c r="H36" s="37" t="s">
        <v>84</v>
      </c>
      <c r="I36" s="37" t="s">
        <v>86</v>
      </c>
      <c r="J36" s="37" t="s">
        <v>88</v>
      </c>
      <c r="K36" s="37" t="s">
        <v>89</v>
      </c>
      <c r="L36" s="37" t="s">
        <v>91</v>
      </c>
      <c r="M36" s="37" t="s">
        <v>93</v>
      </c>
      <c r="N36" s="25"/>
    </row>
    <row r="37" spans="1:35">
      <c r="A37" s="26" t="s">
        <v>58</v>
      </c>
      <c r="B37" s="18">
        <f>D29</f>
        <v>1.375</v>
      </c>
      <c r="C37" s="18">
        <f>+F29</f>
        <v>0</v>
      </c>
      <c r="D37" s="18">
        <f>J29</f>
        <v>1.842857142857143</v>
      </c>
      <c r="E37" s="18">
        <f>L29</f>
        <v>0.44642857142857145</v>
      </c>
      <c r="F37" s="18">
        <f>N29</f>
        <v>1.0464285714285715</v>
      </c>
      <c r="G37" s="18">
        <f>R29</f>
        <v>2.3357142857142854</v>
      </c>
      <c r="H37" s="18">
        <f>T29</f>
        <v>0.42142857142857143</v>
      </c>
      <c r="I37" s="18">
        <f>V29</f>
        <v>2.1428571428571429E-2</v>
      </c>
      <c r="J37" s="18">
        <f>AA29</f>
        <v>4.2250000000000005</v>
      </c>
      <c r="K37" s="18">
        <f>AC30</f>
        <v>0</v>
      </c>
      <c r="L37" s="18">
        <f>AF29</f>
        <v>1.1607142857142858</v>
      </c>
      <c r="M37" s="20">
        <f>AI29</f>
        <v>1.5178571428571428</v>
      </c>
      <c r="N37" s="25"/>
    </row>
    <row r="38" spans="1:35">
      <c r="A38" s="210" t="s">
        <v>59</v>
      </c>
      <c r="B38" s="211">
        <f>D30</f>
        <v>1.4999999999999998</v>
      </c>
      <c r="C38" s="211">
        <f>+F30</f>
        <v>0</v>
      </c>
      <c r="D38" s="211">
        <f>J30</f>
        <v>1.8625</v>
      </c>
      <c r="E38" s="211">
        <f>L30</f>
        <v>0.625</v>
      </c>
      <c r="F38" s="211">
        <f>N30</f>
        <v>0.375</v>
      </c>
      <c r="G38" s="211">
        <f>R30</f>
        <v>1.1500000000000001</v>
      </c>
      <c r="H38" s="211">
        <f>T30</f>
        <v>1.35</v>
      </c>
      <c r="I38" s="211">
        <f>V30</f>
        <v>0</v>
      </c>
      <c r="J38" s="211">
        <f>AA30</f>
        <v>6.1999999999999993</v>
      </c>
      <c r="K38" s="211">
        <f>AC30</f>
        <v>0</v>
      </c>
      <c r="L38" s="211">
        <f>AF30</f>
        <v>1.125</v>
      </c>
      <c r="M38" s="212">
        <f>AI30</f>
        <v>1.4</v>
      </c>
      <c r="N38" s="25"/>
    </row>
    <row r="39" spans="1:35">
      <c r="A39" s="27" t="s">
        <v>60</v>
      </c>
      <c r="B39" s="18">
        <f>D31</f>
        <v>1.4027777777777777</v>
      </c>
      <c r="C39" s="28">
        <f>+F31</f>
        <v>0</v>
      </c>
      <c r="D39" s="18">
        <f>J31</f>
        <v>1.8472222222222225</v>
      </c>
      <c r="E39" s="28">
        <f>L31</f>
        <v>0.4861111111111111</v>
      </c>
      <c r="F39" s="28">
        <f>N31</f>
        <v>0.89722222222222237</v>
      </c>
      <c r="G39" s="28">
        <f>R31</f>
        <v>2.072222222222222</v>
      </c>
      <c r="H39" s="28">
        <f>T31</f>
        <v>0.62777777777777777</v>
      </c>
      <c r="I39" s="28">
        <f>V31</f>
        <v>1.6666666666666666E-2</v>
      </c>
      <c r="J39" s="28">
        <f>AA31</f>
        <v>4.707894736842106</v>
      </c>
      <c r="K39" s="28">
        <f>AC31</f>
        <v>0</v>
      </c>
      <c r="L39" s="28">
        <f>AF31</f>
        <v>1.1552631578947368</v>
      </c>
      <c r="M39" s="20">
        <f>AI31</f>
        <v>1.4657894736842108</v>
      </c>
      <c r="N39" s="25"/>
    </row>
    <row r="40" spans="1:35">
      <c r="A40" s="29" t="s">
        <v>279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25"/>
    </row>
    <row r="41" spans="1:35">
      <c r="A41" s="32" t="s">
        <v>63</v>
      </c>
      <c r="B41" s="38" t="s">
        <v>74</v>
      </c>
      <c r="C41" s="38" t="s">
        <v>76</v>
      </c>
      <c r="D41" s="38" t="s">
        <v>77</v>
      </c>
      <c r="E41" s="38" t="s">
        <v>79</v>
      </c>
      <c r="F41" s="38" t="s">
        <v>78</v>
      </c>
      <c r="G41" s="38" t="s">
        <v>83</v>
      </c>
      <c r="H41" s="38" t="s">
        <v>84</v>
      </c>
      <c r="I41" s="38" t="s">
        <v>86</v>
      </c>
      <c r="J41" s="38" t="s">
        <v>88</v>
      </c>
      <c r="K41" s="38" t="s">
        <v>89</v>
      </c>
      <c r="L41" s="38" t="s">
        <v>91</v>
      </c>
      <c r="M41" s="38" t="s">
        <v>93</v>
      </c>
      <c r="N41" s="25"/>
    </row>
    <row r="42" spans="1:35">
      <c r="A42" s="26" t="s">
        <v>64</v>
      </c>
      <c r="B42" s="18">
        <v>1.02</v>
      </c>
      <c r="C42" s="18">
        <v>1.05</v>
      </c>
      <c r="D42" s="18">
        <v>0.77</v>
      </c>
      <c r="E42" s="18">
        <v>1.71</v>
      </c>
      <c r="F42" s="18">
        <v>3.24</v>
      </c>
      <c r="G42" s="18">
        <v>2.4</v>
      </c>
      <c r="H42" s="18">
        <v>1.53</v>
      </c>
      <c r="I42" s="18">
        <v>2.2200000000000002</v>
      </c>
      <c r="J42" s="18">
        <v>2.72</v>
      </c>
      <c r="K42" s="18">
        <v>2.19</v>
      </c>
      <c r="L42" s="18">
        <v>0.86</v>
      </c>
      <c r="M42" s="20">
        <v>0.92</v>
      </c>
      <c r="N42" s="25"/>
      <c r="P42" s="11"/>
    </row>
    <row r="43" spans="1:35">
      <c r="A43" s="26" t="s">
        <v>65</v>
      </c>
      <c r="B43" s="18">
        <f>SUM(B42)</f>
        <v>1.02</v>
      </c>
      <c r="C43" s="18">
        <f t="shared" ref="C43:I43" si="19">SUM(B43+C42)</f>
        <v>2.0700000000000003</v>
      </c>
      <c r="D43" s="18">
        <f t="shared" si="19"/>
        <v>2.8400000000000003</v>
      </c>
      <c r="E43" s="18">
        <f t="shared" si="19"/>
        <v>4.5500000000000007</v>
      </c>
      <c r="F43" s="18">
        <f t="shared" si="19"/>
        <v>7.7900000000000009</v>
      </c>
      <c r="G43" s="18">
        <f t="shared" si="19"/>
        <v>10.190000000000001</v>
      </c>
      <c r="H43" s="18">
        <f t="shared" si="19"/>
        <v>11.72</v>
      </c>
      <c r="I43" s="18">
        <f t="shared" si="19"/>
        <v>13.940000000000001</v>
      </c>
      <c r="J43" s="18">
        <f>SUM(H43+J42)</f>
        <v>14.440000000000001</v>
      </c>
      <c r="K43" s="18">
        <f>SUM(J43+K42)</f>
        <v>16.630000000000003</v>
      </c>
      <c r="L43" s="18">
        <f>SUM(K43+L42)</f>
        <v>17.490000000000002</v>
      </c>
      <c r="M43" s="20">
        <f>SUM(L43+M42)</f>
        <v>18.410000000000004</v>
      </c>
      <c r="N43" s="25"/>
    </row>
    <row r="44" spans="1:35">
      <c r="A44" s="27" t="s">
        <v>66</v>
      </c>
      <c r="B44" s="28">
        <v>5.34</v>
      </c>
      <c r="C44" s="28">
        <v>5.29</v>
      </c>
      <c r="D44" s="28">
        <v>5.58</v>
      </c>
      <c r="E44" s="28">
        <v>5.36</v>
      </c>
      <c r="F44" s="28">
        <v>8.82</v>
      </c>
      <c r="G44" s="28">
        <v>13.52</v>
      </c>
      <c r="H44" s="28">
        <v>11.61</v>
      </c>
      <c r="I44" s="28">
        <v>12.46</v>
      </c>
      <c r="J44" s="28">
        <v>9.85</v>
      </c>
      <c r="K44" s="28">
        <v>9.3699999999999992</v>
      </c>
      <c r="L44" s="28">
        <v>3.62</v>
      </c>
      <c r="M44" s="28">
        <v>4.6900000000000004</v>
      </c>
      <c r="N44" s="25"/>
    </row>
    <row r="45" spans="1:35">
      <c r="A45" s="26" t="s">
        <v>67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0"/>
      <c r="N45" s="25"/>
    </row>
    <row r="46" spans="1:35">
      <c r="A46" s="26" t="s">
        <v>68</v>
      </c>
      <c r="B46" s="18">
        <f t="shared" ref="B46:M46" si="20">SUM(B37-B42)</f>
        <v>0.35499999999999998</v>
      </c>
      <c r="C46" s="18">
        <f t="shared" si="20"/>
        <v>-1.05</v>
      </c>
      <c r="D46" s="18">
        <f t="shared" si="20"/>
        <v>1.072857142857143</v>
      </c>
      <c r="E46" s="18">
        <f t="shared" si="20"/>
        <v>-1.2635714285714286</v>
      </c>
      <c r="F46" s="18">
        <f t="shared" si="20"/>
        <v>-2.1935714285714285</v>
      </c>
      <c r="G46" s="18">
        <f t="shared" si="20"/>
        <v>-6.4285714285714501E-2</v>
      </c>
      <c r="H46" s="18">
        <f t="shared" si="20"/>
        <v>-1.1085714285714285</v>
      </c>
      <c r="I46" s="18">
        <f t="shared" si="20"/>
        <v>-2.1985714285714288</v>
      </c>
      <c r="J46" s="18">
        <f t="shared" si="20"/>
        <v>1.5050000000000003</v>
      </c>
      <c r="K46" s="18">
        <f t="shared" si="20"/>
        <v>-2.19</v>
      </c>
      <c r="L46" s="18">
        <f t="shared" si="20"/>
        <v>0.30071428571428582</v>
      </c>
      <c r="M46" s="28">
        <f t="shared" si="20"/>
        <v>0.59785714285714275</v>
      </c>
      <c r="N46" s="25"/>
    </row>
    <row r="47" spans="1:35">
      <c r="A47" s="26" t="s">
        <v>69</v>
      </c>
      <c r="B47" s="18">
        <f t="shared" ref="B47:M47" si="21">SUM(B38-B42)</f>
        <v>0.47999999999999976</v>
      </c>
      <c r="C47" s="18">
        <f t="shared" si="21"/>
        <v>-1.05</v>
      </c>
      <c r="D47" s="18">
        <f t="shared" si="21"/>
        <v>1.0925</v>
      </c>
      <c r="E47" s="18">
        <f t="shared" si="21"/>
        <v>-1.085</v>
      </c>
      <c r="F47" s="18">
        <f t="shared" si="21"/>
        <v>-2.8650000000000002</v>
      </c>
      <c r="G47" s="18">
        <f t="shared" si="21"/>
        <v>-1.2499999999999998</v>
      </c>
      <c r="H47" s="18">
        <f t="shared" si="21"/>
        <v>-0.17999999999999994</v>
      </c>
      <c r="I47" s="18">
        <f t="shared" si="21"/>
        <v>-2.2200000000000002</v>
      </c>
      <c r="J47" s="18">
        <f t="shared" si="21"/>
        <v>3.4799999999999991</v>
      </c>
      <c r="K47" s="18">
        <f t="shared" si="21"/>
        <v>-2.19</v>
      </c>
      <c r="L47" s="18">
        <f t="shared" si="21"/>
        <v>0.26500000000000001</v>
      </c>
      <c r="M47" s="28">
        <f t="shared" si="21"/>
        <v>0.47999999999999987</v>
      </c>
      <c r="N47" s="25"/>
    </row>
    <row r="48" spans="1:35">
      <c r="A48" s="26" t="s">
        <v>70</v>
      </c>
      <c r="B48" s="18">
        <f t="shared" ref="B48:M48" si="22">SUM(B39-B42)</f>
        <v>0.38277777777777766</v>
      </c>
      <c r="C48" s="18">
        <f t="shared" si="22"/>
        <v>-1.05</v>
      </c>
      <c r="D48" s="18">
        <f t="shared" si="22"/>
        <v>1.0772222222222225</v>
      </c>
      <c r="E48" s="18">
        <f t="shared" si="22"/>
        <v>-1.2238888888888888</v>
      </c>
      <c r="F48" s="18">
        <f t="shared" si="22"/>
        <v>-2.3427777777777781</v>
      </c>
      <c r="G48" s="18">
        <f t="shared" si="22"/>
        <v>-0.32777777777777795</v>
      </c>
      <c r="H48" s="18">
        <f t="shared" si="22"/>
        <v>-0.90222222222222226</v>
      </c>
      <c r="I48" s="18">
        <f t="shared" si="22"/>
        <v>-2.2033333333333336</v>
      </c>
      <c r="J48" s="18">
        <f t="shared" si="22"/>
        <v>1.9878947368421058</v>
      </c>
      <c r="K48" s="18">
        <f t="shared" si="22"/>
        <v>-2.19</v>
      </c>
      <c r="L48" s="18">
        <f t="shared" si="22"/>
        <v>0.29526315789473678</v>
      </c>
      <c r="M48" s="28">
        <f t="shared" si="22"/>
        <v>0.54578947368421071</v>
      </c>
      <c r="N48" s="25"/>
    </row>
    <row r="49" spans="1:17">
      <c r="A49" s="26" t="s">
        <v>71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20"/>
      <c r="N49" s="25"/>
    </row>
    <row r="50" spans="1:17">
      <c r="A50" s="26" t="s">
        <v>68</v>
      </c>
      <c r="B50" s="18">
        <f t="shared" ref="B50:M50" si="23">SUM(B54-B43)</f>
        <v>0.35499999999999998</v>
      </c>
      <c r="C50" s="18">
        <f t="shared" si="23"/>
        <v>-0.69500000000000028</v>
      </c>
      <c r="D50" s="18">
        <f t="shared" si="23"/>
        <v>0.37785714285714267</v>
      </c>
      <c r="E50" s="18">
        <f t="shared" si="23"/>
        <v>-0.88571428571428612</v>
      </c>
      <c r="F50" s="18">
        <f t="shared" si="23"/>
        <v>-3.0792857142857146</v>
      </c>
      <c r="G50" s="18">
        <f t="shared" si="23"/>
        <v>-3.1435714285714296</v>
      </c>
      <c r="H50" s="18">
        <f t="shared" si="23"/>
        <v>-4.2521428571428572</v>
      </c>
      <c r="I50" s="18">
        <f t="shared" si="23"/>
        <v>-6.4507142857142865</v>
      </c>
      <c r="J50" s="18">
        <f t="shared" si="23"/>
        <v>-2.7471428571428582</v>
      </c>
      <c r="K50" s="18">
        <f t="shared" si="23"/>
        <v>-4.9371428571428595</v>
      </c>
      <c r="L50" s="18">
        <f t="shared" si="23"/>
        <v>-4.6364285714285725</v>
      </c>
      <c r="M50" s="28">
        <f t="shared" si="23"/>
        <v>-4.0385714285714318</v>
      </c>
      <c r="N50" s="25"/>
    </row>
    <row r="51" spans="1:17">
      <c r="A51" s="26" t="s">
        <v>69</v>
      </c>
      <c r="B51" s="18">
        <f t="shared" ref="B51:M51" si="24">SUM(B55-B43)</f>
        <v>0.47999999999999976</v>
      </c>
      <c r="C51" s="18">
        <f t="shared" si="24"/>
        <v>-0.57000000000000051</v>
      </c>
      <c r="D51" s="18">
        <f t="shared" si="24"/>
        <v>0.52249999999999952</v>
      </c>
      <c r="E51" s="18">
        <f t="shared" si="24"/>
        <v>-0.56250000000000089</v>
      </c>
      <c r="F51" s="18">
        <f t="shared" si="24"/>
        <v>-3.4275000000000011</v>
      </c>
      <c r="G51" s="18">
        <f t="shared" si="24"/>
        <v>-4.6775000000000011</v>
      </c>
      <c r="H51" s="18">
        <f t="shared" si="24"/>
        <v>-4.8574999999999999</v>
      </c>
      <c r="I51" s="18">
        <f t="shared" si="24"/>
        <v>-7.0775000000000006</v>
      </c>
      <c r="J51" s="18">
        <f t="shared" si="24"/>
        <v>-1.3775000000000013</v>
      </c>
      <c r="K51" s="18">
        <f t="shared" si="24"/>
        <v>-3.5675000000000026</v>
      </c>
      <c r="L51" s="18">
        <f t="shared" si="24"/>
        <v>-3.302500000000002</v>
      </c>
      <c r="M51" s="28">
        <f t="shared" si="24"/>
        <v>-2.8225000000000033</v>
      </c>
      <c r="N51" s="25"/>
    </row>
    <row r="52" spans="1:17">
      <c r="A52" s="27" t="s">
        <v>70</v>
      </c>
      <c r="B52" s="28">
        <f t="shared" ref="B52:M52" si="25">SUM(B56-B43)</f>
        <v>0.38277777777777766</v>
      </c>
      <c r="C52" s="28">
        <f t="shared" si="25"/>
        <v>-0.66722222222222261</v>
      </c>
      <c r="D52" s="28">
        <f t="shared" si="25"/>
        <v>0.4099999999999997</v>
      </c>
      <c r="E52" s="28">
        <f t="shared" si="25"/>
        <v>-0.81388888888888955</v>
      </c>
      <c r="F52" s="28">
        <f t="shared" si="25"/>
        <v>-3.1566666666666672</v>
      </c>
      <c r="G52" s="28">
        <f t="shared" si="25"/>
        <v>-3.4844444444444456</v>
      </c>
      <c r="H52" s="28">
        <f t="shared" si="25"/>
        <v>-4.3866666666666667</v>
      </c>
      <c r="I52" s="28">
        <f t="shared" si="25"/>
        <v>-6.5900000000000007</v>
      </c>
      <c r="J52" s="28">
        <f t="shared" si="25"/>
        <v>-2.3987719298245622</v>
      </c>
      <c r="K52" s="28">
        <f t="shared" si="25"/>
        <v>-4.5887719298245635</v>
      </c>
      <c r="L52" s="28">
        <f t="shared" si="25"/>
        <v>-4.2935087719298259</v>
      </c>
      <c r="M52" s="28">
        <f t="shared" si="25"/>
        <v>-3.7477192982456167</v>
      </c>
      <c r="N52" s="25"/>
    </row>
    <row r="53" spans="1:17">
      <c r="A53" s="33" t="s">
        <v>72</v>
      </c>
      <c r="B53" s="39" t="s">
        <v>74</v>
      </c>
      <c r="C53" s="39" t="s">
        <v>76</v>
      </c>
      <c r="D53" s="39" t="s">
        <v>77</v>
      </c>
      <c r="E53" s="39" t="s">
        <v>79</v>
      </c>
      <c r="F53" s="39" t="s">
        <v>78</v>
      </c>
      <c r="G53" s="39" t="s">
        <v>83</v>
      </c>
      <c r="H53" s="39" t="s">
        <v>84</v>
      </c>
      <c r="I53" s="39" t="s">
        <v>86</v>
      </c>
      <c r="J53" s="39" t="s">
        <v>88</v>
      </c>
      <c r="K53" s="39" t="s">
        <v>89</v>
      </c>
      <c r="L53" s="39" t="s">
        <v>91</v>
      </c>
      <c r="M53" s="39" t="s">
        <v>93</v>
      </c>
      <c r="N53" s="25"/>
    </row>
    <row r="54" spans="1:17">
      <c r="A54" s="26" t="s">
        <v>68</v>
      </c>
      <c r="B54" s="18">
        <f>SUM(B37)</f>
        <v>1.375</v>
      </c>
      <c r="C54" s="18">
        <f t="shared" ref="C54:I56" si="26">SUM(C37+B54)</f>
        <v>1.375</v>
      </c>
      <c r="D54" s="18">
        <f t="shared" si="26"/>
        <v>3.217857142857143</v>
      </c>
      <c r="E54" s="18">
        <f t="shared" si="26"/>
        <v>3.6642857142857146</v>
      </c>
      <c r="F54" s="18">
        <f t="shared" si="26"/>
        <v>4.7107142857142863</v>
      </c>
      <c r="G54" s="18">
        <f t="shared" si="26"/>
        <v>7.0464285714285717</v>
      </c>
      <c r="H54" s="18">
        <f t="shared" si="26"/>
        <v>7.4678571428571434</v>
      </c>
      <c r="I54" s="18">
        <f t="shared" si="26"/>
        <v>7.4892857142857148</v>
      </c>
      <c r="J54" s="18">
        <f>SUM(J37+H54)</f>
        <v>11.692857142857143</v>
      </c>
      <c r="K54" s="18">
        <f t="shared" ref="K54:M56" si="27">SUM(K37+J54)</f>
        <v>11.692857142857143</v>
      </c>
      <c r="L54" s="18">
        <f t="shared" si="27"/>
        <v>12.85357142857143</v>
      </c>
      <c r="M54" s="28">
        <f t="shared" si="27"/>
        <v>14.371428571428572</v>
      </c>
      <c r="N54" s="25"/>
    </row>
    <row r="55" spans="1:17">
      <c r="A55" s="26" t="s">
        <v>69</v>
      </c>
      <c r="B55" s="18">
        <f>SUM(B38)</f>
        <v>1.4999999999999998</v>
      </c>
      <c r="C55" s="18">
        <f t="shared" si="26"/>
        <v>1.4999999999999998</v>
      </c>
      <c r="D55" s="18">
        <f t="shared" si="26"/>
        <v>3.3624999999999998</v>
      </c>
      <c r="E55" s="18">
        <f t="shared" si="26"/>
        <v>3.9874999999999998</v>
      </c>
      <c r="F55" s="18">
        <f t="shared" si="26"/>
        <v>4.3624999999999998</v>
      </c>
      <c r="G55" s="18">
        <f t="shared" si="26"/>
        <v>5.5125000000000002</v>
      </c>
      <c r="H55" s="18">
        <f t="shared" si="26"/>
        <v>6.8625000000000007</v>
      </c>
      <c r="I55" s="18">
        <f t="shared" si="26"/>
        <v>6.8625000000000007</v>
      </c>
      <c r="J55" s="18">
        <f>SUM(J38+H55)</f>
        <v>13.0625</v>
      </c>
      <c r="K55" s="18">
        <f t="shared" si="27"/>
        <v>13.0625</v>
      </c>
      <c r="L55" s="18">
        <f t="shared" si="27"/>
        <v>14.1875</v>
      </c>
      <c r="M55" s="28">
        <f t="shared" si="27"/>
        <v>15.5875</v>
      </c>
      <c r="N55" s="25"/>
    </row>
    <row r="56" spans="1:17">
      <c r="A56" s="26" t="s">
        <v>70</v>
      </c>
      <c r="B56" s="20">
        <f>SUM(B39)</f>
        <v>1.4027777777777777</v>
      </c>
      <c r="C56" s="20">
        <f t="shared" si="26"/>
        <v>1.4027777777777777</v>
      </c>
      <c r="D56" s="20">
        <f t="shared" si="26"/>
        <v>3.25</v>
      </c>
      <c r="E56" s="20">
        <f t="shared" si="26"/>
        <v>3.7361111111111112</v>
      </c>
      <c r="F56" s="20">
        <f t="shared" si="26"/>
        <v>4.6333333333333337</v>
      </c>
      <c r="G56" s="20">
        <f t="shared" si="26"/>
        <v>6.7055555555555557</v>
      </c>
      <c r="H56" s="20">
        <f t="shared" si="26"/>
        <v>7.3333333333333339</v>
      </c>
      <c r="I56" s="20">
        <f t="shared" si="26"/>
        <v>7.3500000000000005</v>
      </c>
      <c r="J56" s="20">
        <f>SUM(J39+H56)</f>
        <v>12.041228070175439</v>
      </c>
      <c r="K56" s="20">
        <f t="shared" si="27"/>
        <v>12.041228070175439</v>
      </c>
      <c r="L56" s="20">
        <f t="shared" si="27"/>
        <v>13.196491228070176</v>
      </c>
      <c r="M56" s="28">
        <f t="shared" si="27"/>
        <v>14.662280701754387</v>
      </c>
      <c r="N56" s="25"/>
    </row>
    <row r="57" spans="1:1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70"/>
    </row>
    <row r="60" spans="1:17">
      <c r="O60" s="67"/>
      <c r="P60" s="67"/>
      <c r="Q60" s="67"/>
    </row>
  </sheetData>
  <phoneticPr fontId="0" type="noConversion"/>
  <pageMargins left="0.5" right="0.5" top="0.5" bottom="0.5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2"/>
  <sheetViews>
    <sheetView showOutlineSymbols="0" zoomScale="50" zoomScaleNormal="87" workbookViewId="0">
      <selection activeCell="B19" sqref="B19"/>
    </sheetView>
  </sheetViews>
  <sheetFormatPr defaultColWidth="9.6640625" defaultRowHeight="15"/>
  <cols>
    <col min="1" max="1" width="20.77734375" style="1" customWidth="1"/>
    <col min="2" max="16384" width="9.6640625" style="1"/>
  </cols>
  <sheetData>
    <row r="1" spans="1:15" ht="15.7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3"/>
    </row>
    <row r="2" spans="1:15" ht="15.75">
      <c r="A2" s="4" t="s">
        <v>1</v>
      </c>
      <c r="B2" s="5">
        <v>0</v>
      </c>
      <c r="C2" s="5">
        <v>0</v>
      </c>
      <c r="D2" s="5">
        <v>0</v>
      </c>
      <c r="E2" s="5">
        <v>3.6</v>
      </c>
      <c r="F2" s="5">
        <v>3.7</v>
      </c>
      <c r="G2" s="5">
        <v>2.1</v>
      </c>
      <c r="H2" s="5">
        <v>3.2</v>
      </c>
      <c r="I2" s="5">
        <v>1.9</v>
      </c>
      <c r="J2" s="5">
        <v>1.2</v>
      </c>
      <c r="K2" s="5">
        <v>2.1</v>
      </c>
      <c r="L2" s="5">
        <v>0</v>
      </c>
      <c r="M2" s="5">
        <v>0</v>
      </c>
      <c r="N2" s="6">
        <f>SUM(B2:M2)</f>
        <v>17.8</v>
      </c>
      <c r="O2" s="3"/>
    </row>
    <row r="3" spans="1:15" ht="15.75">
      <c r="A3" s="4" t="s">
        <v>2</v>
      </c>
      <c r="B3" s="5">
        <v>0</v>
      </c>
      <c r="C3" s="5">
        <v>0</v>
      </c>
      <c r="D3" s="5">
        <v>0</v>
      </c>
      <c r="E3" s="5">
        <v>3.6</v>
      </c>
      <c r="F3" s="5">
        <v>3.7</v>
      </c>
      <c r="G3" s="5">
        <v>2.1</v>
      </c>
      <c r="H3" s="5">
        <v>3.2</v>
      </c>
      <c r="I3" s="5">
        <v>1.9</v>
      </c>
      <c r="J3" s="5">
        <v>1.2</v>
      </c>
      <c r="K3" s="5">
        <v>2.1</v>
      </c>
      <c r="L3" s="5">
        <v>0</v>
      </c>
      <c r="M3" s="5">
        <v>0</v>
      </c>
      <c r="N3" s="6">
        <f t="shared" ref="N3:N20" si="0">SUM(B3:M3)</f>
        <v>17.8</v>
      </c>
      <c r="O3" s="3"/>
    </row>
    <row r="4" spans="1:15" ht="15.75">
      <c r="A4" s="4" t="s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6">
        <f t="shared" si="0"/>
        <v>0</v>
      </c>
      <c r="O4" s="3"/>
    </row>
    <row r="5" spans="1:15" ht="15.75">
      <c r="A5" s="4" t="s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6">
        <f t="shared" si="0"/>
        <v>0</v>
      </c>
      <c r="O5" s="3"/>
    </row>
    <row r="6" spans="1:15" ht="15.75">
      <c r="A6" s="4" t="s">
        <v>5</v>
      </c>
      <c r="B6" s="5">
        <v>0</v>
      </c>
      <c r="C6" s="5">
        <v>0</v>
      </c>
      <c r="D6" s="5">
        <v>0</v>
      </c>
      <c r="E6" s="5">
        <v>2.1</v>
      </c>
      <c r="F6" s="5">
        <v>1.5</v>
      </c>
      <c r="G6" s="5">
        <v>2.5</v>
      </c>
      <c r="H6" s="5">
        <v>2.5</v>
      </c>
      <c r="I6" s="5">
        <v>2.1</v>
      </c>
      <c r="J6" s="5">
        <v>1.3</v>
      </c>
      <c r="K6" s="5">
        <v>1.7</v>
      </c>
      <c r="L6" s="5">
        <v>0</v>
      </c>
      <c r="M6" s="5">
        <v>0</v>
      </c>
      <c r="N6" s="6">
        <f t="shared" si="0"/>
        <v>13.7</v>
      </c>
      <c r="O6" s="3"/>
    </row>
    <row r="7" spans="1:15" ht="15.75">
      <c r="A7" s="4" t="s">
        <v>6</v>
      </c>
      <c r="B7" s="5">
        <v>0</v>
      </c>
      <c r="C7" s="5">
        <v>0</v>
      </c>
      <c r="D7" s="5">
        <v>0</v>
      </c>
      <c r="E7" s="5">
        <v>2.1</v>
      </c>
      <c r="F7" s="5">
        <v>1.5</v>
      </c>
      <c r="G7" s="5">
        <v>2.5</v>
      </c>
      <c r="H7" s="5">
        <v>2.5</v>
      </c>
      <c r="I7" s="5">
        <v>2.2000000000000002</v>
      </c>
      <c r="J7" s="5">
        <v>1.3</v>
      </c>
      <c r="K7" s="5">
        <v>1.7</v>
      </c>
      <c r="L7" s="5">
        <v>0</v>
      </c>
      <c r="M7" s="5">
        <v>0</v>
      </c>
      <c r="N7" s="6">
        <f t="shared" si="0"/>
        <v>13.8</v>
      </c>
      <c r="O7" s="3"/>
    </row>
    <row r="8" spans="1:15" ht="15.75">
      <c r="A8" s="4" t="s">
        <v>7</v>
      </c>
      <c r="B8" s="5">
        <v>0</v>
      </c>
      <c r="C8" s="5">
        <v>0</v>
      </c>
      <c r="D8" s="5">
        <v>0</v>
      </c>
      <c r="E8" s="5">
        <v>2.1</v>
      </c>
      <c r="F8" s="5">
        <v>1.6</v>
      </c>
      <c r="G8" s="5">
        <v>2.5</v>
      </c>
      <c r="H8" s="5">
        <v>2.5</v>
      </c>
      <c r="I8" s="5">
        <v>3.5</v>
      </c>
      <c r="J8" s="5">
        <v>1.3</v>
      </c>
      <c r="K8" s="5">
        <v>1.8</v>
      </c>
      <c r="L8" s="5">
        <v>0</v>
      </c>
      <c r="M8" s="5">
        <v>0</v>
      </c>
      <c r="N8" s="6">
        <f t="shared" si="0"/>
        <v>15.3</v>
      </c>
      <c r="O8" s="3"/>
    </row>
    <row r="9" spans="1:15" ht="15.75">
      <c r="A9" s="4" t="s">
        <v>8</v>
      </c>
      <c r="B9" s="5">
        <v>0</v>
      </c>
      <c r="C9" s="5">
        <v>0</v>
      </c>
      <c r="D9" s="5">
        <v>0</v>
      </c>
      <c r="E9" s="5">
        <v>3.6</v>
      </c>
      <c r="F9" s="5">
        <v>4.7</v>
      </c>
      <c r="G9" s="5">
        <v>3.5</v>
      </c>
      <c r="H9" s="5">
        <v>4.2</v>
      </c>
      <c r="I9" s="5">
        <v>1.8</v>
      </c>
      <c r="J9" s="5">
        <v>1.5</v>
      </c>
      <c r="K9" s="5">
        <v>1.4</v>
      </c>
      <c r="L9" s="5">
        <v>0</v>
      </c>
      <c r="M9" s="5">
        <v>0</v>
      </c>
      <c r="N9" s="6">
        <f t="shared" si="0"/>
        <v>20.7</v>
      </c>
      <c r="O9" s="3"/>
    </row>
    <row r="10" spans="1:15" ht="15.75">
      <c r="A10" s="7" t="s">
        <v>9</v>
      </c>
      <c r="B10" s="5">
        <v>0</v>
      </c>
      <c r="C10" s="5">
        <v>0</v>
      </c>
      <c r="D10" s="5">
        <v>0</v>
      </c>
      <c r="E10" s="5">
        <v>1.3</v>
      </c>
      <c r="F10" s="5">
        <v>7.3</v>
      </c>
      <c r="G10" s="5">
        <v>2.5</v>
      </c>
      <c r="H10" s="5">
        <v>4.3</v>
      </c>
      <c r="I10" s="5">
        <v>1.9</v>
      </c>
      <c r="J10" s="5">
        <v>1.5</v>
      </c>
      <c r="K10" s="5">
        <v>1.5</v>
      </c>
      <c r="L10" s="5">
        <v>0</v>
      </c>
      <c r="M10" s="5">
        <v>0</v>
      </c>
      <c r="N10" s="6">
        <f t="shared" si="0"/>
        <v>20.299999999999997</v>
      </c>
      <c r="O10" s="3"/>
    </row>
    <row r="11" spans="1:15" ht="15.75">
      <c r="A11" s="4" t="s">
        <v>10</v>
      </c>
      <c r="B11" s="5">
        <v>0</v>
      </c>
      <c r="C11" s="5">
        <v>0</v>
      </c>
      <c r="D11" s="5">
        <v>0</v>
      </c>
      <c r="E11" s="5">
        <v>2</v>
      </c>
      <c r="F11" s="5">
        <v>5</v>
      </c>
      <c r="G11" s="5">
        <v>4.0999999999999996</v>
      </c>
      <c r="H11" s="5">
        <v>4.2</v>
      </c>
      <c r="I11" s="5">
        <v>2.2999999999999998</v>
      </c>
      <c r="J11" s="5">
        <v>1.3</v>
      </c>
      <c r="K11" s="5">
        <v>1.3</v>
      </c>
      <c r="L11" s="5">
        <v>0</v>
      </c>
      <c r="M11" s="5">
        <v>0</v>
      </c>
      <c r="N11" s="6">
        <f t="shared" si="0"/>
        <v>20.200000000000003</v>
      </c>
      <c r="O11" s="3"/>
    </row>
    <row r="12" spans="1:15" ht="15.75">
      <c r="A12" s="4" t="s">
        <v>11</v>
      </c>
      <c r="B12" s="5">
        <v>0</v>
      </c>
      <c r="C12" s="5">
        <v>0</v>
      </c>
      <c r="D12" s="5">
        <v>0</v>
      </c>
      <c r="E12" s="5">
        <v>2.5</v>
      </c>
      <c r="F12" s="5">
        <v>5.6</v>
      </c>
      <c r="G12" s="5">
        <v>5.0999999999999996</v>
      </c>
      <c r="H12" s="5">
        <v>4.0999999999999996</v>
      </c>
      <c r="I12" s="5">
        <v>2.1</v>
      </c>
      <c r="J12" s="5">
        <v>1.2</v>
      </c>
      <c r="K12" s="5">
        <v>1.4</v>
      </c>
      <c r="L12" s="5">
        <v>0</v>
      </c>
      <c r="M12" s="5">
        <v>0</v>
      </c>
      <c r="N12" s="6">
        <f t="shared" si="0"/>
        <v>21.999999999999996</v>
      </c>
      <c r="O12" s="3"/>
    </row>
    <row r="13" spans="1:15" ht="15.75">
      <c r="A13" s="4" t="s">
        <v>12</v>
      </c>
      <c r="B13" s="5">
        <v>0</v>
      </c>
      <c r="C13" s="5">
        <v>0</v>
      </c>
      <c r="D13" s="5">
        <v>0</v>
      </c>
      <c r="E13" s="5">
        <v>2.2999999999999998</v>
      </c>
      <c r="F13" s="5">
        <v>5.3</v>
      </c>
      <c r="G13" s="5">
        <v>4.0999999999999996</v>
      </c>
      <c r="H13" s="5">
        <v>4.0999999999999996</v>
      </c>
      <c r="I13" s="5">
        <v>3.2</v>
      </c>
      <c r="J13" s="5">
        <v>0.7</v>
      </c>
      <c r="K13" s="5">
        <v>1.9</v>
      </c>
      <c r="L13" s="5">
        <v>0</v>
      </c>
      <c r="M13" s="5">
        <v>0</v>
      </c>
      <c r="N13" s="6">
        <f t="shared" si="0"/>
        <v>21.599999999999998</v>
      </c>
      <c r="O13" s="3"/>
    </row>
    <row r="14" spans="1:15" ht="15.75">
      <c r="A14" s="4" t="s">
        <v>13</v>
      </c>
      <c r="B14" s="5">
        <v>0</v>
      </c>
      <c r="C14" s="5">
        <v>0</v>
      </c>
      <c r="D14" s="5">
        <v>0</v>
      </c>
      <c r="E14" s="5">
        <v>2.8</v>
      </c>
      <c r="F14" s="5">
        <v>4.5999999999999996</v>
      </c>
      <c r="G14" s="5">
        <v>5.9</v>
      </c>
      <c r="H14" s="5">
        <v>4.0999999999999996</v>
      </c>
      <c r="I14" s="5">
        <v>2.9</v>
      </c>
      <c r="J14" s="5">
        <v>1.2</v>
      </c>
      <c r="K14" s="5">
        <v>2.1</v>
      </c>
      <c r="L14" s="5">
        <v>0</v>
      </c>
      <c r="M14" s="5">
        <v>0</v>
      </c>
      <c r="N14" s="6">
        <f t="shared" si="0"/>
        <v>23.599999999999998</v>
      </c>
      <c r="O14" s="3"/>
    </row>
    <row r="15" spans="1:15" ht="15.75">
      <c r="A15" s="4" t="s">
        <v>14</v>
      </c>
      <c r="B15" s="5">
        <v>0</v>
      </c>
      <c r="C15" s="5">
        <v>0</v>
      </c>
      <c r="D15" s="5">
        <v>0</v>
      </c>
      <c r="E15" s="5">
        <v>3</v>
      </c>
      <c r="F15" s="5">
        <v>4.7</v>
      </c>
      <c r="G15" s="5">
        <v>1.8</v>
      </c>
      <c r="H15" s="5">
        <v>4.3</v>
      </c>
      <c r="I15" s="5">
        <v>1.2</v>
      </c>
      <c r="J15" s="5">
        <v>1.5</v>
      </c>
      <c r="K15" s="5">
        <v>3.1</v>
      </c>
      <c r="L15" s="5">
        <v>0</v>
      </c>
      <c r="M15" s="5">
        <v>0</v>
      </c>
      <c r="N15" s="6">
        <f t="shared" si="0"/>
        <v>19.600000000000001</v>
      </c>
      <c r="O15" s="3"/>
    </row>
    <row r="16" spans="1:15" ht="15.75">
      <c r="A16" s="4" t="s">
        <v>15</v>
      </c>
      <c r="B16" s="5">
        <v>0</v>
      </c>
      <c r="C16" s="5">
        <v>0</v>
      </c>
      <c r="D16" s="5">
        <v>0</v>
      </c>
      <c r="E16" s="5">
        <v>2.5</v>
      </c>
      <c r="F16" s="5">
        <v>4.7</v>
      </c>
      <c r="G16" s="5">
        <v>2.1</v>
      </c>
      <c r="H16" s="5">
        <v>4.3</v>
      </c>
      <c r="I16" s="5">
        <v>1.3</v>
      </c>
      <c r="J16" s="5">
        <v>1.5</v>
      </c>
      <c r="K16" s="5">
        <v>2.5</v>
      </c>
      <c r="L16" s="5">
        <v>0</v>
      </c>
      <c r="M16" s="5">
        <v>0</v>
      </c>
      <c r="N16" s="6">
        <f t="shared" si="0"/>
        <v>18.900000000000002</v>
      </c>
      <c r="O16" s="3"/>
    </row>
    <row r="17" spans="1:15" ht="15.75">
      <c r="A17" s="4" t="s">
        <v>16</v>
      </c>
      <c r="B17" s="5">
        <v>0</v>
      </c>
      <c r="C17" s="5">
        <v>0</v>
      </c>
      <c r="D17" s="5">
        <v>0</v>
      </c>
      <c r="E17" s="5">
        <v>2.2999999999999998</v>
      </c>
      <c r="F17" s="5">
        <v>5.2</v>
      </c>
      <c r="G17" s="5">
        <v>3.5</v>
      </c>
      <c r="H17" s="5">
        <v>4.2</v>
      </c>
      <c r="I17" s="5">
        <v>2.4</v>
      </c>
      <c r="J17" s="5">
        <v>1.3</v>
      </c>
      <c r="K17" s="5">
        <v>1.4</v>
      </c>
      <c r="L17" s="5">
        <v>0</v>
      </c>
      <c r="M17" s="5">
        <v>0</v>
      </c>
      <c r="N17" s="6">
        <f t="shared" si="0"/>
        <v>20.299999999999997</v>
      </c>
      <c r="O17" s="3"/>
    </row>
    <row r="18" spans="1:15" ht="15.75">
      <c r="A18" s="4" t="s">
        <v>17</v>
      </c>
      <c r="B18" s="5">
        <v>0</v>
      </c>
      <c r="C18" s="5">
        <v>0</v>
      </c>
      <c r="D18" s="5">
        <v>0</v>
      </c>
      <c r="E18" s="5">
        <v>2.4</v>
      </c>
      <c r="F18" s="5">
        <v>3.6</v>
      </c>
      <c r="G18" s="5">
        <v>3.5</v>
      </c>
      <c r="H18" s="5">
        <v>4.2</v>
      </c>
      <c r="I18" s="5">
        <v>1.8</v>
      </c>
      <c r="J18" s="5">
        <v>1.3</v>
      </c>
      <c r="K18" s="5">
        <v>1.5</v>
      </c>
      <c r="L18" s="5">
        <v>0</v>
      </c>
      <c r="M18" s="5">
        <v>0</v>
      </c>
      <c r="N18" s="6">
        <f t="shared" si="0"/>
        <v>18.3</v>
      </c>
      <c r="O18" s="3"/>
    </row>
    <row r="19" spans="1:15" ht="15.75">
      <c r="A19" s="8" t="s">
        <v>18</v>
      </c>
      <c r="B19" s="6">
        <f t="shared" ref="B19:M19" si="1">SUM(B5:B18)</f>
        <v>0</v>
      </c>
      <c r="C19" s="6">
        <f t="shared" si="1"/>
        <v>0</v>
      </c>
      <c r="D19" s="6">
        <f t="shared" si="1"/>
        <v>0</v>
      </c>
      <c r="E19" s="6">
        <f t="shared" si="1"/>
        <v>31</v>
      </c>
      <c r="F19" s="6">
        <f t="shared" si="1"/>
        <v>55.300000000000011</v>
      </c>
      <c r="G19" s="6">
        <f t="shared" si="1"/>
        <v>43.6</v>
      </c>
      <c r="H19" s="6">
        <f t="shared" si="1"/>
        <v>49.5</v>
      </c>
      <c r="I19" s="6">
        <f t="shared" si="1"/>
        <v>28.7</v>
      </c>
      <c r="J19" s="6">
        <f t="shared" si="1"/>
        <v>16.899999999999999</v>
      </c>
      <c r="K19" s="6">
        <f t="shared" si="1"/>
        <v>23.3</v>
      </c>
      <c r="L19" s="6">
        <f t="shared" si="1"/>
        <v>0</v>
      </c>
      <c r="M19" s="6">
        <f t="shared" si="1"/>
        <v>0</v>
      </c>
      <c r="N19" s="6">
        <f t="shared" si="0"/>
        <v>248.3</v>
      </c>
      <c r="O19" s="3"/>
    </row>
    <row r="20" spans="1:15" ht="15.75">
      <c r="A20" s="8" t="s">
        <v>19</v>
      </c>
      <c r="B20" s="6">
        <f t="shared" ref="B20:G20" si="2">SUM(B5:B18)/15</f>
        <v>0</v>
      </c>
      <c r="C20" s="6">
        <f t="shared" si="2"/>
        <v>0</v>
      </c>
      <c r="D20" s="6">
        <f t="shared" si="2"/>
        <v>0</v>
      </c>
      <c r="E20" s="6">
        <f t="shared" si="2"/>
        <v>2.0666666666666669</v>
      </c>
      <c r="F20" s="6">
        <f t="shared" si="2"/>
        <v>3.6866666666666674</v>
      </c>
      <c r="G20" s="6">
        <f t="shared" si="2"/>
        <v>2.9066666666666667</v>
      </c>
      <c r="H20" s="6">
        <f>SUM(H7:H18)/15</f>
        <v>3.1333333333333333</v>
      </c>
      <c r="I20" s="6">
        <f>SUM(I5:I18)/15</f>
        <v>1.9133333333333333</v>
      </c>
      <c r="J20" s="6">
        <f>SUM(J5:J18)/15</f>
        <v>1.1266666666666665</v>
      </c>
      <c r="K20" s="6">
        <f>SUM(K5:K18)/15</f>
        <v>1.5533333333333335</v>
      </c>
      <c r="L20" s="6">
        <f>SUM(L5:L18)/15</f>
        <v>0</v>
      </c>
      <c r="M20" s="6">
        <f>SUM(M5:M18)/15</f>
        <v>0</v>
      </c>
      <c r="N20" s="6">
        <f t="shared" si="0"/>
        <v>16.386666666666667</v>
      </c>
      <c r="O20" s="3"/>
    </row>
    <row r="21" spans="1:15" ht="15.75">
      <c r="A21" s="8" t="s">
        <v>20</v>
      </c>
      <c r="B21" s="6">
        <f>B19</f>
        <v>0</v>
      </c>
      <c r="C21" s="6">
        <f t="shared" ref="C21:M21" si="3">B21+C19</f>
        <v>0</v>
      </c>
      <c r="D21" s="6">
        <f t="shared" si="3"/>
        <v>0</v>
      </c>
      <c r="E21" s="6">
        <f t="shared" si="3"/>
        <v>31</v>
      </c>
      <c r="F21" s="6">
        <f t="shared" si="3"/>
        <v>86.300000000000011</v>
      </c>
      <c r="G21" s="6">
        <f t="shared" si="3"/>
        <v>129.9</v>
      </c>
      <c r="H21" s="6">
        <f t="shared" si="3"/>
        <v>179.4</v>
      </c>
      <c r="I21" s="6">
        <f t="shared" si="3"/>
        <v>208.1</v>
      </c>
      <c r="J21" s="6">
        <f t="shared" si="3"/>
        <v>225</v>
      </c>
      <c r="K21" s="6">
        <f t="shared" si="3"/>
        <v>248.3</v>
      </c>
      <c r="L21" s="6">
        <f t="shared" si="3"/>
        <v>248.3</v>
      </c>
      <c r="M21" s="6">
        <f t="shared" si="3"/>
        <v>248.3</v>
      </c>
      <c r="N21" s="6"/>
      <c r="O21" s="3"/>
    </row>
    <row r="22" spans="1: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</sheetData>
  <phoneticPr fontId="0" type="noConversion"/>
  <conditionalFormatting sqref="B2:D18 L2:M18 E4:K5">
    <cfRule type="cellIs" dxfId="9" priority="1" stopIfTrue="1" operator="equal">
      <formula>0</formula>
    </cfRule>
  </conditionalFormatting>
  <pageMargins left="0.5" right="0.5" top="0.5" bottom="0.5" header="0" footer="0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K59"/>
  <sheetViews>
    <sheetView showOutlineSymbols="0" zoomScale="70" zoomScaleNormal="7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36" sqref="B36"/>
    </sheetView>
  </sheetViews>
  <sheetFormatPr defaultColWidth="9.6640625" defaultRowHeight="15"/>
  <cols>
    <col min="1" max="1" width="35.77734375" style="1" customWidth="1"/>
    <col min="2" max="2" width="7.6640625" style="1" customWidth="1"/>
    <col min="3" max="3" width="8.6640625" style="1" customWidth="1"/>
    <col min="4" max="4" width="7.6640625" style="1" customWidth="1"/>
    <col min="5" max="5" width="8.6640625" style="1" customWidth="1"/>
    <col min="6" max="6" width="7.6640625" style="1" customWidth="1"/>
    <col min="7" max="7" width="8.6640625" style="1" customWidth="1"/>
    <col min="8" max="10" width="7.6640625" style="1" customWidth="1"/>
    <col min="11" max="11" width="8.6640625" style="1" customWidth="1"/>
    <col min="12" max="14" width="7.6640625" style="1" customWidth="1"/>
    <col min="15" max="15" width="8.6640625" style="1" customWidth="1"/>
    <col min="16" max="17" width="7.6640625" style="1" customWidth="1"/>
    <col min="18" max="18" width="8.6640625" style="1" customWidth="1"/>
    <col min="19" max="19" width="7.6640625" customWidth="1"/>
    <col min="20" max="22" width="7.6640625" style="1" customWidth="1"/>
    <col min="23" max="23" width="8.6640625" style="1" customWidth="1"/>
    <col min="24" max="26" width="7.6640625" style="1" customWidth="1"/>
    <col min="27" max="27" width="8.6640625" style="1" customWidth="1"/>
    <col min="28" max="29" width="7.6640625" style="1" customWidth="1"/>
    <col min="30" max="30" width="8.6640625" style="1" customWidth="1"/>
    <col min="31" max="31" width="7.6640625" style="1" customWidth="1"/>
    <col min="32" max="32" width="8.6640625" style="1" customWidth="1"/>
    <col min="33" max="33" width="7.6640625" style="1" customWidth="1"/>
    <col min="34" max="34" width="8.6640625" style="1" customWidth="1"/>
    <col min="35" max="35" width="7.6640625" style="1" customWidth="1"/>
    <col min="36" max="36" width="8.6640625" style="1" customWidth="1"/>
    <col min="37" max="37" width="10.77734375" style="1" customWidth="1"/>
    <col min="38" max="16384" width="9.6640625" style="1"/>
  </cols>
  <sheetData>
    <row r="1" spans="1:37">
      <c r="A1" s="11" t="s">
        <v>46</v>
      </c>
      <c r="B1" s="11"/>
    </row>
    <row r="2" spans="1:37">
      <c r="A2" s="71" t="s">
        <v>339</v>
      </c>
      <c r="B2" s="11"/>
    </row>
    <row r="3" spans="1:37">
      <c r="A3" s="11" t="s">
        <v>299</v>
      </c>
      <c r="B3" s="11"/>
    </row>
    <row r="4" spans="1:37">
      <c r="A4" s="11" t="s">
        <v>301</v>
      </c>
      <c r="B4" s="11"/>
    </row>
    <row r="5" spans="1:37">
      <c r="A5" s="11" t="s">
        <v>322</v>
      </c>
      <c r="B5" s="11"/>
    </row>
    <row r="6" spans="1:37" ht="6.95" customHeight="1">
      <c r="A6" s="11"/>
      <c r="B6" s="11"/>
      <c r="D6" s="35"/>
    </row>
    <row r="7" spans="1:37" ht="31.5">
      <c r="A7" s="36" t="s">
        <v>48</v>
      </c>
      <c r="B7" s="72"/>
      <c r="C7" s="73" t="s">
        <v>341</v>
      </c>
      <c r="D7" s="12"/>
      <c r="E7" s="73" t="s">
        <v>342</v>
      </c>
      <c r="F7" s="74" t="s">
        <v>343</v>
      </c>
      <c r="G7" s="73" t="s">
        <v>500</v>
      </c>
      <c r="H7" s="74" t="s">
        <v>344</v>
      </c>
      <c r="I7" s="74" t="s">
        <v>345</v>
      </c>
      <c r="J7" s="74" t="s">
        <v>346</v>
      </c>
      <c r="K7" s="73" t="s">
        <v>570</v>
      </c>
      <c r="L7" s="12" t="s">
        <v>204</v>
      </c>
      <c r="M7" s="12" t="s">
        <v>130</v>
      </c>
      <c r="N7" s="12" t="s">
        <v>103</v>
      </c>
      <c r="O7" s="73" t="s">
        <v>347</v>
      </c>
      <c r="P7" s="12" t="s">
        <v>205</v>
      </c>
      <c r="Q7" s="73" t="s">
        <v>495</v>
      </c>
      <c r="R7" s="73" t="s">
        <v>571</v>
      </c>
      <c r="S7" s="73" t="s">
        <v>496</v>
      </c>
      <c r="T7" s="73" t="s">
        <v>348</v>
      </c>
      <c r="U7" s="73" t="s">
        <v>497</v>
      </c>
      <c r="V7" s="73" t="s">
        <v>140</v>
      </c>
      <c r="W7" s="73" t="s">
        <v>572</v>
      </c>
      <c r="X7" s="75" t="s">
        <v>349</v>
      </c>
      <c r="Y7" s="76" t="s">
        <v>350</v>
      </c>
      <c r="Z7" s="76">
        <v>37499</v>
      </c>
      <c r="AA7" s="73" t="s">
        <v>573</v>
      </c>
      <c r="AB7" s="76" t="s">
        <v>351</v>
      </c>
      <c r="AC7" s="76" t="s">
        <v>352</v>
      </c>
      <c r="AD7" s="73" t="s">
        <v>574</v>
      </c>
      <c r="AE7" s="76" t="s">
        <v>353</v>
      </c>
      <c r="AF7" s="73" t="s">
        <v>354</v>
      </c>
      <c r="AG7" s="76" t="s">
        <v>355</v>
      </c>
      <c r="AH7" s="73" t="s">
        <v>356</v>
      </c>
      <c r="AI7" s="75"/>
      <c r="AJ7" s="73" t="s">
        <v>357</v>
      </c>
      <c r="AK7" s="73" t="s">
        <v>358</v>
      </c>
    </row>
    <row r="8" spans="1:37">
      <c r="A8" s="77" t="s">
        <v>317</v>
      </c>
      <c r="B8" s="17">
        <v>0</v>
      </c>
      <c r="C8" s="22">
        <f>SUM(B8)</f>
        <v>0</v>
      </c>
      <c r="D8" s="22">
        <v>0</v>
      </c>
      <c r="E8" s="22">
        <f>SUM(D8)</f>
        <v>0</v>
      </c>
      <c r="F8" s="22">
        <v>0.25</v>
      </c>
      <c r="G8" s="22">
        <f>SUM(F8)</f>
        <v>0.25</v>
      </c>
      <c r="H8" s="22">
        <v>0.2</v>
      </c>
      <c r="I8" s="22">
        <v>0.3</v>
      </c>
      <c r="J8" s="22">
        <v>0.4</v>
      </c>
      <c r="K8" s="22">
        <f>SUM(H8:J8)</f>
        <v>0.9</v>
      </c>
      <c r="L8" s="22">
        <v>0.4</v>
      </c>
      <c r="M8" s="22">
        <v>0.8</v>
      </c>
      <c r="N8" s="22">
        <v>1.2</v>
      </c>
      <c r="O8" s="22">
        <f>SUM(L8:N8)</f>
        <v>2.4000000000000004</v>
      </c>
      <c r="P8" s="22">
        <v>0</v>
      </c>
      <c r="Q8" s="22">
        <v>0.1</v>
      </c>
      <c r="R8" s="22">
        <f>SUM(P8:Q8)</f>
        <v>0.1</v>
      </c>
      <c r="S8" s="22">
        <v>1.9</v>
      </c>
      <c r="T8" s="22">
        <f>0.3+0.7</f>
        <v>1</v>
      </c>
      <c r="U8" s="22">
        <v>1.8</v>
      </c>
      <c r="V8" s="22">
        <v>0</v>
      </c>
      <c r="W8" s="22">
        <f>SUM(S8:V8)</f>
        <v>4.7</v>
      </c>
      <c r="X8" s="22">
        <v>0</v>
      </c>
      <c r="Y8" s="22">
        <v>1.1000000000000001</v>
      </c>
      <c r="Z8" s="22">
        <v>0.3</v>
      </c>
      <c r="AA8" s="22">
        <f>SUM(X8:Z8)</f>
        <v>1.4000000000000001</v>
      </c>
      <c r="AB8" s="22">
        <v>0.8</v>
      </c>
      <c r="AC8" s="22">
        <v>0.9</v>
      </c>
      <c r="AD8" s="22">
        <f>SUM(AB8:AC8)</f>
        <v>1.7000000000000002</v>
      </c>
      <c r="AE8" s="22">
        <v>5.2</v>
      </c>
      <c r="AF8" s="22">
        <f>SUM(AE8)</f>
        <v>5.2</v>
      </c>
      <c r="AG8" s="22">
        <v>1.1000000000000001</v>
      </c>
      <c r="AH8" s="22">
        <f>SUM(AG8)</f>
        <v>1.1000000000000001</v>
      </c>
      <c r="AI8" s="22">
        <v>0</v>
      </c>
      <c r="AJ8" s="22">
        <f>SUM(AI8)</f>
        <v>0</v>
      </c>
      <c r="AK8" s="22">
        <f t="shared" ref="AK8:AK27" si="0">C8+E8+G8+K8+O8+R8+W8+AA8+AD8+AF8+AH8+AJ8</f>
        <v>17.750000000000004</v>
      </c>
    </row>
    <row r="9" spans="1:37">
      <c r="A9" s="45" t="s">
        <v>303</v>
      </c>
      <c r="B9" s="59">
        <v>0</v>
      </c>
      <c r="C9" s="59">
        <f t="shared" ref="C9:C27" si="1">SUM(B9)</f>
        <v>0</v>
      </c>
      <c r="D9" s="58">
        <v>0</v>
      </c>
      <c r="E9" s="59">
        <f t="shared" ref="E9:E27" si="2">SUM(D9)</f>
        <v>0</v>
      </c>
      <c r="F9" s="59">
        <v>0.25</v>
      </c>
      <c r="G9" s="59">
        <f t="shared" ref="G9:G21" si="3">SUM(F9)</f>
        <v>0.25</v>
      </c>
      <c r="H9" s="59">
        <v>0.2</v>
      </c>
      <c r="I9" s="59">
        <v>0.3</v>
      </c>
      <c r="J9" s="59">
        <v>0.4</v>
      </c>
      <c r="K9" s="59">
        <f t="shared" ref="K9:K27" si="4">SUM(H9:J9)</f>
        <v>0.9</v>
      </c>
      <c r="L9" s="59">
        <v>0.4</v>
      </c>
      <c r="M9" s="59">
        <v>0.85</v>
      </c>
      <c r="N9" s="59">
        <v>1.2</v>
      </c>
      <c r="O9" s="59">
        <f t="shared" ref="O9:O27" si="5">SUM(L9:N9)</f>
        <v>2.4500000000000002</v>
      </c>
      <c r="P9" s="59">
        <v>0.05</v>
      </c>
      <c r="Q9" s="59">
        <v>0.05</v>
      </c>
      <c r="R9" s="59">
        <f t="shared" ref="R9:R27" si="6">SUM(P9:Q9)</f>
        <v>0.1</v>
      </c>
      <c r="S9" s="59">
        <v>1.95</v>
      </c>
      <c r="T9" s="59">
        <f>0.3+0.15+0.7</f>
        <v>1.1499999999999999</v>
      </c>
      <c r="U9" s="59">
        <v>1.95</v>
      </c>
      <c r="V9" s="59">
        <v>0</v>
      </c>
      <c r="W9" s="59">
        <f t="shared" ref="W9:W27" si="7">SUM(S9:V9)</f>
        <v>5.05</v>
      </c>
      <c r="X9" s="59">
        <v>0</v>
      </c>
      <c r="Y9" s="59">
        <v>1.2</v>
      </c>
      <c r="Z9" s="59">
        <v>0.3</v>
      </c>
      <c r="AA9" s="59">
        <f t="shared" ref="AA9:AA26" si="8">SUM(X9:Z9)</f>
        <v>1.5</v>
      </c>
      <c r="AB9" s="59">
        <v>0.9</v>
      </c>
      <c r="AC9" s="59">
        <v>0.9</v>
      </c>
      <c r="AD9" s="59">
        <f t="shared" ref="AD9:AD27" si="9">SUM(AB9:AC9)</f>
        <v>1.8</v>
      </c>
      <c r="AE9" s="58">
        <v>5.4</v>
      </c>
      <c r="AF9" s="59">
        <f t="shared" ref="AF9:AF27" si="10">SUM(AE9)</f>
        <v>5.4</v>
      </c>
      <c r="AG9" s="59">
        <v>1.2</v>
      </c>
      <c r="AH9" s="59">
        <f t="shared" ref="AH9:AH27" si="11">SUM(AG9)</f>
        <v>1.2</v>
      </c>
      <c r="AI9" s="59">
        <v>0</v>
      </c>
      <c r="AJ9" s="59">
        <f t="shared" ref="AJ9:AJ27" si="12">SUM(AI9)</f>
        <v>0</v>
      </c>
      <c r="AK9" s="59">
        <f t="shared" si="0"/>
        <v>18.650000000000002</v>
      </c>
    </row>
    <row r="10" spans="1:37">
      <c r="A10" s="45" t="s">
        <v>287</v>
      </c>
      <c r="B10" s="20">
        <v>0</v>
      </c>
      <c r="C10" s="20">
        <f t="shared" si="1"/>
        <v>0</v>
      </c>
      <c r="D10" s="51">
        <v>0</v>
      </c>
      <c r="E10" s="20">
        <f t="shared" si="2"/>
        <v>0</v>
      </c>
      <c r="F10" s="20">
        <v>0.25</v>
      </c>
      <c r="G10" s="20">
        <f t="shared" si="3"/>
        <v>0.25</v>
      </c>
      <c r="H10" s="20">
        <v>0.2</v>
      </c>
      <c r="I10" s="20">
        <v>0.3</v>
      </c>
      <c r="J10" s="20">
        <v>0.4</v>
      </c>
      <c r="K10" s="20">
        <f t="shared" si="4"/>
        <v>0.9</v>
      </c>
      <c r="L10" s="20">
        <v>0.4</v>
      </c>
      <c r="M10" s="20">
        <v>0.8</v>
      </c>
      <c r="N10" s="20">
        <v>1.1000000000000001</v>
      </c>
      <c r="O10" s="20">
        <f t="shared" si="5"/>
        <v>2.3000000000000003</v>
      </c>
      <c r="P10" s="20">
        <v>0</v>
      </c>
      <c r="Q10" s="20">
        <v>0.1</v>
      </c>
      <c r="R10" s="20">
        <f t="shared" si="6"/>
        <v>0.1</v>
      </c>
      <c r="S10" s="20">
        <v>1.9</v>
      </c>
      <c r="T10" s="20">
        <f>0.3+0.7</f>
        <v>1</v>
      </c>
      <c r="U10" s="20">
        <v>1.8</v>
      </c>
      <c r="V10" s="20">
        <v>0</v>
      </c>
      <c r="W10" s="20">
        <f t="shared" si="7"/>
        <v>4.7</v>
      </c>
      <c r="X10" s="20">
        <v>0</v>
      </c>
      <c r="Y10" s="20">
        <v>1.1000000000000001</v>
      </c>
      <c r="Z10" s="20">
        <v>0.3</v>
      </c>
      <c r="AA10" s="20">
        <f t="shared" si="8"/>
        <v>1.4000000000000001</v>
      </c>
      <c r="AB10" s="20">
        <v>0.8</v>
      </c>
      <c r="AC10" s="20">
        <v>0.9</v>
      </c>
      <c r="AD10" s="20">
        <f t="shared" si="9"/>
        <v>1.7000000000000002</v>
      </c>
      <c r="AE10" s="51">
        <v>5.4</v>
      </c>
      <c r="AF10" s="20">
        <f t="shared" si="10"/>
        <v>5.4</v>
      </c>
      <c r="AG10" s="20">
        <v>1</v>
      </c>
      <c r="AH10" s="20">
        <f t="shared" si="11"/>
        <v>1</v>
      </c>
      <c r="AI10" s="20">
        <v>0</v>
      </c>
      <c r="AJ10" s="20">
        <f t="shared" si="12"/>
        <v>0</v>
      </c>
      <c r="AK10" s="20">
        <f t="shared" si="0"/>
        <v>17.75</v>
      </c>
    </row>
    <row r="11" spans="1:37">
      <c r="A11" s="45" t="s">
        <v>52</v>
      </c>
      <c r="B11" s="20">
        <v>0</v>
      </c>
      <c r="C11" s="20">
        <f t="shared" si="1"/>
        <v>0</v>
      </c>
      <c r="D11" s="20">
        <v>0</v>
      </c>
      <c r="E11" s="20">
        <f t="shared" si="2"/>
        <v>0</v>
      </c>
      <c r="F11" s="20">
        <v>0.5</v>
      </c>
      <c r="G11" s="20">
        <f t="shared" si="3"/>
        <v>0.5</v>
      </c>
      <c r="H11" s="20">
        <v>0.1</v>
      </c>
      <c r="I11" s="20">
        <v>0.4</v>
      </c>
      <c r="J11" s="20">
        <v>0.6</v>
      </c>
      <c r="K11" s="20">
        <f t="shared" si="4"/>
        <v>1.1000000000000001</v>
      </c>
      <c r="L11" s="20">
        <v>0.6</v>
      </c>
      <c r="M11" s="20">
        <v>0.6</v>
      </c>
      <c r="N11" s="20">
        <v>2.7</v>
      </c>
      <c r="O11" s="20">
        <f t="shared" si="5"/>
        <v>3.9000000000000004</v>
      </c>
      <c r="P11" s="20">
        <v>0</v>
      </c>
      <c r="Q11" s="20">
        <v>0.7</v>
      </c>
      <c r="R11" s="20">
        <f t="shared" si="6"/>
        <v>0.7</v>
      </c>
      <c r="S11" s="20">
        <v>1.9</v>
      </c>
      <c r="T11" s="20">
        <f>0.2+0.6</f>
        <v>0.8</v>
      </c>
      <c r="U11" s="20">
        <v>3.5</v>
      </c>
      <c r="V11" s="20">
        <v>0.3</v>
      </c>
      <c r="W11" s="20">
        <f t="shared" si="7"/>
        <v>6.5</v>
      </c>
      <c r="X11" s="20">
        <v>0</v>
      </c>
      <c r="Y11" s="20">
        <v>0.6</v>
      </c>
      <c r="Z11" s="20">
        <v>0.4</v>
      </c>
      <c r="AA11" s="20">
        <f t="shared" si="8"/>
        <v>1</v>
      </c>
      <c r="AB11" s="20">
        <v>1.2</v>
      </c>
      <c r="AC11" s="20">
        <v>0.9</v>
      </c>
      <c r="AD11" s="20">
        <f t="shared" si="9"/>
        <v>2.1</v>
      </c>
      <c r="AE11" s="20">
        <v>5.0999999999999996</v>
      </c>
      <c r="AF11" s="20">
        <f t="shared" si="10"/>
        <v>5.0999999999999996</v>
      </c>
      <c r="AG11" s="20">
        <v>1.8</v>
      </c>
      <c r="AH11" s="20">
        <f t="shared" si="11"/>
        <v>1.8</v>
      </c>
      <c r="AI11" s="20">
        <v>0</v>
      </c>
      <c r="AJ11" s="20">
        <f t="shared" si="12"/>
        <v>0</v>
      </c>
      <c r="AK11" s="20">
        <f t="shared" si="0"/>
        <v>22.7</v>
      </c>
    </row>
    <row r="12" spans="1:37">
      <c r="A12" s="48" t="s">
        <v>49</v>
      </c>
      <c r="B12" s="49">
        <v>0</v>
      </c>
      <c r="C12" s="49">
        <f t="shared" si="1"/>
        <v>0</v>
      </c>
      <c r="D12" s="49">
        <v>0</v>
      </c>
      <c r="E12" s="49">
        <f t="shared" si="2"/>
        <v>0</v>
      </c>
      <c r="F12" s="49">
        <v>0.4</v>
      </c>
      <c r="G12" s="49">
        <f t="shared" si="3"/>
        <v>0.4</v>
      </c>
      <c r="H12" s="49">
        <v>0.4</v>
      </c>
      <c r="I12" s="49">
        <v>0.4</v>
      </c>
      <c r="J12" s="49">
        <v>0.7</v>
      </c>
      <c r="K12" s="49">
        <f t="shared" si="4"/>
        <v>1.5</v>
      </c>
      <c r="L12" s="49">
        <v>0.3</v>
      </c>
      <c r="M12" s="49">
        <v>0.5</v>
      </c>
      <c r="N12" s="49">
        <v>2</v>
      </c>
      <c r="O12" s="49">
        <f t="shared" si="5"/>
        <v>2.8</v>
      </c>
      <c r="P12" s="49">
        <v>0</v>
      </c>
      <c r="Q12" s="49">
        <v>0.9</v>
      </c>
      <c r="R12" s="49">
        <f t="shared" si="6"/>
        <v>0.9</v>
      </c>
      <c r="S12" s="49">
        <v>2.5</v>
      </c>
      <c r="T12" s="49">
        <f>0.3+1</f>
        <v>1.3</v>
      </c>
      <c r="U12" s="49">
        <v>3</v>
      </c>
      <c r="V12" s="49">
        <v>0</v>
      </c>
      <c r="W12" s="49">
        <f t="shared" si="7"/>
        <v>6.8</v>
      </c>
      <c r="X12" s="49">
        <v>0</v>
      </c>
      <c r="Y12" s="49">
        <v>1.3</v>
      </c>
      <c r="Z12" s="49">
        <v>0</v>
      </c>
      <c r="AA12" s="49">
        <f t="shared" si="8"/>
        <v>1.3</v>
      </c>
      <c r="AB12" s="49">
        <v>2</v>
      </c>
      <c r="AC12" s="49">
        <v>1.2</v>
      </c>
      <c r="AD12" s="49">
        <f t="shared" si="9"/>
        <v>3.2</v>
      </c>
      <c r="AE12" s="49">
        <v>6</v>
      </c>
      <c r="AF12" s="49">
        <f t="shared" si="10"/>
        <v>6</v>
      </c>
      <c r="AG12" s="49">
        <v>1.4</v>
      </c>
      <c r="AH12" s="49">
        <f t="shared" si="11"/>
        <v>1.4</v>
      </c>
      <c r="AI12" s="49">
        <v>0</v>
      </c>
      <c r="AJ12" s="49">
        <f t="shared" si="12"/>
        <v>0</v>
      </c>
      <c r="AK12" s="49">
        <f t="shared" si="0"/>
        <v>24.299999999999997</v>
      </c>
    </row>
    <row r="13" spans="1:37">
      <c r="A13" s="45" t="s">
        <v>304</v>
      </c>
      <c r="B13" s="20">
        <v>0</v>
      </c>
      <c r="C13" s="20">
        <f t="shared" si="1"/>
        <v>0</v>
      </c>
      <c r="D13" s="51">
        <v>0</v>
      </c>
      <c r="E13" s="20">
        <f t="shared" si="2"/>
        <v>0</v>
      </c>
      <c r="F13" s="20">
        <v>0.3</v>
      </c>
      <c r="G13" s="20">
        <f t="shared" si="3"/>
        <v>0.3</v>
      </c>
      <c r="H13" s="20">
        <v>0.3</v>
      </c>
      <c r="I13" s="20">
        <v>0.2</v>
      </c>
      <c r="J13" s="20">
        <v>0.3</v>
      </c>
      <c r="K13" s="20">
        <f t="shared" si="4"/>
        <v>0.8</v>
      </c>
      <c r="L13" s="20">
        <v>0.2</v>
      </c>
      <c r="M13" s="20">
        <v>0.5</v>
      </c>
      <c r="N13" s="20">
        <v>1.6</v>
      </c>
      <c r="O13" s="20">
        <f t="shared" si="5"/>
        <v>2.2999999999999998</v>
      </c>
      <c r="P13" s="20">
        <v>0</v>
      </c>
      <c r="Q13" s="20">
        <f>0.3+0.5</f>
        <v>0.8</v>
      </c>
      <c r="R13" s="20">
        <f t="shared" si="6"/>
        <v>0.8</v>
      </c>
      <c r="S13" s="20">
        <v>2.9</v>
      </c>
      <c r="T13" s="20">
        <v>1.6</v>
      </c>
      <c r="U13" s="20">
        <v>2.1</v>
      </c>
      <c r="V13" s="20">
        <v>0</v>
      </c>
      <c r="W13" s="20">
        <f t="shared" si="7"/>
        <v>6.6</v>
      </c>
      <c r="X13" s="20">
        <v>0</v>
      </c>
      <c r="Y13" s="20">
        <v>1.2</v>
      </c>
      <c r="Z13" s="20">
        <v>0</v>
      </c>
      <c r="AA13" s="20">
        <f t="shared" si="8"/>
        <v>1.2</v>
      </c>
      <c r="AB13" s="20">
        <v>2</v>
      </c>
      <c r="AC13" s="20">
        <v>1.3</v>
      </c>
      <c r="AD13" s="20">
        <f t="shared" si="9"/>
        <v>3.3</v>
      </c>
      <c r="AE13" s="51">
        <v>5.5</v>
      </c>
      <c r="AF13" s="20">
        <f t="shared" si="10"/>
        <v>5.5</v>
      </c>
      <c r="AG13" s="20">
        <v>1.7</v>
      </c>
      <c r="AH13" s="20">
        <f t="shared" si="11"/>
        <v>1.7</v>
      </c>
      <c r="AI13" s="20">
        <v>0</v>
      </c>
      <c r="AJ13" s="20">
        <f t="shared" si="12"/>
        <v>0</v>
      </c>
      <c r="AK13" s="20">
        <f t="shared" si="0"/>
        <v>22.5</v>
      </c>
    </row>
    <row r="14" spans="1:37">
      <c r="A14" s="45" t="s">
        <v>305</v>
      </c>
      <c r="B14" s="20">
        <v>0</v>
      </c>
      <c r="C14" s="20">
        <f t="shared" si="1"/>
        <v>0</v>
      </c>
      <c r="D14" s="18">
        <v>0</v>
      </c>
      <c r="E14" s="20">
        <f t="shared" si="2"/>
        <v>0</v>
      </c>
      <c r="F14" s="20">
        <v>0.3</v>
      </c>
      <c r="G14" s="20">
        <f t="shared" si="3"/>
        <v>0.3</v>
      </c>
      <c r="H14" s="20">
        <v>0.4</v>
      </c>
      <c r="I14" s="20">
        <v>0.2</v>
      </c>
      <c r="J14" s="20">
        <v>0.3</v>
      </c>
      <c r="K14" s="20">
        <f t="shared" si="4"/>
        <v>0.90000000000000013</v>
      </c>
      <c r="L14" s="20">
        <v>0.4</v>
      </c>
      <c r="M14" s="20">
        <v>0.3</v>
      </c>
      <c r="N14" s="20">
        <v>0.8</v>
      </c>
      <c r="O14" s="20">
        <f t="shared" si="5"/>
        <v>1.5</v>
      </c>
      <c r="P14" s="20">
        <v>0</v>
      </c>
      <c r="Q14" s="20">
        <f>0.2+0.4</f>
        <v>0.60000000000000009</v>
      </c>
      <c r="R14" s="20">
        <f t="shared" si="6"/>
        <v>0.60000000000000009</v>
      </c>
      <c r="S14" s="20">
        <v>2.9</v>
      </c>
      <c r="T14" s="20">
        <f>0.7+1</f>
        <v>1.7</v>
      </c>
      <c r="U14" s="20">
        <v>1.4</v>
      </c>
      <c r="V14" s="20">
        <v>0.2</v>
      </c>
      <c r="W14" s="20">
        <f t="shared" si="7"/>
        <v>6.2</v>
      </c>
      <c r="X14" s="20">
        <v>0</v>
      </c>
      <c r="Y14" s="20">
        <v>2.2000000000000002</v>
      </c>
      <c r="Z14" s="20">
        <v>0</v>
      </c>
      <c r="AA14" s="20">
        <f t="shared" si="8"/>
        <v>2.2000000000000002</v>
      </c>
      <c r="AB14" s="20">
        <v>2.4</v>
      </c>
      <c r="AC14" s="20">
        <v>1</v>
      </c>
      <c r="AD14" s="20">
        <f t="shared" si="9"/>
        <v>3.4</v>
      </c>
      <c r="AE14" s="18">
        <v>6</v>
      </c>
      <c r="AF14" s="20">
        <f t="shared" si="10"/>
        <v>6</v>
      </c>
      <c r="AG14" s="20">
        <v>1.1000000000000001</v>
      </c>
      <c r="AH14" s="20">
        <f t="shared" si="11"/>
        <v>1.1000000000000001</v>
      </c>
      <c r="AI14" s="20">
        <v>0</v>
      </c>
      <c r="AJ14" s="20">
        <f t="shared" si="12"/>
        <v>0</v>
      </c>
      <c r="AK14" s="20">
        <f t="shared" si="0"/>
        <v>22.200000000000003</v>
      </c>
    </row>
    <row r="15" spans="1:37">
      <c r="A15" s="48" t="s">
        <v>306</v>
      </c>
      <c r="B15" s="49">
        <v>0</v>
      </c>
      <c r="C15" s="49">
        <f t="shared" si="1"/>
        <v>0</v>
      </c>
      <c r="D15" s="65">
        <v>0</v>
      </c>
      <c r="E15" s="49">
        <f t="shared" si="2"/>
        <v>0</v>
      </c>
      <c r="F15" s="49">
        <v>0.4</v>
      </c>
      <c r="G15" s="49">
        <f t="shared" si="3"/>
        <v>0.4</v>
      </c>
      <c r="H15" s="49">
        <v>0.6</v>
      </c>
      <c r="I15" s="49">
        <v>0.4</v>
      </c>
      <c r="J15" s="49">
        <v>0.3</v>
      </c>
      <c r="K15" s="49">
        <f t="shared" si="4"/>
        <v>1.3</v>
      </c>
      <c r="L15" s="49">
        <v>1.4</v>
      </c>
      <c r="M15" s="49">
        <v>0.5</v>
      </c>
      <c r="N15" s="49">
        <v>1.9</v>
      </c>
      <c r="O15" s="49">
        <f t="shared" si="5"/>
        <v>3.8</v>
      </c>
      <c r="P15" s="49">
        <v>0.1</v>
      </c>
      <c r="Q15" s="49">
        <v>0.3</v>
      </c>
      <c r="R15" s="49">
        <f t="shared" si="6"/>
        <v>0.4</v>
      </c>
      <c r="S15" s="49">
        <f>2.4+0.2</f>
        <v>2.6</v>
      </c>
      <c r="T15" s="49">
        <f>0.6+0.3+1.7</f>
        <v>2.5999999999999996</v>
      </c>
      <c r="U15" s="49">
        <v>1.8</v>
      </c>
      <c r="V15" s="49">
        <v>0</v>
      </c>
      <c r="W15" s="49">
        <f t="shared" si="7"/>
        <v>6.9999999999999991</v>
      </c>
      <c r="X15" s="49">
        <v>0.2</v>
      </c>
      <c r="Y15" s="49">
        <v>2.2000000000000002</v>
      </c>
      <c r="Z15" s="49">
        <v>0</v>
      </c>
      <c r="AA15" s="49">
        <f t="shared" si="8"/>
        <v>2.4000000000000004</v>
      </c>
      <c r="AB15" s="49">
        <v>3.1</v>
      </c>
      <c r="AC15" s="49">
        <v>1</v>
      </c>
      <c r="AD15" s="49">
        <f t="shared" si="9"/>
        <v>4.0999999999999996</v>
      </c>
      <c r="AE15" s="65">
        <v>5</v>
      </c>
      <c r="AF15" s="49">
        <f t="shared" si="10"/>
        <v>5</v>
      </c>
      <c r="AG15" s="49">
        <v>0.5</v>
      </c>
      <c r="AH15" s="49">
        <f t="shared" si="11"/>
        <v>0.5</v>
      </c>
      <c r="AI15" s="49">
        <v>0</v>
      </c>
      <c r="AJ15" s="49">
        <f t="shared" si="12"/>
        <v>0</v>
      </c>
      <c r="AK15" s="49">
        <f t="shared" si="0"/>
        <v>24.9</v>
      </c>
    </row>
    <row r="16" spans="1:37">
      <c r="A16" s="45" t="s">
        <v>307</v>
      </c>
      <c r="B16" s="20">
        <v>0</v>
      </c>
      <c r="C16" s="20">
        <f t="shared" si="1"/>
        <v>0</v>
      </c>
      <c r="D16" s="18">
        <v>0</v>
      </c>
      <c r="E16" s="20">
        <f t="shared" si="2"/>
        <v>0</v>
      </c>
      <c r="F16" s="20">
        <v>0.4</v>
      </c>
      <c r="G16" s="20">
        <f t="shared" si="3"/>
        <v>0.4</v>
      </c>
      <c r="H16" s="20">
        <v>0.4</v>
      </c>
      <c r="I16" s="20">
        <v>0.3</v>
      </c>
      <c r="J16" s="20">
        <v>0.4</v>
      </c>
      <c r="K16" s="20">
        <f t="shared" si="4"/>
        <v>1.1000000000000001</v>
      </c>
      <c r="L16" s="20">
        <v>0.6</v>
      </c>
      <c r="M16" s="20">
        <v>0.4</v>
      </c>
      <c r="N16" s="20">
        <v>0.7</v>
      </c>
      <c r="O16" s="20">
        <f t="shared" si="5"/>
        <v>1.7</v>
      </c>
      <c r="P16" s="20">
        <v>0</v>
      </c>
      <c r="Q16" s="20">
        <v>0.5</v>
      </c>
      <c r="R16" s="20">
        <f t="shared" si="6"/>
        <v>0.5</v>
      </c>
      <c r="S16" s="20">
        <v>1.5</v>
      </c>
      <c r="T16" s="20">
        <v>1</v>
      </c>
      <c r="U16" s="20">
        <v>1.8</v>
      </c>
      <c r="V16" s="20">
        <v>0</v>
      </c>
      <c r="W16" s="20">
        <f t="shared" si="7"/>
        <v>4.3</v>
      </c>
      <c r="X16" s="20">
        <v>0.1</v>
      </c>
      <c r="Y16" s="20">
        <v>1.5</v>
      </c>
      <c r="Z16" s="20">
        <v>0.4</v>
      </c>
      <c r="AA16" s="20">
        <f t="shared" si="8"/>
        <v>2</v>
      </c>
      <c r="AB16" s="20">
        <v>2</v>
      </c>
      <c r="AC16" s="20">
        <v>1.1000000000000001</v>
      </c>
      <c r="AD16" s="20">
        <f t="shared" si="9"/>
        <v>3.1</v>
      </c>
      <c r="AE16" s="18">
        <v>5.4</v>
      </c>
      <c r="AF16" s="20">
        <f t="shared" si="10"/>
        <v>5.4</v>
      </c>
      <c r="AG16" s="20">
        <v>1.9</v>
      </c>
      <c r="AH16" s="20">
        <f t="shared" si="11"/>
        <v>1.9</v>
      </c>
      <c r="AI16" s="20">
        <v>0</v>
      </c>
      <c r="AJ16" s="20">
        <f t="shared" si="12"/>
        <v>0</v>
      </c>
      <c r="AK16" s="20">
        <f t="shared" si="0"/>
        <v>20.399999999999999</v>
      </c>
    </row>
    <row r="17" spans="1:37">
      <c r="A17" s="45" t="s">
        <v>256</v>
      </c>
      <c r="B17" s="20">
        <v>0</v>
      </c>
      <c r="C17" s="20">
        <f t="shared" si="1"/>
        <v>0</v>
      </c>
      <c r="D17" s="20">
        <v>0</v>
      </c>
      <c r="E17" s="20">
        <f t="shared" si="2"/>
        <v>0</v>
      </c>
      <c r="F17" s="20">
        <v>0.3</v>
      </c>
      <c r="G17" s="20">
        <f t="shared" si="3"/>
        <v>0.3</v>
      </c>
      <c r="H17" s="20">
        <v>0.2</v>
      </c>
      <c r="I17" s="20">
        <v>0.2</v>
      </c>
      <c r="J17" s="20">
        <v>0.4</v>
      </c>
      <c r="K17" s="20">
        <f t="shared" si="4"/>
        <v>0.8</v>
      </c>
      <c r="L17" s="20">
        <v>0.4</v>
      </c>
      <c r="M17" s="20">
        <v>0.6</v>
      </c>
      <c r="N17" s="20">
        <v>0.7</v>
      </c>
      <c r="O17" s="20">
        <f t="shared" si="5"/>
        <v>1.7</v>
      </c>
      <c r="P17" s="20">
        <v>0</v>
      </c>
      <c r="Q17" s="20">
        <v>0.6</v>
      </c>
      <c r="R17" s="20">
        <f t="shared" si="6"/>
        <v>0.6</v>
      </c>
      <c r="S17" s="20">
        <v>1.1000000000000001</v>
      </c>
      <c r="T17" s="20">
        <v>0.8</v>
      </c>
      <c r="U17" s="20">
        <v>1.8</v>
      </c>
      <c r="V17" s="20">
        <v>0</v>
      </c>
      <c r="W17" s="20">
        <f t="shared" si="7"/>
        <v>3.7</v>
      </c>
      <c r="X17" s="20">
        <v>0</v>
      </c>
      <c r="Y17" s="20">
        <v>1.2</v>
      </c>
      <c r="Z17" s="20">
        <v>0.3</v>
      </c>
      <c r="AA17" s="20">
        <f t="shared" si="8"/>
        <v>1.5</v>
      </c>
      <c r="AB17" s="20">
        <v>1.3</v>
      </c>
      <c r="AC17" s="20">
        <v>0.9</v>
      </c>
      <c r="AD17" s="20">
        <f t="shared" si="9"/>
        <v>2.2000000000000002</v>
      </c>
      <c r="AE17" s="20">
        <v>4.5999999999999996</v>
      </c>
      <c r="AF17" s="20">
        <f t="shared" si="10"/>
        <v>4.5999999999999996</v>
      </c>
      <c r="AG17" s="20">
        <v>1</v>
      </c>
      <c r="AH17" s="20">
        <f t="shared" si="11"/>
        <v>1</v>
      </c>
      <c r="AI17" s="20">
        <v>0</v>
      </c>
      <c r="AJ17" s="20">
        <f t="shared" si="12"/>
        <v>0</v>
      </c>
      <c r="AK17" s="20">
        <f t="shared" si="0"/>
        <v>16.399999999999999</v>
      </c>
    </row>
    <row r="18" spans="1:37">
      <c r="A18" s="45" t="s">
        <v>257</v>
      </c>
      <c r="B18" s="20">
        <v>0</v>
      </c>
      <c r="C18" s="20">
        <f t="shared" si="1"/>
        <v>0</v>
      </c>
      <c r="D18" s="20">
        <v>0</v>
      </c>
      <c r="E18" s="20">
        <f t="shared" si="2"/>
        <v>0</v>
      </c>
      <c r="F18" s="20">
        <v>0.3</v>
      </c>
      <c r="G18" s="20">
        <f t="shared" si="3"/>
        <v>0.3</v>
      </c>
      <c r="H18" s="20">
        <v>0.1</v>
      </c>
      <c r="I18" s="20">
        <v>0.1</v>
      </c>
      <c r="J18" s="20">
        <v>0.4</v>
      </c>
      <c r="K18" s="20">
        <f t="shared" si="4"/>
        <v>0.60000000000000009</v>
      </c>
      <c r="L18" s="20">
        <v>0.4</v>
      </c>
      <c r="M18" s="20">
        <v>1.1000000000000001</v>
      </c>
      <c r="N18" s="20">
        <v>1</v>
      </c>
      <c r="O18" s="20">
        <f t="shared" si="5"/>
        <v>2.5</v>
      </c>
      <c r="P18" s="20">
        <v>0</v>
      </c>
      <c r="Q18" s="20">
        <v>0.2</v>
      </c>
      <c r="R18" s="20">
        <f t="shared" si="6"/>
        <v>0.2</v>
      </c>
      <c r="S18" s="20">
        <v>2</v>
      </c>
      <c r="T18" s="20">
        <f>0.2+0.8</f>
        <v>1</v>
      </c>
      <c r="U18" s="20">
        <v>1.6</v>
      </c>
      <c r="V18" s="20">
        <v>0</v>
      </c>
      <c r="W18" s="20">
        <f t="shared" si="7"/>
        <v>4.5999999999999996</v>
      </c>
      <c r="X18" s="20">
        <v>0</v>
      </c>
      <c r="Y18" s="20">
        <v>1</v>
      </c>
      <c r="Z18" s="20">
        <v>0</v>
      </c>
      <c r="AA18" s="20">
        <f t="shared" si="8"/>
        <v>1</v>
      </c>
      <c r="AB18" s="20">
        <v>1.3</v>
      </c>
      <c r="AC18" s="20">
        <v>0.9</v>
      </c>
      <c r="AD18" s="20">
        <f t="shared" si="9"/>
        <v>2.2000000000000002</v>
      </c>
      <c r="AE18" s="20">
        <v>4.7</v>
      </c>
      <c r="AF18" s="20">
        <f t="shared" si="10"/>
        <v>4.7</v>
      </c>
      <c r="AG18" s="20">
        <v>1</v>
      </c>
      <c r="AH18" s="20">
        <f t="shared" si="11"/>
        <v>1</v>
      </c>
      <c r="AI18" s="20">
        <v>0</v>
      </c>
      <c r="AJ18" s="20">
        <f t="shared" si="12"/>
        <v>0</v>
      </c>
      <c r="AK18" s="20">
        <f t="shared" si="0"/>
        <v>17.099999999999998</v>
      </c>
    </row>
    <row r="19" spans="1:37">
      <c r="A19" s="45" t="s">
        <v>258</v>
      </c>
      <c r="B19" s="20">
        <v>0</v>
      </c>
      <c r="C19" s="20">
        <f t="shared" si="1"/>
        <v>0</v>
      </c>
      <c r="D19" s="51">
        <v>0</v>
      </c>
      <c r="E19" s="20">
        <f t="shared" si="2"/>
        <v>0</v>
      </c>
      <c r="F19" s="20">
        <v>0.3</v>
      </c>
      <c r="G19" s="20">
        <f t="shared" si="3"/>
        <v>0.3</v>
      </c>
      <c r="H19" s="20">
        <v>0.2</v>
      </c>
      <c r="I19" s="20">
        <v>0.2</v>
      </c>
      <c r="J19" s="20">
        <v>0.4</v>
      </c>
      <c r="K19" s="20">
        <f t="shared" si="4"/>
        <v>0.8</v>
      </c>
      <c r="L19" s="20">
        <v>0.3</v>
      </c>
      <c r="M19" s="20">
        <v>0.3</v>
      </c>
      <c r="N19" s="20">
        <v>1</v>
      </c>
      <c r="O19" s="20">
        <f t="shared" si="5"/>
        <v>1.6</v>
      </c>
      <c r="P19" s="20">
        <v>0</v>
      </c>
      <c r="Q19" s="20">
        <v>0.6</v>
      </c>
      <c r="R19" s="20">
        <f t="shared" si="6"/>
        <v>0.6</v>
      </c>
      <c r="S19" s="20">
        <v>1</v>
      </c>
      <c r="T19" s="20">
        <v>0.8</v>
      </c>
      <c r="U19" s="20">
        <v>1.6</v>
      </c>
      <c r="V19" s="20">
        <v>0</v>
      </c>
      <c r="W19" s="20">
        <f t="shared" si="7"/>
        <v>3.4000000000000004</v>
      </c>
      <c r="X19" s="20">
        <v>0</v>
      </c>
      <c r="Y19" s="20">
        <v>1</v>
      </c>
      <c r="Z19" s="20">
        <v>0.3</v>
      </c>
      <c r="AA19" s="20">
        <f t="shared" si="8"/>
        <v>1.3</v>
      </c>
      <c r="AB19" s="20">
        <v>1.9</v>
      </c>
      <c r="AC19" s="20">
        <v>1.1000000000000001</v>
      </c>
      <c r="AD19" s="20">
        <f t="shared" si="9"/>
        <v>3</v>
      </c>
      <c r="AE19" s="51">
        <v>5.0999999999999996</v>
      </c>
      <c r="AF19" s="20">
        <f t="shared" si="10"/>
        <v>5.0999999999999996</v>
      </c>
      <c r="AG19" s="20">
        <v>1.8</v>
      </c>
      <c r="AH19" s="20">
        <f t="shared" si="11"/>
        <v>1.8</v>
      </c>
      <c r="AI19" s="20">
        <v>0</v>
      </c>
      <c r="AJ19" s="20">
        <f t="shared" si="12"/>
        <v>0</v>
      </c>
      <c r="AK19" s="20">
        <f t="shared" si="0"/>
        <v>17.900000000000002</v>
      </c>
    </row>
    <row r="20" spans="1:37">
      <c r="A20" s="45" t="s">
        <v>308</v>
      </c>
      <c r="B20" s="20">
        <v>0</v>
      </c>
      <c r="C20" s="20">
        <f t="shared" si="1"/>
        <v>0</v>
      </c>
      <c r="D20" s="20">
        <v>0</v>
      </c>
      <c r="E20" s="20">
        <f t="shared" si="2"/>
        <v>0</v>
      </c>
      <c r="F20" s="20">
        <v>0.4</v>
      </c>
      <c r="G20" s="20">
        <f t="shared" si="3"/>
        <v>0.4</v>
      </c>
      <c r="H20" s="20">
        <v>0.3</v>
      </c>
      <c r="I20" s="20">
        <v>0.3</v>
      </c>
      <c r="J20" s="20">
        <v>0.3</v>
      </c>
      <c r="K20" s="20">
        <f t="shared" si="4"/>
        <v>0.89999999999999991</v>
      </c>
      <c r="L20" s="20">
        <v>0.4</v>
      </c>
      <c r="M20" s="20">
        <v>0.9</v>
      </c>
      <c r="N20" s="20">
        <v>1.5</v>
      </c>
      <c r="O20" s="20">
        <f t="shared" si="5"/>
        <v>2.8</v>
      </c>
      <c r="P20" s="20">
        <v>0</v>
      </c>
      <c r="Q20" s="20">
        <v>0.5</v>
      </c>
      <c r="R20" s="20">
        <f t="shared" si="6"/>
        <v>0.5</v>
      </c>
      <c r="S20" s="20">
        <v>2</v>
      </c>
      <c r="T20" s="20">
        <f>0.1+1</f>
        <v>1.1000000000000001</v>
      </c>
      <c r="U20" s="20">
        <v>1.9</v>
      </c>
      <c r="V20" s="20">
        <v>0</v>
      </c>
      <c r="W20" s="20">
        <f t="shared" si="7"/>
        <v>5</v>
      </c>
      <c r="X20" s="20">
        <v>0</v>
      </c>
      <c r="Y20" s="20">
        <v>1</v>
      </c>
      <c r="Z20" s="20">
        <v>0.3</v>
      </c>
      <c r="AA20" s="20">
        <f t="shared" si="8"/>
        <v>1.3</v>
      </c>
      <c r="AB20" s="20">
        <v>1.5</v>
      </c>
      <c r="AC20" s="20">
        <v>0.9</v>
      </c>
      <c r="AD20" s="20">
        <f t="shared" si="9"/>
        <v>2.4</v>
      </c>
      <c r="AE20" s="20">
        <v>6</v>
      </c>
      <c r="AF20" s="20">
        <f t="shared" si="10"/>
        <v>6</v>
      </c>
      <c r="AG20" s="20">
        <v>2.1</v>
      </c>
      <c r="AH20" s="20">
        <f t="shared" si="11"/>
        <v>2.1</v>
      </c>
      <c r="AI20" s="20">
        <v>0</v>
      </c>
      <c r="AJ20" s="20">
        <f t="shared" si="12"/>
        <v>0</v>
      </c>
      <c r="AK20" s="20">
        <f t="shared" si="0"/>
        <v>21.400000000000002</v>
      </c>
    </row>
    <row r="21" spans="1:37">
      <c r="A21" s="45" t="s">
        <v>309</v>
      </c>
      <c r="B21" s="20">
        <v>0</v>
      </c>
      <c r="C21" s="20">
        <f t="shared" si="1"/>
        <v>0</v>
      </c>
      <c r="D21" s="51">
        <v>0</v>
      </c>
      <c r="E21" s="20">
        <f t="shared" si="2"/>
        <v>0</v>
      </c>
      <c r="F21" s="20">
        <v>0.3</v>
      </c>
      <c r="G21" s="20">
        <f t="shared" si="3"/>
        <v>0.3</v>
      </c>
      <c r="H21" s="20">
        <v>0.2</v>
      </c>
      <c r="I21" s="20">
        <v>0.3</v>
      </c>
      <c r="J21" s="20">
        <v>0.4</v>
      </c>
      <c r="K21" s="20">
        <f t="shared" si="4"/>
        <v>0.9</v>
      </c>
      <c r="L21" s="20">
        <v>0.4</v>
      </c>
      <c r="M21" s="20">
        <v>1</v>
      </c>
      <c r="N21" s="20">
        <v>1.1000000000000001</v>
      </c>
      <c r="O21" s="20">
        <f t="shared" si="5"/>
        <v>2.5</v>
      </c>
      <c r="P21" s="20">
        <v>0</v>
      </c>
      <c r="Q21" s="20">
        <v>0.4</v>
      </c>
      <c r="R21" s="20">
        <f t="shared" si="6"/>
        <v>0.4</v>
      </c>
      <c r="S21" s="20">
        <v>2</v>
      </c>
      <c r="T21" s="20">
        <f>0.2+0.9</f>
        <v>1.1000000000000001</v>
      </c>
      <c r="U21" s="20">
        <v>2</v>
      </c>
      <c r="V21" s="20">
        <v>0</v>
      </c>
      <c r="W21" s="20">
        <f t="shared" si="7"/>
        <v>5.0999999999999996</v>
      </c>
      <c r="X21" s="20">
        <v>0</v>
      </c>
      <c r="Y21" s="20">
        <v>1.3</v>
      </c>
      <c r="Z21" s="20">
        <v>0.2</v>
      </c>
      <c r="AA21" s="20">
        <f t="shared" si="8"/>
        <v>1.5</v>
      </c>
      <c r="AB21" s="20">
        <v>1.3</v>
      </c>
      <c r="AC21" s="20">
        <v>0.9</v>
      </c>
      <c r="AD21" s="20">
        <f t="shared" si="9"/>
        <v>2.2000000000000002</v>
      </c>
      <c r="AE21" s="51">
        <v>5.5</v>
      </c>
      <c r="AF21" s="20">
        <f t="shared" si="10"/>
        <v>5.5</v>
      </c>
      <c r="AG21" s="20">
        <v>2.2000000000000002</v>
      </c>
      <c r="AH21" s="20">
        <f t="shared" si="11"/>
        <v>2.2000000000000002</v>
      </c>
      <c r="AI21" s="20">
        <v>0</v>
      </c>
      <c r="AJ21" s="20">
        <f t="shared" si="12"/>
        <v>0</v>
      </c>
      <c r="AK21" s="20">
        <f t="shared" si="0"/>
        <v>20.599999999999998</v>
      </c>
    </row>
    <row r="22" spans="1:37">
      <c r="A22" s="68" t="s">
        <v>340</v>
      </c>
      <c r="B22" s="19" t="s">
        <v>227</v>
      </c>
      <c r="C22" s="19" t="s">
        <v>227</v>
      </c>
      <c r="D22" s="19" t="s">
        <v>227</v>
      </c>
      <c r="E22" s="19" t="s">
        <v>227</v>
      </c>
      <c r="F22" s="19" t="s">
        <v>227</v>
      </c>
      <c r="G22" s="19" t="s">
        <v>227</v>
      </c>
      <c r="H22" s="20">
        <v>0.6</v>
      </c>
      <c r="I22" s="20">
        <v>0.3</v>
      </c>
      <c r="J22" s="20">
        <v>0.4</v>
      </c>
      <c r="K22" s="20">
        <f t="shared" si="4"/>
        <v>1.2999999999999998</v>
      </c>
      <c r="L22" s="20">
        <v>0.3</v>
      </c>
      <c r="M22" s="20">
        <v>1.1000000000000001</v>
      </c>
      <c r="N22" s="20">
        <v>1.4</v>
      </c>
      <c r="O22" s="20">
        <f t="shared" si="5"/>
        <v>2.8</v>
      </c>
      <c r="P22" s="20">
        <v>0</v>
      </c>
      <c r="Q22" s="20">
        <v>0.3</v>
      </c>
      <c r="R22" s="20">
        <f t="shared" si="6"/>
        <v>0.3</v>
      </c>
      <c r="S22" s="20">
        <v>2.4</v>
      </c>
      <c r="T22" s="20">
        <f>0.3+0.6</f>
        <v>0.89999999999999991</v>
      </c>
      <c r="U22" s="20">
        <v>4.2</v>
      </c>
      <c r="V22" s="20">
        <v>0</v>
      </c>
      <c r="W22" s="20">
        <f t="shared" si="7"/>
        <v>7.5</v>
      </c>
      <c r="X22" s="20">
        <v>0</v>
      </c>
      <c r="Y22" s="20">
        <v>1.3</v>
      </c>
      <c r="Z22" s="20">
        <v>0.2</v>
      </c>
      <c r="AA22" s="20">
        <f t="shared" si="8"/>
        <v>1.5</v>
      </c>
      <c r="AB22" s="20">
        <v>1.4</v>
      </c>
      <c r="AC22" s="20">
        <v>1.3</v>
      </c>
      <c r="AD22" s="20">
        <f t="shared" si="9"/>
        <v>2.7</v>
      </c>
      <c r="AE22" s="51">
        <v>6.4</v>
      </c>
      <c r="AF22" s="20">
        <f t="shared" si="10"/>
        <v>6.4</v>
      </c>
      <c r="AG22" s="20">
        <v>1.8</v>
      </c>
      <c r="AH22" s="20">
        <f t="shared" si="11"/>
        <v>1.8</v>
      </c>
      <c r="AI22" s="20">
        <v>0</v>
      </c>
      <c r="AJ22" s="20">
        <f t="shared" si="12"/>
        <v>0</v>
      </c>
      <c r="AK22" s="20">
        <f>K22+O22+R22+W22+AA22+AD22+AF22+AH22+AJ22</f>
        <v>24.3</v>
      </c>
    </row>
    <row r="23" spans="1:37">
      <c r="A23" s="48" t="s">
        <v>323</v>
      </c>
      <c r="B23" s="49">
        <v>0</v>
      </c>
      <c r="C23" s="49">
        <f t="shared" si="1"/>
        <v>0</v>
      </c>
      <c r="D23" s="49">
        <v>0</v>
      </c>
      <c r="E23" s="49">
        <f t="shared" si="2"/>
        <v>0</v>
      </c>
      <c r="F23" s="49">
        <v>0.25</v>
      </c>
      <c r="G23" s="49">
        <f>SUM(F23)</f>
        <v>0.25</v>
      </c>
      <c r="H23" s="49">
        <v>0.1</v>
      </c>
      <c r="I23" s="49">
        <v>0.3</v>
      </c>
      <c r="J23" s="49">
        <v>0.3</v>
      </c>
      <c r="K23" s="49">
        <f t="shared" si="4"/>
        <v>0.7</v>
      </c>
      <c r="L23" s="49">
        <v>0.3</v>
      </c>
      <c r="M23" s="49">
        <v>0.9</v>
      </c>
      <c r="N23" s="49">
        <v>1.1000000000000001</v>
      </c>
      <c r="O23" s="49">
        <f t="shared" si="5"/>
        <v>2.2999999999999998</v>
      </c>
      <c r="P23" s="49">
        <v>0</v>
      </c>
      <c r="Q23" s="49">
        <v>0.1</v>
      </c>
      <c r="R23" s="49">
        <f t="shared" si="6"/>
        <v>0.1</v>
      </c>
      <c r="S23" s="49">
        <v>1.2</v>
      </c>
      <c r="T23" s="49">
        <f>0.2+0.5</f>
        <v>0.7</v>
      </c>
      <c r="U23" s="49">
        <v>1.9</v>
      </c>
      <c r="V23" s="49">
        <v>0</v>
      </c>
      <c r="W23" s="49">
        <f t="shared" si="7"/>
        <v>3.8</v>
      </c>
      <c r="X23" s="49">
        <v>0</v>
      </c>
      <c r="Y23" s="49">
        <v>0.8</v>
      </c>
      <c r="Z23" s="49">
        <v>0.1</v>
      </c>
      <c r="AA23" s="49">
        <f t="shared" si="8"/>
        <v>0.9</v>
      </c>
      <c r="AB23" s="49">
        <v>0.9</v>
      </c>
      <c r="AC23" s="49">
        <v>1.4</v>
      </c>
      <c r="AD23" s="49">
        <f t="shared" si="9"/>
        <v>2.2999999999999998</v>
      </c>
      <c r="AE23" s="49">
        <v>6</v>
      </c>
      <c r="AF23" s="49">
        <f t="shared" si="10"/>
        <v>6</v>
      </c>
      <c r="AG23" s="49">
        <v>2.2000000000000002</v>
      </c>
      <c r="AH23" s="49">
        <f t="shared" si="11"/>
        <v>2.2000000000000002</v>
      </c>
      <c r="AI23" s="49">
        <v>0</v>
      </c>
      <c r="AJ23" s="49">
        <f t="shared" si="12"/>
        <v>0</v>
      </c>
      <c r="AK23" s="49">
        <f t="shared" si="0"/>
        <v>18.55</v>
      </c>
    </row>
    <row r="24" spans="1:37">
      <c r="A24" s="45" t="s">
        <v>324</v>
      </c>
      <c r="B24" s="20">
        <v>0</v>
      </c>
      <c r="C24" s="20">
        <f t="shared" si="1"/>
        <v>0</v>
      </c>
      <c r="D24" s="51">
        <v>0</v>
      </c>
      <c r="E24" s="20">
        <f t="shared" si="2"/>
        <v>0</v>
      </c>
      <c r="F24" s="20">
        <v>0.4</v>
      </c>
      <c r="G24" s="20">
        <f>SUM(F24)</f>
        <v>0.4</v>
      </c>
      <c r="H24" s="20">
        <v>0.4</v>
      </c>
      <c r="I24" s="20">
        <v>0.3</v>
      </c>
      <c r="J24" s="20">
        <v>0.4</v>
      </c>
      <c r="K24" s="20">
        <f t="shared" si="4"/>
        <v>1.1000000000000001</v>
      </c>
      <c r="L24" s="20">
        <v>0.3</v>
      </c>
      <c r="M24" s="20">
        <v>0.2</v>
      </c>
      <c r="N24" s="20">
        <v>0.3</v>
      </c>
      <c r="O24" s="20">
        <f t="shared" si="5"/>
        <v>0.8</v>
      </c>
      <c r="P24" s="20">
        <v>0</v>
      </c>
      <c r="Q24" s="20">
        <v>0</v>
      </c>
      <c r="R24" s="20">
        <f t="shared" si="6"/>
        <v>0</v>
      </c>
      <c r="S24" s="20">
        <f>1.1+0.1</f>
        <v>1.2000000000000002</v>
      </c>
      <c r="T24" s="20">
        <f>0.1+1</f>
        <v>1.1000000000000001</v>
      </c>
      <c r="U24" s="20">
        <v>2.7</v>
      </c>
      <c r="V24" s="20">
        <v>0.4</v>
      </c>
      <c r="W24" s="20">
        <f t="shared" si="7"/>
        <v>5.4</v>
      </c>
      <c r="X24" s="20">
        <v>0</v>
      </c>
      <c r="Y24" s="20">
        <v>1.2</v>
      </c>
      <c r="Z24" s="20">
        <v>0</v>
      </c>
      <c r="AA24" s="20">
        <f t="shared" si="8"/>
        <v>1.2</v>
      </c>
      <c r="AB24" s="20">
        <v>0.7</v>
      </c>
      <c r="AC24" s="20">
        <v>1.8</v>
      </c>
      <c r="AD24" s="20">
        <f t="shared" si="9"/>
        <v>2.5</v>
      </c>
      <c r="AE24" s="51">
        <v>6.4</v>
      </c>
      <c r="AF24" s="20">
        <f t="shared" si="10"/>
        <v>6.4</v>
      </c>
      <c r="AG24" s="20">
        <v>1.8</v>
      </c>
      <c r="AH24" s="20">
        <f t="shared" si="11"/>
        <v>1.8</v>
      </c>
      <c r="AI24" s="20">
        <v>0</v>
      </c>
      <c r="AJ24" s="20">
        <f t="shared" si="12"/>
        <v>0</v>
      </c>
      <c r="AK24" s="20">
        <f t="shared" si="0"/>
        <v>19.600000000000001</v>
      </c>
    </row>
    <row r="25" spans="1:37">
      <c r="A25" s="45" t="s">
        <v>54</v>
      </c>
      <c r="B25" s="20">
        <v>0</v>
      </c>
      <c r="C25" s="20">
        <f t="shared" si="1"/>
        <v>0</v>
      </c>
      <c r="D25" s="51">
        <v>0</v>
      </c>
      <c r="E25" s="20">
        <f t="shared" si="2"/>
        <v>0</v>
      </c>
      <c r="F25" s="20">
        <v>0.3</v>
      </c>
      <c r="G25" s="20">
        <f>SUM(F25)</f>
        <v>0.3</v>
      </c>
      <c r="H25" s="20">
        <v>0.1</v>
      </c>
      <c r="I25" s="20">
        <v>0.4</v>
      </c>
      <c r="J25" s="20">
        <v>0.4</v>
      </c>
      <c r="K25" s="20">
        <f t="shared" si="4"/>
        <v>0.9</v>
      </c>
      <c r="L25" s="20">
        <v>0.3</v>
      </c>
      <c r="M25" s="20">
        <v>0.5</v>
      </c>
      <c r="N25" s="20">
        <v>1.3</v>
      </c>
      <c r="O25" s="20">
        <f t="shared" si="5"/>
        <v>2.1</v>
      </c>
      <c r="P25" s="20">
        <v>0</v>
      </c>
      <c r="Q25" s="20">
        <v>0</v>
      </c>
      <c r="R25" s="20">
        <f t="shared" si="6"/>
        <v>0</v>
      </c>
      <c r="S25" s="20">
        <f>0.5+0.7</f>
        <v>1.2</v>
      </c>
      <c r="T25" s="20">
        <f>0.1+0.7</f>
        <v>0.79999999999999993</v>
      </c>
      <c r="U25" s="20">
        <v>3</v>
      </c>
      <c r="V25" s="20">
        <v>0.7</v>
      </c>
      <c r="W25" s="20">
        <f t="shared" si="7"/>
        <v>5.7</v>
      </c>
      <c r="X25" s="20">
        <v>0</v>
      </c>
      <c r="Y25" s="20">
        <v>0.7</v>
      </c>
      <c r="Z25" s="20">
        <v>0</v>
      </c>
      <c r="AA25" s="20">
        <f t="shared" si="8"/>
        <v>0.7</v>
      </c>
      <c r="AB25" s="20">
        <v>0.5</v>
      </c>
      <c r="AC25" s="20">
        <v>3</v>
      </c>
      <c r="AD25" s="20">
        <f t="shared" si="9"/>
        <v>3.5</v>
      </c>
      <c r="AE25" s="51">
        <v>6</v>
      </c>
      <c r="AF25" s="20">
        <f t="shared" si="10"/>
        <v>6</v>
      </c>
      <c r="AG25" s="20">
        <v>2</v>
      </c>
      <c r="AH25" s="20">
        <f t="shared" si="11"/>
        <v>2</v>
      </c>
      <c r="AI25" s="20">
        <v>0</v>
      </c>
      <c r="AJ25" s="20">
        <f t="shared" si="12"/>
        <v>0</v>
      </c>
      <c r="AK25" s="20">
        <f t="shared" si="0"/>
        <v>21.2</v>
      </c>
    </row>
    <row r="26" spans="1:37">
      <c r="A26" s="45" t="s">
        <v>242</v>
      </c>
      <c r="B26" s="20">
        <v>0</v>
      </c>
      <c r="C26" s="20">
        <f t="shared" si="1"/>
        <v>0</v>
      </c>
      <c r="D26" s="20">
        <v>0</v>
      </c>
      <c r="E26" s="20">
        <f t="shared" si="2"/>
        <v>0</v>
      </c>
      <c r="F26" s="20">
        <v>0.3</v>
      </c>
      <c r="G26" s="20">
        <f>SUM(F26)</f>
        <v>0.3</v>
      </c>
      <c r="H26" s="20">
        <v>0.3</v>
      </c>
      <c r="I26" s="20">
        <v>0.5</v>
      </c>
      <c r="J26" s="20">
        <v>0.5</v>
      </c>
      <c r="K26" s="20">
        <f t="shared" si="4"/>
        <v>1.3</v>
      </c>
      <c r="L26" s="20">
        <v>0.5</v>
      </c>
      <c r="M26" s="20">
        <v>0.2</v>
      </c>
      <c r="N26" s="20">
        <v>1.1000000000000001</v>
      </c>
      <c r="O26" s="20">
        <f t="shared" si="5"/>
        <v>1.8</v>
      </c>
      <c r="P26" s="20">
        <v>0.2</v>
      </c>
      <c r="Q26" s="20">
        <v>0</v>
      </c>
      <c r="R26" s="20">
        <f t="shared" si="6"/>
        <v>0.2</v>
      </c>
      <c r="S26" s="20">
        <f>0+0.2</f>
        <v>0.2</v>
      </c>
      <c r="T26" s="20">
        <v>0.7</v>
      </c>
      <c r="U26" s="20">
        <v>1.8</v>
      </c>
      <c r="V26" s="20">
        <v>0.4</v>
      </c>
      <c r="W26" s="20">
        <f t="shared" si="7"/>
        <v>3.1</v>
      </c>
      <c r="X26" s="20">
        <v>0</v>
      </c>
      <c r="Y26" s="20">
        <v>0.4</v>
      </c>
      <c r="Z26" s="20">
        <v>0</v>
      </c>
      <c r="AA26" s="20">
        <f t="shared" si="8"/>
        <v>0.4</v>
      </c>
      <c r="AB26" s="20">
        <v>0.4</v>
      </c>
      <c r="AC26" s="20">
        <v>1.3</v>
      </c>
      <c r="AD26" s="20">
        <f t="shared" si="9"/>
        <v>1.7000000000000002</v>
      </c>
      <c r="AE26" s="20">
        <v>4.5999999999999996</v>
      </c>
      <c r="AF26" s="20">
        <f t="shared" si="10"/>
        <v>4.5999999999999996</v>
      </c>
      <c r="AG26" s="20">
        <v>1.3</v>
      </c>
      <c r="AH26" s="20">
        <f t="shared" si="11"/>
        <v>1.3</v>
      </c>
      <c r="AI26" s="20">
        <v>0</v>
      </c>
      <c r="AJ26" s="20">
        <f t="shared" si="12"/>
        <v>0</v>
      </c>
      <c r="AK26" s="20">
        <f t="shared" si="0"/>
        <v>14.700000000000001</v>
      </c>
    </row>
    <row r="27" spans="1:37" ht="15.75" thickBot="1">
      <c r="A27" s="45" t="s">
        <v>243</v>
      </c>
      <c r="B27" s="20">
        <v>0</v>
      </c>
      <c r="C27" s="20">
        <f t="shared" si="1"/>
        <v>0</v>
      </c>
      <c r="D27" s="20">
        <v>0</v>
      </c>
      <c r="E27" s="20">
        <f t="shared" si="2"/>
        <v>0</v>
      </c>
      <c r="F27" s="20">
        <v>0.5</v>
      </c>
      <c r="G27" s="20">
        <f>SUM(F27)</f>
        <v>0.5</v>
      </c>
      <c r="H27" s="20">
        <v>0.2</v>
      </c>
      <c r="I27" s="20">
        <v>0.6</v>
      </c>
      <c r="J27" s="20">
        <v>0.4</v>
      </c>
      <c r="K27" s="20">
        <f t="shared" si="4"/>
        <v>1.2000000000000002</v>
      </c>
      <c r="L27" s="20">
        <v>1.6</v>
      </c>
      <c r="M27" s="20">
        <v>0.2</v>
      </c>
      <c r="N27" s="20">
        <v>0.1</v>
      </c>
      <c r="O27" s="20">
        <f t="shared" si="5"/>
        <v>1.9000000000000001</v>
      </c>
      <c r="P27" s="20">
        <v>0.2</v>
      </c>
      <c r="Q27" s="20">
        <v>0</v>
      </c>
      <c r="R27" s="20">
        <f t="shared" si="6"/>
        <v>0.2</v>
      </c>
      <c r="S27" s="20">
        <f>0.1+1.6</f>
        <v>1.7000000000000002</v>
      </c>
      <c r="T27" s="20">
        <v>1</v>
      </c>
      <c r="U27" s="20">
        <v>1.9</v>
      </c>
      <c r="V27" s="20">
        <v>0.5</v>
      </c>
      <c r="W27" s="20">
        <f t="shared" si="7"/>
        <v>5.0999999999999996</v>
      </c>
      <c r="X27" s="20">
        <v>0</v>
      </c>
      <c r="Y27" s="20">
        <v>0.3</v>
      </c>
      <c r="Z27" s="20">
        <v>0</v>
      </c>
      <c r="AA27" s="20">
        <f>SUM(X27:Y27)</f>
        <v>0.3</v>
      </c>
      <c r="AB27" s="20">
        <v>0.4</v>
      </c>
      <c r="AC27" s="20">
        <v>1.1000000000000001</v>
      </c>
      <c r="AD27" s="20">
        <f t="shared" si="9"/>
        <v>1.5</v>
      </c>
      <c r="AE27" s="20">
        <v>6</v>
      </c>
      <c r="AF27" s="20">
        <f t="shared" si="10"/>
        <v>6</v>
      </c>
      <c r="AG27" s="20">
        <v>1.8</v>
      </c>
      <c r="AH27" s="20">
        <f t="shared" si="11"/>
        <v>1.8</v>
      </c>
      <c r="AI27" s="20">
        <v>0</v>
      </c>
      <c r="AJ27" s="20">
        <f t="shared" si="12"/>
        <v>0</v>
      </c>
      <c r="AK27" s="20">
        <f t="shared" si="0"/>
        <v>18.500000000000004</v>
      </c>
    </row>
    <row r="28" spans="1:37">
      <c r="A28" s="15" t="s">
        <v>57</v>
      </c>
      <c r="B28" s="22">
        <f t="shared" ref="B28:G28" si="13">SUM(B8:B27)/19</f>
        <v>0</v>
      </c>
      <c r="C28" s="22">
        <f t="shared" si="13"/>
        <v>0</v>
      </c>
      <c r="D28" s="22">
        <f t="shared" si="13"/>
        <v>0</v>
      </c>
      <c r="E28" s="22">
        <f t="shared" si="13"/>
        <v>0</v>
      </c>
      <c r="F28" s="22">
        <f t="shared" si="13"/>
        <v>0.33684210526315789</v>
      </c>
      <c r="G28" s="22">
        <f t="shared" si="13"/>
        <v>0.33684210526315789</v>
      </c>
      <c r="H28" s="22">
        <f t="shared" ref="H28:AK28" si="14">SUM(H8:H27)/COUNTA(H8:H27)</f>
        <v>0.27500000000000002</v>
      </c>
      <c r="I28" s="22">
        <f t="shared" si="14"/>
        <v>0.31499999999999995</v>
      </c>
      <c r="J28" s="22">
        <f t="shared" si="14"/>
        <v>0.40500000000000008</v>
      </c>
      <c r="K28" s="22">
        <f t="shared" si="14"/>
        <v>0.99500000000000011</v>
      </c>
      <c r="L28" s="22">
        <f t="shared" si="14"/>
        <v>0.495</v>
      </c>
      <c r="M28" s="22">
        <f t="shared" si="14"/>
        <v>0.61249999999999993</v>
      </c>
      <c r="N28" s="22">
        <f t="shared" si="14"/>
        <v>1.1900000000000002</v>
      </c>
      <c r="O28" s="22">
        <f t="shared" si="14"/>
        <v>2.2974999999999994</v>
      </c>
      <c r="P28" s="22">
        <f t="shared" si="14"/>
        <v>2.7500000000000004E-2</v>
      </c>
      <c r="Q28" s="22">
        <f t="shared" si="14"/>
        <v>0.33750000000000002</v>
      </c>
      <c r="R28" s="22">
        <f t="shared" si="14"/>
        <v>0.36499999999999999</v>
      </c>
      <c r="S28" s="22">
        <f t="shared" si="14"/>
        <v>1.8025000000000007</v>
      </c>
      <c r="T28" s="22">
        <f t="shared" si="14"/>
        <v>1.1074999999999999</v>
      </c>
      <c r="U28" s="22">
        <f t="shared" si="14"/>
        <v>2.1775000000000002</v>
      </c>
      <c r="V28" s="22">
        <f t="shared" si="14"/>
        <v>0.125</v>
      </c>
      <c r="W28" s="22">
        <f t="shared" si="14"/>
        <v>5.2125000000000004</v>
      </c>
      <c r="X28" s="22">
        <f t="shared" si="14"/>
        <v>1.5000000000000003E-2</v>
      </c>
      <c r="Y28" s="22">
        <f t="shared" si="14"/>
        <v>1.1299999999999999</v>
      </c>
      <c r="Z28" s="22">
        <f t="shared" si="14"/>
        <v>0.155</v>
      </c>
      <c r="AA28" s="22">
        <f t="shared" si="14"/>
        <v>1.2999999999999998</v>
      </c>
      <c r="AB28" s="22">
        <f t="shared" si="14"/>
        <v>1.3399999999999996</v>
      </c>
      <c r="AC28" s="22">
        <f t="shared" si="14"/>
        <v>1.1900000000000002</v>
      </c>
      <c r="AD28" s="22">
        <f t="shared" si="14"/>
        <v>2.5300000000000002</v>
      </c>
      <c r="AE28" s="22">
        <f t="shared" si="14"/>
        <v>5.5150000000000006</v>
      </c>
      <c r="AF28" s="22">
        <f t="shared" si="14"/>
        <v>5.5150000000000006</v>
      </c>
      <c r="AG28" s="22">
        <f t="shared" si="14"/>
        <v>1.5350000000000001</v>
      </c>
      <c r="AH28" s="22">
        <f t="shared" si="14"/>
        <v>1.5350000000000001</v>
      </c>
      <c r="AI28" s="22">
        <f t="shared" si="14"/>
        <v>0</v>
      </c>
      <c r="AJ28" s="22">
        <f t="shared" si="14"/>
        <v>0</v>
      </c>
      <c r="AK28" s="22">
        <f t="shared" si="14"/>
        <v>20.070000000000004</v>
      </c>
    </row>
    <row r="29" spans="1:37">
      <c r="A29" s="11" t="s">
        <v>58</v>
      </c>
      <c r="B29" s="18">
        <f>SUM(B8:B22)/COUNTA(B8:B22)</f>
        <v>0</v>
      </c>
      <c r="C29" s="18">
        <f t="shared" ref="C29:AJ29" si="15">SUM(C8:C22)/COUNTA(C8:C22)</f>
        <v>0</v>
      </c>
      <c r="D29" s="18">
        <f t="shared" si="15"/>
        <v>0</v>
      </c>
      <c r="E29" s="18">
        <f t="shared" si="15"/>
        <v>0</v>
      </c>
      <c r="F29" s="18">
        <f t="shared" si="15"/>
        <v>0.30999999999999994</v>
      </c>
      <c r="G29" s="18">
        <f t="shared" si="15"/>
        <v>0.30999999999999994</v>
      </c>
      <c r="H29" s="18">
        <f t="shared" si="15"/>
        <v>0.29333333333333333</v>
      </c>
      <c r="I29" s="18">
        <f t="shared" si="15"/>
        <v>0.27999999999999997</v>
      </c>
      <c r="J29" s="18">
        <f t="shared" si="15"/>
        <v>0.40666666666666668</v>
      </c>
      <c r="K29" s="18">
        <f t="shared" si="15"/>
        <v>0.9800000000000002</v>
      </c>
      <c r="L29" s="18">
        <f t="shared" si="15"/>
        <v>0.46</v>
      </c>
      <c r="M29" s="18">
        <f t="shared" si="15"/>
        <v>0.68333333333333335</v>
      </c>
      <c r="N29" s="18">
        <f t="shared" si="15"/>
        <v>1.3266666666666667</v>
      </c>
      <c r="O29" s="18">
        <f t="shared" si="15"/>
        <v>2.4699999999999998</v>
      </c>
      <c r="P29" s="18">
        <f t="shared" si="15"/>
        <v>1.0000000000000002E-2</v>
      </c>
      <c r="Q29" s="18">
        <f t="shared" si="15"/>
        <v>0.44333333333333336</v>
      </c>
      <c r="R29" s="18">
        <f t="shared" si="15"/>
        <v>0.45333333333333331</v>
      </c>
      <c r="S29" s="18">
        <f t="shared" si="15"/>
        <v>2.0366666666666666</v>
      </c>
      <c r="T29" s="18">
        <f t="shared" si="15"/>
        <v>1.19</v>
      </c>
      <c r="U29" s="18">
        <f t="shared" si="15"/>
        <v>2.1500000000000004</v>
      </c>
      <c r="V29" s="18">
        <f t="shared" si="15"/>
        <v>3.3333333333333333E-2</v>
      </c>
      <c r="W29" s="18">
        <f t="shared" si="15"/>
        <v>5.41</v>
      </c>
      <c r="X29" s="18">
        <f t="shared" si="15"/>
        <v>2.0000000000000004E-2</v>
      </c>
      <c r="Y29" s="18">
        <f t="shared" si="15"/>
        <v>1.28</v>
      </c>
      <c r="Z29" s="18">
        <f t="shared" si="15"/>
        <v>0.2</v>
      </c>
      <c r="AA29" s="18">
        <f t="shared" si="15"/>
        <v>1.5</v>
      </c>
      <c r="AB29" s="18">
        <f t="shared" si="15"/>
        <v>1.5933333333333333</v>
      </c>
      <c r="AC29" s="18">
        <f t="shared" si="15"/>
        <v>1.0133333333333334</v>
      </c>
      <c r="AD29" s="18">
        <f t="shared" si="15"/>
        <v>2.6066666666666669</v>
      </c>
      <c r="AE29" s="18">
        <f t="shared" si="15"/>
        <v>5.4200000000000008</v>
      </c>
      <c r="AF29" s="18">
        <f t="shared" si="15"/>
        <v>5.4200000000000008</v>
      </c>
      <c r="AG29" s="18">
        <f t="shared" si="15"/>
        <v>1.4400000000000002</v>
      </c>
      <c r="AH29" s="18">
        <f t="shared" si="15"/>
        <v>1.4400000000000002</v>
      </c>
      <c r="AI29" s="18">
        <f t="shared" si="15"/>
        <v>0</v>
      </c>
      <c r="AJ29" s="18">
        <f t="shared" si="15"/>
        <v>0</v>
      </c>
      <c r="AK29" s="18">
        <f>SUM(AK8:AK22)/COUNTA(AK8:AK22)</f>
        <v>20.590000000000007</v>
      </c>
    </row>
    <row r="30" spans="1:37">
      <c r="A30" s="11" t="s">
        <v>59</v>
      </c>
      <c r="B30" s="18">
        <f>SUM(B23:B27)/COUNTA(B23:B27)</f>
        <v>0</v>
      </c>
      <c r="C30" s="18">
        <f t="shared" ref="C30:AJ30" si="16">SUM(C23:C27)/COUNTA(C23:C27)</f>
        <v>0</v>
      </c>
      <c r="D30" s="18">
        <f t="shared" si="16"/>
        <v>0</v>
      </c>
      <c r="E30" s="18">
        <f t="shared" si="16"/>
        <v>0</v>
      </c>
      <c r="F30" s="18">
        <f t="shared" si="16"/>
        <v>0.35</v>
      </c>
      <c r="G30" s="18">
        <f t="shared" si="16"/>
        <v>0.35</v>
      </c>
      <c r="H30" s="18">
        <f t="shared" si="16"/>
        <v>0.21999999999999997</v>
      </c>
      <c r="I30" s="18">
        <f t="shared" si="16"/>
        <v>0.42000000000000004</v>
      </c>
      <c r="J30" s="18">
        <f t="shared" si="16"/>
        <v>0.4</v>
      </c>
      <c r="K30" s="18">
        <f t="shared" si="16"/>
        <v>1.04</v>
      </c>
      <c r="L30" s="18">
        <f t="shared" si="16"/>
        <v>0.6</v>
      </c>
      <c r="M30" s="18">
        <f t="shared" si="16"/>
        <v>0.4</v>
      </c>
      <c r="N30" s="18">
        <f t="shared" si="16"/>
        <v>0.78</v>
      </c>
      <c r="O30" s="18">
        <f t="shared" si="16"/>
        <v>1.7799999999999998</v>
      </c>
      <c r="P30" s="18">
        <f t="shared" si="16"/>
        <v>0.08</v>
      </c>
      <c r="Q30" s="18">
        <f t="shared" si="16"/>
        <v>0.02</v>
      </c>
      <c r="R30" s="18">
        <f t="shared" si="16"/>
        <v>0.1</v>
      </c>
      <c r="S30" s="18">
        <f t="shared" si="16"/>
        <v>1.1000000000000001</v>
      </c>
      <c r="T30" s="18">
        <f t="shared" si="16"/>
        <v>0.86</v>
      </c>
      <c r="U30" s="18">
        <f t="shared" si="16"/>
        <v>2.2600000000000002</v>
      </c>
      <c r="V30" s="18">
        <f t="shared" si="16"/>
        <v>0.4</v>
      </c>
      <c r="W30" s="18">
        <f t="shared" si="16"/>
        <v>4.62</v>
      </c>
      <c r="X30" s="18">
        <f t="shared" si="16"/>
        <v>0</v>
      </c>
      <c r="Y30" s="18">
        <f t="shared" si="16"/>
        <v>0.67999999999999994</v>
      </c>
      <c r="Z30" s="18">
        <f t="shared" si="16"/>
        <v>0.02</v>
      </c>
      <c r="AA30" s="18">
        <f t="shared" si="16"/>
        <v>0.7</v>
      </c>
      <c r="AB30" s="18">
        <f t="shared" si="16"/>
        <v>0.57999999999999996</v>
      </c>
      <c r="AC30" s="18">
        <f t="shared" si="16"/>
        <v>1.72</v>
      </c>
      <c r="AD30" s="18">
        <f t="shared" si="16"/>
        <v>2.2999999999999998</v>
      </c>
      <c r="AE30" s="18">
        <f t="shared" si="16"/>
        <v>5.8</v>
      </c>
      <c r="AF30" s="18">
        <f t="shared" si="16"/>
        <v>5.8</v>
      </c>
      <c r="AG30" s="18">
        <f t="shared" si="16"/>
        <v>1.8199999999999998</v>
      </c>
      <c r="AH30" s="18">
        <f t="shared" si="16"/>
        <v>1.8199999999999998</v>
      </c>
      <c r="AI30" s="18">
        <f t="shared" si="16"/>
        <v>0</v>
      </c>
      <c r="AJ30" s="18">
        <f t="shared" si="16"/>
        <v>0</v>
      </c>
      <c r="AK30" s="18">
        <f>SUM(AK23:AK27)/COUNTA(AK23:AK27)</f>
        <v>18.510000000000002</v>
      </c>
    </row>
    <row r="31" spans="1:37" ht="15.75" thickBot="1">
      <c r="A31" s="20" t="s">
        <v>60</v>
      </c>
      <c r="B31" s="20"/>
      <c r="C31" s="20">
        <f>+C28</f>
        <v>0</v>
      </c>
      <c r="D31" s="20"/>
      <c r="E31" s="20">
        <f>+E28</f>
        <v>0</v>
      </c>
      <c r="F31" s="20"/>
      <c r="G31" s="20">
        <f>+G28</f>
        <v>0.33684210526315789</v>
      </c>
      <c r="H31" s="20"/>
      <c r="I31" s="20"/>
      <c r="J31" s="20"/>
      <c r="K31" s="20">
        <f>+K28</f>
        <v>0.99500000000000011</v>
      </c>
      <c r="L31" s="20"/>
      <c r="M31" s="20"/>
      <c r="N31" s="20"/>
      <c r="O31" s="20">
        <f>+O28</f>
        <v>2.2974999999999994</v>
      </c>
      <c r="P31" s="20"/>
      <c r="Q31" s="20"/>
      <c r="R31" s="20">
        <f>+R28</f>
        <v>0.36499999999999999</v>
      </c>
      <c r="S31" s="20"/>
      <c r="T31" s="20"/>
      <c r="U31" s="20"/>
      <c r="V31" s="20"/>
      <c r="W31" s="20">
        <f>+W28</f>
        <v>5.2125000000000004</v>
      </c>
      <c r="X31" s="20"/>
      <c r="Y31" s="20"/>
      <c r="Z31" s="20"/>
      <c r="AA31" s="20">
        <f>+AA28</f>
        <v>1.2999999999999998</v>
      </c>
      <c r="AB31" s="20"/>
      <c r="AC31" s="20"/>
      <c r="AD31" s="20">
        <f>+AD28</f>
        <v>2.5300000000000002</v>
      </c>
      <c r="AE31" s="20"/>
      <c r="AF31" s="20">
        <f>+AF28</f>
        <v>5.5150000000000006</v>
      </c>
      <c r="AG31" s="20"/>
      <c r="AH31" s="20">
        <f>+AH28</f>
        <v>1.5350000000000001</v>
      </c>
      <c r="AI31" s="20"/>
      <c r="AJ31" s="20">
        <f>+AJ28</f>
        <v>0</v>
      </c>
      <c r="AK31" s="112">
        <f>+AK28</f>
        <v>20.070000000000004</v>
      </c>
    </row>
    <row r="32" spans="1:37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5" spans="1:14" ht="15.75" thickBot="1">
      <c r="B35" s="314">
        <f>SUM(E37:I37)</f>
        <v>10.813333333333333</v>
      </c>
    </row>
    <row r="36" spans="1:14">
      <c r="A36" s="24" t="s">
        <v>61</v>
      </c>
      <c r="B36" s="37" t="s">
        <v>74</v>
      </c>
      <c r="C36" s="37" t="s">
        <v>76</v>
      </c>
      <c r="D36" s="37" t="s">
        <v>77</v>
      </c>
      <c r="E36" s="37" t="s">
        <v>79</v>
      </c>
      <c r="F36" s="37" t="s">
        <v>78</v>
      </c>
      <c r="G36" s="37" t="s">
        <v>83</v>
      </c>
      <c r="H36" s="37" t="s">
        <v>84</v>
      </c>
      <c r="I36" s="37" t="s">
        <v>86</v>
      </c>
      <c r="J36" s="37" t="s">
        <v>88</v>
      </c>
      <c r="K36" s="37" t="s">
        <v>89</v>
      </c>
      <c r="L36" s="37" t="s">
        <v>91</v>
      </c>
      <c r="M36" s="37" t="s">
        <v>93</v>
      </c>
      <c r="N36" s="78"/>
    </row>
    <row r="37" spans="1:14">
      <c r="A37" s="26" t="s">
        <v>58</v>
      </c>
      <c r="B37" s="18">
        <f>C29</f>
        <v>0</v>
      </c>
      <c r="C37" s="18">
        <f>E29</f>
        <v>0</v>
      </c>
      <c r="D37" s="18">
        <f>G29</f>
        <v>0.30999999999999994</v>
      </c>
      <c r="E37" s="18">
        <f>K29</f>
        <v>0.9800000000000002</v>
      </c>
      <c r="F37" s="18">
        <f>O29</f>
        <v>2.4699999999999998</v>
      </c>
      <c r="G37" s="18">
        <f>R29</f>
        <v>0.45333333333333331</v>
      </c>
      <c r="H37" s="18">
        <f>W29</f>
        <v>5.41</v>
      </c>
      <c r="I37" s="18">
        <f>AA29</f>
        <v>1.5</v>
      </c>
      <c r="J37" s="18">
        <f>AD29</f>
        <v>2.6066666666666669</v>
      </c>
      <c r="K37" s="18">
        <f>AF30</f>
        <v>5.8</v>
      </c>
      <c r="L37" s="18">
        <f>AH29</f>
        <v>1.4400000000000002</v>
      </c>
      <c r="M37" s="20">
        <f>AJ29</f>
        <v>0</v>
      </c>
      <c r="N37" s="79"/>
    </row>
    <row r="38" spans="1:14">
      <c r="A38" s="210" t="s">
        <v>59</v>
      </c>
      <c r="B38" s="211">
        <f>C30</f>
        <v>0</v>
      </c>
      <c r="C38" s="211">
        <f>E30</f>
        <v>0</v>
      </c>
      <c r="D38" s="211">
        <f>G30</f>
        <v>0.35</v>
      </c>
      <c r="E38" s="211">
        <f>K30</f>
        <v>1.04</v>
      </c>
      <c r="F38" s="211">
        <f>O30</f>
        <v>1.7799999999999998</v>
      </c>
      <c r="G38" s="211">
        <f>R30</f>
        <v>0.1</v>
      </c>
      <c r="H38" s="211">
        <f>W30</f>
        <v>4.62</v>
      </c>
      <c r="I38" s="211">
        <f>AA30</f>
        <v>0.7</v>
      </c>
      <c r="J38" s="211">
        <f>AD30</f>
        <v>2.2999999999999998</v>
      </c>
      <c r="K38" s="211">
        <f>AF30</f>
        <v>5.8</v>
      </c>
      <c r="L38" s="211">
        <f>AH30</f>
        <v>1.8199999999999998</v>
      </c>
      <c r="M38" s="212">
        <f>AJ30</f>
        <v>0</v>
      </c>
      <c r="N38" s="79"/>
    </row>
    <row r="39" spans="1:14">
      <c r="A39" s="27" t="s">
        <v>60</v>
      </c>
      <c r="B39" s="18">
        <f>C31</f>
        <v>0</v>
      </c>
      <c r="C39" s="28">
        <f>E31</f>
        <v>0</v>
      </c>
      <c r="D39" s="18">
        <f>G31</f>
        <v>0.33684210526315789</v>
      </c>
      <c r="E39" s="28">
        <f>K31</f>
        <v>0.99500000000000011</v>
      </c>
      <c r="F39" s="28">
        <f>O31</f>
        <v>2.2974999999999994</v>
      </c>
      <c r="G39" s="28">
        <f>R31</f>
        <v>0.36499999999999999</v>
      </c>
      <c r="H39" s="28">
        <f>W31</f>
        <v>5.2125000000000004</v>
      </c>
      <c r="I39" s="28">
        <f>AA31</f>
        <v>1.2999999999999998</v>
      </c>
      <c r="J39" s="28">
        <f>AD31</f>
        <v>2.5300000000000002</v>
      </c>
      <c r="K39" s="28">
        <f>AF31</f>
        <v>5.5150000000000006</v>
      </c>
      <c r="L39" s="28">
        <f>AH31</f>
        <v>1.5350000000000001</v>
      </c>
      <c r="M39" s="20">
        <f>AJ31</f>
        <v>0</v>
      </c>
      <c r="N39" s="79"/>
    </row>
    <row r="40" spans="1:14">
      <c r="A40" s="26" t="s">
        <v>658</v>
      </c>
      <c r="B40" s="18">
        <f>B39</f>
        <v>0</v>
      </c>
      <c r="C40" s="18">
        <f>C39+B40</f>
        <v>0</v>
      </c>
      <c r="D40" s="18">
        <f t="shared" ref="D40:M40" si="17">D39+C40</f>
        <v>0.33684210526315789</v>
      </c>
      <c r="E40" s="18">
        <f t="shared" si="17"/>
        <v>1.3318421052631579</v>
      </c>
      <c r="F40" s="18">
        <f t="shared" si="17"/>
        <v>3.6293421052631576</v>
      </c>
      <c r="G40" s="18">
        <f t="shared" si="17"/>
        <v>3.9943421052631578</v>
      </c>
      <c r="H40" s="18">
        <f t="shared" si="17"/>
        <v>9.2068421052631582</v>
      </c>
      <c r="I40" s="18">
        <f t="shared" si="17"/>
        <v>10.506842105263157</v>
      </c>
      <c r="J40" s="18">
        <f t="shared" si="17"/>
        <v>13.036842105263158</v>
      </c>
      <c r="K40" s="18">
        <f t="shared" si="17"/>
        <v>18.551842105263159</v>
      </c>
      <c r="L40" s="18">
        <f t="shared" si="17"/>
        <v>20.086842105263159</v>
      </c>
      <c r="M40" s="18">
        <f t="shared" si="17"/>
        <v>20.086842105263159</v>
      </c>
      <c r="N40" s="79">
        <f>SUM(B40:M40)</f>
        <v>100.76842105263158</v>
      </c>
    </row>
    <row r="41" spans="1:14">
      <c r="A41" s="29" t="s">
        <v>279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79"/>
    </row>
    <row r="42" spans="1:14">
      <c r="A42" s="32" t="s">
        <v>63</v>
      </c>
      <c r="B42" s="38" t="s">
        <v>74</v>
      </c>
      <c r="C42" s="38" t="s">
        <v>76</v>
      </c>
      <c r="D42" s="38" t="s">
        <v>77</v>
      </c>
      <c r="E42" s="38" t="s">
        <v>79</v>
      </c>
      <c r="F42" s="38" t="s">
        <v>78</v>
      </c>
      <c r="G42" s="38" t="s">
        <v>83</v>
      </c>
      <c r="H42" s="38" t="s">
        <v>84</v>
      </c>
      <c r="I42" s="38" t="s">
        <v>86</v>
      </c>
      <c r="J42" s="38" t="s">
        <v>88</v>
      </c>
      <c r="K42" s="38" t="s">
        <v>89</v>
      </c>
      <c r="L42" s="38" t="s">
        <v>91</v>
      </c>
      <c r="M42" s="38" t="s">
        <v>93</v>
      </c>
      <c r="N42" s="78"/>
    </row>
    <row r="43" spans="1:14">
      <c r="A43" s="26" t="s">
        <v>64</v>
      </c>
      <c r="B43" s="18">
        <v>1.02</v>
      </c>
      <c r="C43" s="18">
        <v>1.05</v>
      </c>
      <c r="D43" s="18">
        <v>0.77</v>
      </c>
      <c r="E43" s="18">
        <v>1.71</v>
      </c>
      <c r="F43" s="18">
        <v>3.24</v>
      </c>
      <c r="G43" s="18">
        <v>2.4</v>
      </c>
      <c r="H43" s="18">
        <v>1.53</v>
      </c>
      <c r="I43" s="18">
        <v>2.2200000000000002</v>
      </c>
      <c r="J43" s="18">
        <v>2.72</v>
      </c>
      <c r="K43" s="18">
        <v>2.19</v>
      </c>
      <c r="L43" s="18">
        <v>0.86</v>
      </c>
      <c r="M43" s="20">
        <v>0.92</v>
      </c>
      <c r="N43" s="79"/>
    </row>
    <row r="44" spans="1:14">
      <c r="A44" s="26" t="s">
        <v>65</v>
      </c>
      <c r="B44" s="18">
        <f>SUM(B43)</f>
        <v>1.02</v>
      </c>
      <c r="C44" s="18">
        <f t="shared" ref="C44:I44" si="18">SUM(B44+C43)</f>
        <v>2.0700000000000003</v>
      </c>
      <c r="D44" s="18">
        <f t="shared" si="18"/>
        <v>2.8400000000000003</v>
      </c>
      <c r="E44" s="18">
        <f t="shared" si="18"/>
        <v>4.5500000000000007</v>
      </c>
      <c r="F44" s="18">
        <f t="shared" si="18"/>
        <v>7.7900000000000009</v>
      </c>
      <c r="G44" s="18">
        <f t="shared" si="18"/>
        <v>10.190000000000001</v>
      </c>
      <c r="H44" s="18">
        <f t="shared" si="18"/>
        <v>11.72</v>
      </c>
      <c r="I44" s="18">
        <f t="shared" si="18"/>
        <v>13.940000000000001</v>
      </c>
      <c r="J44" s="18">
        <f>SUM(H44+J43)</f>
        <v>14.440000000000001</v>
      </c>
      <c r="K44" s="18">
        <f>SUM(J44+K43)</f>
        <v>16.630000000000003</v>
      </c>
      <c r="L44" s="18">
        <f>SUM(K44+L43)</f>
        <v>17.490000000000002</v>
      </c>
      <c r="M44" s="20">
        <f>SUM(L44+M43)</f>
        <v>18.410000000000004</v>
      </c>
      <c r="N44" s="79"/>
    </row>
    <row r="45" spans="1:14">
      <c r="A45" s="27" t="s">
        <v>66</v>
      </c>
      <c r="B45" s="28">
        <v>5.34</v>
      </c>
      <c r="C45" s="28">
        <v>5.29</v>
      </c>
      <c r="D45" s="28">
        <v>5.58</v>
      </c>
      <c r="E45" s="28">
        <v>5.36</v>
      </c>
      <c r="F45" s="28">
        <v>8.82</v>
      </c>
      <c r="G45" s="28">
        <v>13.52</v>
      </c>
      <c r="H45" s="28">
        <v>11.61</v>
      </c>
      <c r="I45" s="28">
        <v>12.46</v>
      </c>
      <c r="J45" s="28">
        <v>9.85</v>
      </c>
      <c r="K45" s="28">
        <v>9.3699999999999992</v>
      </c>
      <c r="L45" s="28">
        <v>3.62</v>
      </c>
      <c r="M45" s="28">
        <v>4.6900000000000004</v>
      </c>
      <c r="N45" s="80"/>
    </row>
    <row r="46" spans="1:14">
      <c r="A46" s="26" t="s">
        <v>67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0"/>
      <c r="N46" s="79"/>
    </row>
    <row r="47" spans="1:14">
      <c r="A47" s="26" t="s">
        <v>68</v>
      </c>
      <c r="B47" s="18">
        <f t="shared" ref="B47:M47" si="19">SUM(B37-B43)</f>
        <v>-1.02</v>
      </c>
      <c r="C47" s="18">
        <f t="shared" si="19"/>
        <v>-1.05</v>
      </c>
      <c r="D47" s="18">
        <f t="shared" si="19"/>
        <v>-0.46000000000000008</v>
      </c>
      <c r="E47" s="18">
        <f t="shared" si="19"/>
        <v>-0.72999999999999976</v>
      </c>
      <c r="F47" s="18">
        <f t="shared" si="19"/>
        <v>-0.77000000000000046</v>
      </c>
      <c r="G47" s="18">
        <f t="shared" si="19"/>
        <v>-1.9466666666666665</v>
      </c>
      <c r="H47" s="18">
        <f t="shared" si="19"/>
        <v>3.88</v>
      </c>
      <c r="I47" s="18">
        <f t="shared" si="19"/>
        <v>-0.7200000000000002</v>
      </c>
      <c r="J47" s="18">
        <f t="shared" si="19"/>
        <v>-0.11333333333333329</v>
      </c>
      <c r="K47" s="18">
        <f t="shared" si="19"/>
        <v>3.61</v>
      </c>
      <c r="L47" s="18">
        <f t="shared" si="19"/>
        <v>0.58000000000000018</v>
      </c>
      <c r="M47" s="28">
        <f t="shared" si="19"/>
        <v>-0.92</v>
      </c>
      <c r="N47" s="80"/>
    </row>
    <row r="48" spans="1:14">
      <c r="A48" s="26" t="s">
        <v>69</v>
      </c>
      <c r="B48" s="18">
        <f t="shared" ref="B48:M48" si="20">SUM(B38-B43)</f>
        <v>-1.02</v>
      </c>
      <c r="C48" s="18">
        <f t="shared" si="20"/>
        <v>-1.05</v>
      </c>
      <c r="D48" s="18">
        <f t="shared" si="20"/>
        <v>-0.42000000000000004</v>
      </c>
      <c r="E48" s="18">
        <f t="shared" si="20"/>
        <v>-0.66999999999999993</v>
      </c>
      <c r="F48" s="18">
        <f t="shared" si="20"/>
        <v>-1.4600000000000004</v>
      </c>
      <c r="G48" s="18">
        <f t="shared" si="20"/>
        <v>-2.2999999999999998</v>
      </c>
      <c r="H48" s="18">
        <f t="shared" si="20"/>
        <v>3.09</v>
      </c>
      <c r="I48" s="18">
        <f t="shared" si="20"/>
        <v>-1.5200000000000002</v>
      </c>
      <c r="J48" s="18">
        <f t="shared" si="20"/>
        <v>-0.42000000000000037</v>
      </c>
      <c r="K48" s="18">
        <f t="shared" si="20"/>
        <v>3.61</v>
      </c>
      <c r="L48" s="18">
        <f t="shared" si="20"/>
        <v>0.95999999999999985</v>
      </c>
      <c r="M48" s="28">
        <f t="shared" si="20"/>
        <v>-0.92</v>
      </c>
      <c r="N48" s="80"/>
    </row>
    <row r="49" spans="1:18">
      <c r="A49" s="26" t="s">
        <v>70</v>
      </c>
      <c r="B49" s="18">
        <f t="shared" ref="B49:M49" si="21">SUM(B39-B43)</f>
        <v>-1.02</v>
      </c>
      <c r="C49" s="18">
        <f t="shared" si="21"/>
        <v>-1.05</v>
      </c>
      <c r="D49" s="18">
        <f t="shared" si="21"/>
        <v>-0.43315789473684213</v>
      </c>
      <c r="E49" s="18">
        <f t="shared" si="21"/>
        <v>-0.71499999999999986</v>
      </c>
      <c r="F49" s="18">
        <f t="shared" si="21"/>
        <v>-0.94250000000000078</v>
      </c>
      <c r="G49" s="18">
        <f t="shared" si="21"/>
        <v>-2.0350000000000001</v>
      </c>
      <c r="H49" s="18">
        <f t="shared" si="21"/>
        <v>3.6825000000000001</v>
      </c>
      <c r="I49" s="18">
        <f t="shared" si="21"/>
        <v>-0.92000000000000037</v>
      </c>
      <c r="J49" s="18">
        <f t="shared" si="21"/>
        <v>-0.18999999999999995</v>
      </c>
      <c r="K49" s="18">
        <f t="shared" si="21"/>
        <v>3.3250000000000006</v>
      </c>
      <c r="L49" s="18">
        <f t="shared" si="21"/>
        <v>0.67500000000000016</v>
      </c>
      <c r="M49" s="28">
        <f t="shared" si="21"/>
        <v>-0.92</v>
      </c>
      <c r="N49" s="80"/>
    </row>
    <row r="50" spans="1:18">
      <c r="A50" s="26" t="s">
        <v>71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20"/>
      <c r="N50" s="79"/>
    </row>
    <row r="51" spans="1:18">
      <c r="A51" s="26" t="s">
        <v>68</v>
      </c>
      <c r="B51" s="18">
        <f t="shared" ref="B51:M51" si="22">SUM(B55-B44)</f>
        <v>-1.02</v>
      </c>
      <c r="C51" s="18">
        <f t="shared" si="22"/>
        <v>-2.0700000000000003</v>
      </c>
      <c r="D51" s="18">
        <f t="shared" si="22"/>
        <v>-2.5300000000000002</v>
      </c>
      <c r="E51" s="18">
        <f t="shared" si="22"/>
        <v>-3.2600000000000007</v>
      </c>
      <c r="F51" s="18">
        <f t="shared" si="22"/>
        <v>-4.0300000000000011</v>
      </c>
      <c r="G51" s="18">
        <f t="shared" si="22"/>
        <v>-5.9766666666666683</v>
      </c>
      <c r="H51" s="18">
        <f t="shared" si="22"/>
        <v>-2.0966666666666676</v>
      </c>
      <c r="I51" s="18">
        <f t="shared" si="22"/>
        <v>-2.8166666666666682</v>
      </c>
      <c r="J51" s="18">
        <f t="shared" si="22"/>
        <v>-2.2100000000000009</v>
      </c>
      <c r="K51" s="18">
        <f t="shared" si="22"/>
        <v>1.3999999999999986</v>
      </c>
      <c r="L51" s="18">
        <f t="shared" si="22"/>
        <v>1.9800000000000004</v>
      </c>
      <c r="M51" s="28">
        <f t="shared" si="22"/>
        <v>1.0599999999999987</v>
      </c>
      <c r="N51" s="80"/>
    </row>
    <row r="52" spans="1:18">
      <c r="A52" s="26" t="s">
        <v>69</v>
      </c>
      <c r="B52" s="18">
        <f t="shared" ref="B52:M52" si="23">SUM(B56-B44)</f>
        <v>-1.02</v>
      </c>
      <c r="C52" s="18">
        <f t="shared" si="23"/>
        <v>-2.0700000000000003</v>
      </c>
      <c r="D52" s="18">
        <f t="shared" si="23"/>
        <v>-2.4900000000000002</v>
      </c>
      <c r="E52" s="18">
        <f t="shared" si="23"/>
        <v>-3.1600000000000006</v>
      </c>
      <c r="F52" s="18">
        <f t="shared" si="23"/>
        <v>-4.620000000000001</v>
      </c>
      <c r="G52" s="18">
        <f t="shared" si="23"/>
        <v>-6.9200000000000017</v>
      </c>
      <c r="H52" s="18">
        <f t="shared" si="23"/>
        <v>-3.83</v>
      </c>
      <c r="I52" s="18">
        <f t="shared" si="23"/>
        <v>-5.3500000000000014</v>
      </c>
      <c r="J52" s="18">
        <f t="shared" si="23"/>
        <v>-4.25</v>
      </c>
      <c r="K52" s="18">
        <f t="shared" si="23"/>
        <v>-0.64000000000000057</v>
      </c>
      <c r="L52" s="18">
        <f t="shared" si="23"/>
        <v>0.32000000000000028</v>
      </c>
      <c r="M52" s="28">
        <f t="shared" si="23"/>
        <v>-0.60000000000000142</v>
      </c>
      <c r="N52" s="80"/>
    </row>
    <row r="53" spans="1:18">
      <c r="A53" s="27" t="s">
        <v>70</v>
      </c>
      <c r="B53" s="28">
        <f t="shared" ref="B53:M53" si="24">SUM(B57-B44)</f>
        <v>-1.02</v>
      </c>
      <c r="C53" s="28">
        <f t="shared" si="24"/>
        <v>-2.0700000000000003</v>
      </c>
      <c r="D53" s="28">
        <f t="shared" si="24"/>
        <v>-2.5031578947368422</v>
      </c>
      <c r="E53" s="28">
        <f t="shared" si="24"/>
        <v>-3.2181578947368426</v>
      </c>
      <c r="F53" s="28">
        <f t="shared" si="24"/>
        <v>-4.1606578947368433</v>
      </c>
      <c r="G53" s="28">
        <f t="shared" si="24"/>
        <v>-6.1956578947368435</v>
      </c>
      <c r="H53" s="28">
        <f t="shared" si="24"/>
        <v>-2.5131578947368425</v>
      </c>
      <c r="I53" s="28">
        <f t="shared" si="24"/>
        <v>-3.4331578947368442</v>
      </c>
      <c r="J53" s="28">
        <f t="shared" si="24"/>
        <v>-2.7031578947368438</v>
      </c>
      <c r="K53" s="28">
        <f t="shared" si="24"/>
        <v>0.62184210526315553</v>
      </c>
      <c r="L53" s="28">
        <f t="shared" si="24"/>
        <v>1.2968421052631562</v>
      </c>
      <c r="M53" s="28">
        <f t="shared" si="24"/>
        <v>0.37684210526315454</v>
      </c>
      <c r="N53" s="80"/>
    </row>
    <row r="54" spans="1:18">
      <c r="A54" s="33" t="s">
        <v>72</v>
      </c>
      <c r="B54" s="39" t="s">
        <v>74</v>
      </c>
      <c r="C54" s="39" t="s">
        <v>76</v>
      </c>
      <c r="D54" s="39" t="s">
        <v>77</v>
      </c>
      <c r="E54" s="39" t="s">
        <v>79</v>
      </c>
      <c r="F54" s="39" t="s">
        <v>78</v>
      </c>
      <c r="G54" s="39" t="s">
        <v>83</v>
      </c>
      <c r="H54" s="39" t="s">
        <v>84</v>
      </c>
      <c r="I54" s="39" t="s">
        <v>86</v>
      </c>
      <c r="J54" s="39" t="s">
        <v>88</v>
      </c>
      <c r="K54" s="39" t="s">
        <v>89</v>
      </c>
      <c r="L54" s="39" t="s">
        <v>91</v>
      </c>
      <c r="M54" s="39" t="s">
        <v>93</v>
      </c>
      <c r="N54" s="78"/>
    </row>
    <row r="55" spans="1:18">
      <c r="A55" s="26" t="s">
        <v>68</v>
      </c>
      <c r="B55" s="18">
        <f>SUM(B37)</f>
        <v>0</v>
      </c>
      <c r="C55" s="18">
        <f t="shared" ref="C55:I57" si="25">SUM(C37+B55)</f>
        <v>0</v>
      </c>
      <c r="D55" s="18">
        <f t="shared" si="25"/>
        <v>0.30999999999999994</v>
      </c>
      <c r="E55" s="18">
        <f t="shared" si="25"/>
        <v>1.29</v>
      </c>
      <c r="F55" s="18">
        <f t="shared" si="25"/>
        <v>3.76</v>
      </c>
      <c r="G55" s="18">
        <f t="shared" si="25"/>
        <v>4.2133333333333329</v>
      </c>
      <c r="H55" s="18">
        <f t="shared" si="25"/>
        <v>9.6233333333333331</v>
      </c>
      <c r="I55" s="18">
        <f t="shared" si="25"/>
        <v>11.123333333333333</v>
      </c>
      <c r="J55" s="18">
        <f>SUM(J37+H55)</f>
        <v>12.23</v>
      </c>
      <c r="K55" s="18">
        <f t="shared" ref="K55:M57" si="26">SUM(K37+J55)</f>
        <v>18.03</v>
      </c>
      <c r="L55" s="18">
        <f t="shared" si="26"/>
        <v>19.470000000000002</v>
      </c>
      <c r="M55" s="28">
        <f t="shared" si="26"/>
        <v>19.470000000000002</v>
      </c>
      <c r="N55" s="80"/>
    </row>
    <row r="56" spans="1:18">
      <c r="A56" s="26" t="s">
        <v>69</v>
      </c>
      <c r="B56" s="18">
        <f>SUM(B38)</f>
        <v>0</v>
      </c>
      <c r="C56" s="18">
        <f t="shared" si="25"/>
        <v>0</v>
      </c>
      <c r="D56" s="18">
        <f t="shared" si="25"/>
        <v>0.35</v>
      </c>
      <c r="E56" s="18">
        <f t="shared" si="25"/>
        <v>1.3900000000000001</v>
      </c>
      <c r="F56" s="18">
        <f t="shared" si="25"/>
        <v>3.17</v>
      </c>
      <c r="G56" s="18">
        <f t="shared" si="25"/>
        <v>3.27</v>
      </c>
      <c r="H56" s="18">
        <f t="shared" si="25"/>
        <v>7.8900000000000006</v>
      </c>
      <c r="I56" s="18">
        <f t="shared" si="25"/>
        <v>8.59</v>
      </c>
      <c r="J56" s="18">
        <f>SUM(J38+H56)</f>
        <v>10.190000000000001</v>
      </c>
      <c r="K56" s="18">
        <f t="shared" si="26"/>
        <v>15.990000000000002</v>
      </c>
      <c r="L56" s="18">
        <f t="shared" si="26"/>
        <v>17.810000000000002</v>
      </c>
      <c r="M56" s="28">
        <f t="shared" si="26"/>
        <v>17.810000000000002</v>
      </c>
      <c r="N56" s="81"/>
    </row>
    <row r="57" spans="1:18">
      <c r="A57" s="26" t="s">
        <v>70</v>
      </c>
      <c r="B57" s="20">
        <f>SUM(B39)</f>
        <v>0</v>
      </c>
      <c r="C57" s="20">
        <f t="shared" si="25"/>
        <v>0</v>
      </c>
      <c r="D57" s="20">
        <f t="shared" si="25"/>
        <v>0.33684210526315789</v>
      </c>
      <c r="E57" s="20">
        <f t="shared" si="25"/>
        <v>1.3318421052631579</v>
      </c>
      <c r="F57" s="20">
        <f t="shared" si="25"/>
        <v>3.6293421052631576</v>
      </c>
      <c r="G57" s="20">
        <f t="shared" si="25"/>
        <v>3.9943421052631578</v>
      </c>
      <c r="H57" s="20">
        <f t="shared" si="25"/>
        <v>9.2068421052631582</v>
      </c>
      <c r="I57" s="20">
        <f t="shared" si="25"/>
        <v>10.506842105263157</v>
      </c>
      <c r="J57" s="20">
        <f>SUM(J39+H57)</f>
        <v>11.736842105263158</v>
      </c>
      <c r="K57" s="20">
        <f t="shared" si="26"/>
        <v>17.251842105263158</v>
      </c>
      <c r="L57" s="20">
        <f t="shared" si="26"/>
        <v>18.786842105263158</v>
      </c>
      <c r="M57" s="28">
        <f t="shared" si="26"/>
        <v>18.786842105263158</v>
      </c>
      <c r="N57" s="81"/>
    </row>
    <row r="58" spans="1:1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8">
      <c r="R59" s="67"/>
    </row>
  </sheetData>
  <phoneticPr fontId="0" type="noConversion"/>
  <pageMargins left="0.5" right="0.5" top="0.5" bottom="0.5" header="0" footer="0"/>
  <pageSetup paperSize="5" orientation="landscape" r:id="rId1"/>
  <headerFooter alignWithMargins="0"/>
  <colBreaks count="1" manualBreakCount="1">
    <brk id="18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BG58"/>
  <sheetViews>
    <sheetView showOutlineSymbols="0" view="pageBreakPreview" zoomScale="75" zoomScaleNormal="50" zoomScaleSheetLayoutView="50" workbookViewId="0">
      <selection activeCell="B36" sqref="B36"/>
    </sheetView>
  </sheetViews>
  <sheetFormatPr defaultColWidth="9.6640625" defaultRowHeight="15"/>
  <cols>
    <col min="1" max="1" width="35.77734375" style="1" customWidth="1"/>
    <col min="2" max="26" width="9.6640625" style="1" customWidth="1"/>
    <col min="27" max="27" width="9.6640625" customWidth="1"/>
    <col min="28" max="41" width="9.6640625" style="1" customWidth="1"/>
    <col min="42" max="42" width="10.109375" style="1" customWidth="1"/>
    <col min="43" max="58" width="9.6640625" style="1" customWidth="1"/>
    <col min="59" max="59" width="10.77734375" style="1" customWidth="1"/>
    <col min="60" max="16384" width="9.6640625" style="1"/>
  </cols>
  <sheetData>
    <row r="1" spans="1:59">
      <c r="A1" s="11" t="s">
        <v>46</v>
      </c>
      <c r="B1" s="11"/>
    </row>
    <row r="2" spans="1:59">
      <c r="A2" s="71" t="s">
        <v>359</v>
      </c>
      <c r="B2" s="11"/>
    </row>
    <row r="3" spans="1:59">
      <c r="A3" s="11" t="s">
        <v>299</v>
      </c>
      <c r="B3" s="11"/>
    </row>
    <row r="4" spans="1:59">
      <c r="A4" s="11" t="s">
        <v>360</v>
      </c>
      <c r="B4" s="11"/>
    </row>
    <row r="5" spans="1:59">
      <c r="A5" s="1" t="s">
        <v>322</v>
      </c>
      <c r="B5" s="11"/>
    </row>
    <row r="6" spans="1:59" ht="6.95" customHeight="1" thickBot="1">
      <c r="A6" s="11"/>
      <c r="B6" s="11"/>
      <c r="D6" s="35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32.25" thickBot="1">
      <c r="A7" s="36" t="s">
        <v>48</v>
      </c>
      <c r="B7" s="76" t="s">
        <v>361</v>
      </c>
      <c r="C7" s="76" t="s">
        <v>362</v>
      </c>
      <c r="D7" s="73" t="s">
        <v>341</v>
      </c>
      <c r="E7" s="76" t="s">
        <v>363</v>
      </c>
      <c r="F7" s="76" t="s">
        <v>290</v>
      </c>
      <c r="G7" s="76" t="s">
        <v>364</v>
      </c>
      <c r="H7" s="73" t="s">
        <v>342</v>
      </c>
      <c r="I7" s="76" t="s">
        <v>365</v>
      </c>
      <c r="J7" s="76" t="s">
        <v>366</v>
      </c>
      <c r="K7" s="76" t="s">
        <v>367</v>
      </c>
      <c r="L7" s="76" t="s">
        <v>368</v>
      </c>
      <c r="M7" s="76" t="s">
        <v>291</v>
      </c>
      <c r="N7" s="73" t="s">
        <v>578</v>
      </c>
      <c r="O7" s="76" t="s">
        <v>369</v>
      </c>
      <c r="P7" s="76" t="s">
        <v>182</v>
      </c>
      <c r="Q7" s="76" t="s">
        <v>100</v>
      </c>
      <c r="R7" s="73" t="s">
        <v>570</v>
      </c>
      <c r="S7" s="76" t="s">
        <v>103</v>
      </c>
      <c r="T7" s="73" t="s">
        <v>347</v>
      </c>
      <c r="U7" s="73" t="s">
        <v>236</v>
      </c>
      <c r="V7" s="73" t="s">
        <v>135</v>
      </c>
      <c r="W7" s="73" t="s">
        <v>206</v>
      </c>
      <c r="X7" s="73" t="s">
        <v>269</v>
      </c>
      <c r="Y7" s="73" t="s">
        <v>370</v>
      </c>
      <c r="Z7" s="73" t="s">
        <v>571</v>
      </c>
      <c r="AA7" s="73" t="s">
        <v>371</v>
      </c>
      <c r="AB7" s="73" t="s">
        <v>372</v>
      </c>
      <c r="AC7" s="73" t="s">
        <v>137</v>
      </c>
      <c r="AD7" s="73" t="s">
        <v>139</v>
      </c>
      <c r="AE7" s="73" t="s">
        <v>140</v>
      </c>
      <c r="AF7" s="73" t="s">
        <v>152</v>
      </c>
      <c r="AG7" s="73" t="s">
        <v>572</v>
      </c>
      <c r="AH7" s="76" t="s">
        <v>373</v>
      </c>
      <c r="AI7" s="76" t="s">
        <v>374</v>
      </c>
      <c r="AJ7" s="76" t="s">
        <v>375</v>
      </c>
      <c r="AK7" s="76" t="s">
        <v>376</v>
      </c>
      <c r="AL7" s="76">
        <v>37857</v>
      </c>
      <c r="AM7" s="76">
        <v>37859</v>
      </c>
      <c r="AN7" s="76">
        <v>37864</v>
      </c>
      <c r="AO7" s="73" t="s">
        <v>377</v>
      </c>
      <c r="AP7" s="76">
        <v>37866</v>
      </c>
      <c r="AQ7" s="76">
        <v>37868</v>
      </c>
      <c r="AR7" s="76">
        <v>37869</v>
      </c>
      <c r="AS7" s="76">
        <v>37878</v>
      </c>
      <c r="AT7" s="76">
        <v>37881</v>
      </c>
      <c r="AU7" s="76" t="s">
        <v>568</v>
      </c>
      <c r="AV7" s="76" t="s">
        <v>569</v>
      </c>
      <c r="AW7" s="73" t="s">
        <v>574</v>
      </c>
      <c r="AX7" s="76">
        <v>37900</v>
      </c>
      <c r="AY7" s="76" t="s">
        <v>579</v>
      </c>
      <c r="AZ7" s="76">
        <v>37920</v>
      </c>
      <c r="BA7" s="73" t="s">
        <v>354</v>
      </c>
      <c r="BB7" s="221" t="s">
        <v>580</v>
      </c>
      <c r="BC7" s="221">
        <v>37941</v>
      </c>
      <c r="BD7" s="73" t="s">
        <v>356</v>
      </c>
      <c r="BE7" s="75"/>
      <c r="BF7" s="73" t="s">
        <v>357</v>
      </c>
      <c r="BG7" s="82" t="s">
        <v>358</v>
      </c>
    </row>
    <row r="8" spans="1:59">
      <c r="A8" s="220" t="s">
        <v>317</v>
      </c>
      <c r="B8" s="17">
        <v>0.6</v>
      </c>
      <c r="C8" s="17">
        <v>0.2</v>
      </c>
      <c r="D8" s="22">
        <f>SUM(B8:C8)</f>
        <v>0.8</v>
      </c>
      <c r="E8" s="22">
        <v>0.6</v>
      </c>
      <c r="F8" s="22">
        <v>0.1</v>
      </c>
      <c r="G8" s="22">
        <v>0.8</v>
      </c>
      <c r="H8" s="22">
        <f>SUM(E8:G8)</f>
        <v>1.5</v>
      </c>
      <c r="I8" s="22">
        <v>0.6</v>
      </c>
      <c r="J8" s="22">
        <v>0.2</v>
      </c>
      <c r="K8" s="22">
        <v>0.3</v>
      </c>
      <c r="L8" s="22">
        <v>0.1</v>
      </c>
      <c r="M8" s="22">
        <v>0.5</v>
      </c>
      <c r="N8" s="22">
        <f>SUM(I8:M8)</f>
        <v>1.7000000000000002</v>
      </c>
      <c r="O8" s="22">
        <v>0.3</v>
      </c>
      <c r="P8" s="22">
        <v>0.2</v>
      </c>
      <c r="Q8" s="22">
        <v>2.2999999999999998</v>
      </c>
      <c r="R8" s="22">
        <f>SUM(O8:Q8)</f>
        <v>2.8</v>
      </c>
      <c r="S8" s="22">
        <v>3.8</v>
      </c>
      <c r="T8" s="22">
        <f>SUM(S8)</f>
        <v>3.8</v>
      </c>
      <c r="U8" s="22">
        <v>1.3</v>
      </c>
      <c r="V8" s="22">
        <v>0.3</v>
      </c>
      <c r="W8" s="22">
        <v>0.4</v>
      </c>
      <c r="X8" s="22">
        <v>0</v>
      </c>
      <c r="Y8" s="22">
        <v>0.2</v>
      </c>
      <c r="Z8" s="22">
        <f>SUM(U8:Y8)</f>
        <v>2.2000000000000002</v>
      </c>
      <c r="AA8" s="22">
        <v>0.3</v>
      </c>
      <c r="AB8" s="22">
        <v>0</v>
      </c>
      <c r="AC8" s="22">
        <v>3.5</v>
      </c>
      <c r="AD8" s="22">
        <v>0.4</v>
      </c>
      <c r="AE8" s="22">
        <v>0</v>
      </c>
      <c r="AF8" s="22">
        <v>0.3</v>
      </c>
      <c r="AG8" s="22">
        <f>SUM(AA8:AF8)</f>
        <v>4.5</v>
      </c>
      <c r="AH8" s="22">
        <v>0.5</v>
      </c>
      <c r="AI8" s="22">
        <v>1.5</v>
      </c>
      <c r="AJ8" s="22">
        <v>0</v>
      </c>
      <c r="AK8" s="22">
        <v>0.6</v>
      </c>
      <c r="AL8" s="22">
        <v>0.9</v>
      </c>
      <c r="AM8" s="22">
        <v>0</v>
      </c>
      <c r="AN8" s="22">
        <v>0.7</v>
      </c>
      <c r="AO8" s="22">
        <f>SUM(AH8:AN8)</f>
        <v>4.2</v>
      </c>
      <c r="AP8" s="22">
        <v>0.4</v>
      </c>
      <c r="AQ8" s="22">
        <v>5.0999999999999996</v>
      </c>
      <c r="AR8" s="22">
        <v>1.1000000000000001</v>
      </c>
      <c r="AS8" s="22">
        <v>0.3</v>
      </c>
      <c r="AT8" s="22">
        <v>0.5</v>
      </c>
      <c r="AU8" s="22">
        <v>2.2000000000000002</v>
      </c>
      <c r="AV8" s="22">
        <v>1.1000000000000001</v>
      </c>
      <c r="AW8" s="22">
        <f t="shared" ref="AW8:AW27" si="0">SUM(AP8:AV8)</f>
        <v>10.7</v>
      </c>
      <c r="AX8" s="22">
        <v>0.1</v>
      </c>
      <c r="AY8" s="22">
        <v>4.0999999999999996</v>
      </c>
      <c r="AZ8" s="22">
        <v>0.4</v>
      </c>
      <c r="BA8" s="22">
        <f t="shared" ref="BA8:BA27" si="1">SUM(AX8:AZ8)</f>
        <v>4.5999999999999996</v>
      </c>
      <c r="BB8" s="22">
        <v>0.4</v>
      </c>
      <c r="BC8" s="22">
        <v>0.4</v>
      </c>
      <c r="BD8" s="22">
        <f t="shared" ref="BD8:BD27" si="2">SUM(BB8:BC8)</f>
        <v>0.8</v>
      </c>
      <c r="BE8" s="22">
        <v>0</v>
      </c>
      <c r="BF8" s="22">
        <f>SUM(BE8)</f>
        <v>0</v>
      </c>
      <c r="BG8" s="22">
        <f t="shared" ref="BG8:BG27" si="3">D8+H8+N8+R8+T8+Z8+AG8+AO8+AW8+BA8+BD8+BF8</f>
        <v>37.6</v>
      </c>
    </row>
    <row r="9" spans="1:59" ht="14.1" customHeight="1">
      <c r="A9" s="45" t="s">
        <v>303</v>
      </c>
      <c r="B9" s="59">
        <v>0.7</v>
      </c>
      <c r="C9" s="59">
        <v>0.2</v>
      </c>
      <c r="D9" s="59">
        <f t="shared" ref="D9:D27" si="4">SUM(B9:C9)</f>
        <v>0.89999999999999991</v>
      </c>
      <c r="E9" s="58">
        <v>0.65</v>
      </c>
      <c r="F9" s="58">
        <v>0.1</v>
      </c>
      <c r="G9" s="58">
        <v>0.85</v>
      </c>
      <c r="H9" s="59">
        <f t="shared" ref="H9:H26" si="5">SUM(E9:G9)</f>
        <v>1.6</v>
      </c>
      <c r="I9" s="59">
        <v>0.6</v>
      </c>
      <c r="J9" s="59">
        <v>0.2</v>
      </c>
      <c r="K9" s="59">
        <v>0.25</v>
      </c>
      <c r="L9" s="59">
        <v>0.1</v>
      </c>
      <c r="M9" s="59">
        <v>0.5</v>
      </c>
      <c r="N9" s="59">
        <f t="shared" ref="N9:N27" si="6">SUM(I9:M9)</f>
        <v>1.6500000000000001</v>
      </c>
      <c r="O9" s="59">
        <v>0.17</v>
      </c>
      <c r="P9" s="59">
        <v>0.15</v>
      </c>
      <c r="Q9" s="59">
        <v>1.6</v>
      </c>
      <c r="R9" s="59">
        <f t="shared" ref="R9:R27" si="7">SUM(O9:Q9)</f>
        <v>1.9200000000000002</v>
      </c>
      <c r="S9" s="59">
        <v>3.1</v>
      </c>
      <c r="T9" s="59">
        <f t="shared" ref="T9:T27" si="8">SUM(S9)</f>
        <v>3.1</v>
      </c>
      <c r="U9" s="59">
        <v>0.9</v>
      </c>
      <c r="V9" s="59">
        <v>0.24</v>
      </c>
      <c r="W9" s="59">
        <v>0.2</v>
      </c>
      <c r="X9" s="59">
        <v>0.1</v>
      </c>
      <c r="Y9" s="59">
        <v>0.2</v>
      </c>
      <c r="Z9" s="59">
        <f t="shared" ref="Z9:Z27" si="9">SUM(U9:Y9)</f>
        <v>1.6400000000000001</v>
      </c>
      <c r="AA9" s="59">
        <v>0.3</v>
      </c>
      <c r="AB9" s="59">
        <v>0</v>
      </c>
      <c r="AC9" s="59">
        <v>2</v>
      </c>
      <c r="AD9" s="59">
        <v>0.35</v>
      </c>
      <c r="AE9" s="59">
        <v>0</v>
      </c>
      <c r="AF9" s="59">
        <v>0.25</v>
      </c>
      <c r="AG9" s="59">
        <f t="shared" ref="AG9:AG27" si="10">SUM(AA9:AF9)</f>
        <v>2.9</v>
      </c>
      <c r="AH9" s="59">
        <v>0.4</v>
      </c>
      <c r="AI9" s="59">
        <v>1.3</v>
      </c>
      <c r="AJ9" s="59">
        <v>0</v>
      </c>
      <c r="AK9" s="59">
        <v>0.4</v>
      </c>
      <c r="AL9" s="59">
        <v>0.8</v>
      </c>
      <c r="AM9" s="59">
        <v>0</v>
      </c>
      <c r="AN9" s="59">
        <v>0.5</v>
      </c>
      <c r="AO9" s="59">
        <f t="shared" ref="AO9:AO27" si="11">SUM(AH9:AN9)</f>
        <v>3.4000000000000004</v>
      </c>
      <c r="AP9" s="59">
        <v>0.3</v>
      </c>
      <c r="AQ9" s="59">
        <v>5</v>
      </c>
      <c r="AR9" s="59">
        <v>0.9</v>
      </c>
      <c r="AS9" s="59">
        <v>0.2</v>
      </c>
      <c r="AT9" s="59">
        <v>0.3</v>
      </c>
      <c r="AU9" s="59">
        <v>1.8</v>
      </c>
      <c r="AV9" s="59">
        <v>1</v>
      </c>
      <c r="AW9" s="59">
        <f t="shared" si="0"/>
        <v>9.5</v>
      </c>
      <c r="AX9" s="58">
        <v>0.1</v>
      </c>
      <c r="AY9" s="58">
        <v>3.1</v>
      </c>
      <c r="AZ9" s="58">
        <v>0.4</v>
      </c>
      <c r="BA9" s="59">
        <f t="shared" si="1"/>
        <v>3.6</v>
      </c>
      <c r="BB9" s="59">
        <v>0.4</v>
      </c>
      <c r="BC9" s="59">
        <v>0.3</v>
      </c>
      <c r="BD9" s="59">
        <f t="shared" si="2"/>
        <v>0.7</v>
      </c>
      <c r="BE9" s="59">
        <v>0</v>
      </c>
      <c r="BF9" s="59">
        <f t="shared" ref="BF9:BF27" si="12">SUM(BE9)</f>
        <v>0</v>
      </c>
      <c r="BG9" s="59">
        <f t="shared" si="3"/>
        <v>30.91</v>
      </c>
    </row>
    <row r="10" spans="1:59" ht="14.1" customHeight="1">
      <c r="A10" s="45" t="s">
        <v>287</v>
      </c>
      <c r="B10" s="20">
        <v>0.6</v>
      </c>
      <c r="C10" s="20">
        <v>0.2</v>
      </c>
      <c r="D10" s="20">
        <f t="shared" si="4"/>
        <v>0.8</v>
      </c>
      <c r="E10" s="51">
        <v>0.6</v>
      </c>
      <c r="F10" s="51">
        <v>0.1</v>
      </c>
      <c r="G10" s="51">
        <v>0.8</v>
      </c>
      <c r="H10" s="20">
        <f t="shared" si="5"/>
        <v>1.5</v>
      </c>
      <c r="I10" s="20">
        <v>0.6</v>
      </c>
      <c r="J10" s="20">
        <v>0.2</v>
      </c>
      <c r="K10" s="20">
        <v>0.2</v>
      </c>
      <c r="L10" s="20">
        <v>0.1</v>
      </c>
      <c r="M10" s="20">
        <v>0.5</v>
      </c>
      <c r="N10" s="20">
        <f t="shared" si="6"/>
        <v>1.6</v>
      </c>
      <c r="O10" s="20">
        <v>0.3</v>
      </c>
      <c r="P10" s="20">
        <v>0.2</v>
      </c>
      <c r="Q10" s="20">
        <v>1.6</v>
      </c>
      <c r="R10" s="20">
        <f t="shared" si="7"/>
        <v>2.1</v>
      </c>
      <c r="S10" s="20">
        <v>3.1</v>
      </c>
      <c r="T10" s="20">
        <f t="shared" si="8"/>
        <v>3.1</v>
      </c>
      <c r="U10" s="20">
        <v>0.9</v>
      </c>
      <c r="V10" s="20">
        <v>0.3</v>
      </c>
      <c r="W10" s="20">
        <v>0.3</v>
      </c>
      <c r="X10" s="20">
        <v>0</v>
      </c>
      <c r="Y10" s="20">
        <v>0.2</v>
      </c>
      <c r="Z10" s="20">
        <f t="shared" si="9"/>
        <v>1.7</v>
      </c>
      <c r="AA10" s="20">
        <v>0.3</v>
      </c>
      <c r="AB10" s="20">
        <v>0</v>
      </c>
      <c r="AC10" s="20">
        <v>4.9000000000000004</v>
      </c>
      <c r="AD10" s="20">
        <v>0.4</v>
      </c>
      <c r="AE10" s="20">
        <v>0</v>
      </c>
      <c r="AF10" s="20">
        <v>0.3</v>
      </c>
      <c r="AG10" s="20">
        <f t="shared" si="10"/>
        <v>5.9</v>
      </c>
      <c r="AH10" s="20">
        <v>0.2</v>
      </c>
      <c r="AI10" s="20">
        <v>1.1000000000000001</v>
      </c>
      <c r="AJ10" s="20">
        <v>0</v>
      </c>
      <c r="AK10" s="20">
        <v>0.7</v>
      </c>
      <c r="AL10" s="20">
        <v>0.8</v>
      </c>
      <c r="AM10" s="20">
        <v>0</v>
      </c>
      <c r="AN10" s="20">
        <v>1</v>
      </c>
      <c r="AO10" s="20">
        <f t="shared" si="11"/>
        <v>3.8</v>
      </c>
      <c r="AP10" s="20">
        <v>0.4</v>
      </c>
      <c r="AQ10" s="20">
        <v>5.2</v>
      </c>
      <c r="AR10" s="20">
        <v>1</v>
      </c>
      <c r="AS10" s="20">
        <v>0.3</v>
      </c>
      <c r="AT10" s="20">
        <v>0.4</v>
      </c>
      <c r="AU10" s="20">
        <v>2.2000000000000002</v>
      </c>
      <c r="AV10" s="20">
        <v>1.2</v>
      </c>
      <c r="AW10" s="20">
        <f t="shared" si="0"/>
        <v>10.7</v>
      </c>
      <c r="AX10" s="51">
        <v>0.1</v>
      </c>
      <c r="AY10" s="51">
        <v>4.4000000000000004</v>
      </c>
      <c r="AZ10" s="51">
        <v>0.4</v>
      </c>
      <c r="BA10" s="20">
        <f t="shared" si="1"/>
        <v>4.9000000000000004</v>
      </c>
      <c r="BB10" s="20">
        <v>0.2</v>
      </c>
      <c r="BC10" s="20">
        <v>0.3</v>
      </c>
      <c r="BD10" s="20">
        <f t="shared" si="2"/>
        <v>0.5</v>
      </c>
      <c r="BE10" s="20">
        <v>0</v>
      </c>
      <c r="BF10" s="20">
        <f t="shared" si="12"/>
        <v>0</v>
      </c>
      <c r="BG10" s="20">
        <f t="shared" si="3"/>
        <v>36.6</v>
      </c>
    </row>
    <row r="11" spans="1:59" ht="14.1" customHeight="1">
      <c r="A11" s="45" t="s">
        <v>52</v>
      </c>
      <c r="B11" s="20">
        <v>0.7</v>
      </c>
      <c r="C11" s="20">
        <v>0.3</v>
      </c>
      <c r="D11" s="20">
        <f t="shared" si="4"/>
        <v>1</v>
      </c>
      <c r="E11" s="20">
        <v>0.9</v>
      </c>
      <c r="F11" s="20">
        <v>0.6</v>
      </c>
      <c r="G11" s="20">
        <v>1</v>
      </c>
      <c r="H11" s="20">
        <f t="shared" si="5"/>
        <v>2.5</v>
      </c>
      <c r="I11" s="20">
        <v>0.3</v>
      </c>
      <c r="J11" s="20">
        <v>0.2</v>
      </c>
      <c r="K11" s="20">
        <v>0.2</v>
      </c>
      <c r="L11" s="20">
        <v>0.1</v>
      </c>
      <c r="M11" s="20">
        <v>0.5</v>
      </c>
      <c r="N11" s="20">
        <f t="shared" si="6"/>
        <v>1.2999999999999998</v>
      </c>
      <c r="O11" s="20">
        <v>0.7</v>
      </c>
      <c r="P11" s="20">
        <v>0.1</v>
      </c>
      <c r="Q11" s="20">
        <v>0.5</v>
      </c>
      <c r="R11" s="20">
        <f t="shared" si="7"/>
        <v>1.2999999999999998</v>
      </c>
      <c r="S11" s="20">
        <v>0.8</v>
      </c>
      <c r="T11" s="20">
        <f t="shared" si="8"/>
        <v>0.8</v>
      </c>
      <c r="U11" s="20">
        <v>1.8</v>
      </c>
      <c r="V11" s="20">
        <v>0.4</v>
      </c>
      <c r="W11" s="20">
        <v>0.2</v>
      </c>
      <c r="X11" s="20">
        <v>1.2</v>
      </c>
      <c r="Y11" s="20">
        <v>0.3</v>
      </c>
      <c r="Z11" s="20">
        <f t="shared" si="9"/>
        <v>3.9000000000000004</v>
      </c>
      <c r="AA11" s="20">
        <v>1</v>
      </c>
      <c r="AB11" s="20">
        <v>0</v>
      </c>
      <c r="AC11" s="20">
        <v>4.7</v>
      </c>
      <c r="AD11" s="20">
        <v>0.1</v>
      </c>
      <c r="AE11" s="20">
        <v>0</v>
      </c>
      <c r="AF11" s="20">
        <v>0.4</v>
      </c>
      <c r="AG11" s="20">
        <f t="shared" si="10"/>
        <v>6.2</v>
      </c>
      <c r="AH11" s="20">
        <v>0.4</v>
      </c>
      <c r="AI11" s="20">
        <v>1.8</v>
      </c>
      <c r="AJ11" s="20">
        <v>0</v>
      </c>
      <c r="AK11" s="20">
        <v>0</v>
      </c>
      <c r="AL11" s="20">
        <v>0</v>
      </c>
      <c r="AM11" s="20">
        <v>0</v>
      </c>
      <c r="AN11" s="20">
        <v>0.4</v>
      </c>
      <c r="AO11" s="20">
        <f t="shared" si="11"/>
        <v>2.6</v>
      </c>
      <c r="AP11" s="20">
        <v>0.8</v>
      </c>
      <c r="AQ11" s="20">
        <v>2</v>
      </c>
      <c r="AR11" s="20">
        <v>2</v>
      </c>
      <c r="AS11" s="20">
        <v>0</v>
      </c>
      <c r="AT11" s="20">
        <v>0.2</v>
      </c>
      <c r="AU11" s="20">
        <v>3.3</v>
      </c>
      <c r="AV11" s="20">
        <v>2.5</v>
      </c>
      <c r="AW11" s="20">
        <f t="shared" si="0"/>
        <v>10.8</v>
      </c>
      <c r="AX11" s="20">
        <v>0</v>
      </c>
      <c r="AY11" s="20">
        <v>4.3</v>
      </c>
      <c r="AZ11" s="20">
        <v>0.4</v>
      </c>
      <c r="BA11" s="20">
        <f t="shared" si="1"/>
        <v>4.7</v>
      </c>
      <c r="BB11" s="20">
        <v>0.2</v>
      </c>
      <c r="BC11" s="20">
        <v>0.2</v>
      </c>
      <c r="BD11" s="20">
        <f t="shared" si="2"/>
        <v>0.4</v>
      </c>
      <c r="BE11" s="20">
        <v>0</v>
      </c>
      <c r="BF11" s="20">
        <f t="shared" si="12"/>
        <v>0</v>
      </c>
      <c r="BG11" s="20">
        <f t="shared" si="3"/>
        <v>35.5</v>
      </c>
    </row>
    <row r="12" spans="1:59" ht="14.1" customHeight="1">
      <c r="A12" s="48" t="s">
        <v>49</v>
      </c>
      <c r="B12" s="49">
        <v>0.9</v>
      </c>
      <c r="C12" s="49">
        <v>0.3</v>
      </c>
      <c r="D12" s="49">
        <f t="shared" si="4"/>
        <v>1.2</v>
      </c>
      <c r="E12" s="49">
        <v>1</v>
      </c>
      <c r="F12" s="49">
        <v>0.4</v>
      </c>
      <c r="G12" s="49">
        <v>1.1000000000000001</v>
      </c>
      <c r="H12" s="49">
        <f t="shared" si="5"/>
        <v>2.5</v>
      </c>
      <c r="I12" s="49">
        <v>0.6</v>
      </c>
      <c r="J12" s="49">
        <v>0.3</v>
      </c>
      <c r="K12" s="49">
        <v>0.2</v>
      </c>
      <c r="L12" s="49">
        <v>0.2</v>
      </c>
      <c r="M12" s="49">
        <v>0.5</v>
      </c>
      <c r="N12" s="49">
        <f t="shared" si="6"/>
        <v>1.7999999999999998</v>
      </c>
      <c r="O12" s="49">
        <v>0.1</v>
      </c>
      <c r="P12" s="49">
        <v>0</v>
      </c>
      <c r="Q12" s="49">
        <v>0.5</v>
      </c>
      <c r="R12" s="49">
        <f t="shared" si="7"/>
        <v>0.6</v>
      </c>
      <c r="S12" s="49">
        <v>0.9</v>
      </c>
      <c r="T12" s="49">
        <f t="shared" si="8"/>
        <v>0.9</v>
      </c>
      <c r="U12" s="49">
        <v>1.6</v>
      </c>
      <c r="V12" s="49">
        <v>0.8</v>
      </c>
      <c r="W12" s="49">
        <v>0.1</v>
      </c>
      <c r="X12" s="49">
        <v>0.5</v>
      </c>
      <c r="Y12" s="49">
        <v>0.6</v>
      </c>
      <c r="Z12" s="49">
        <f t="shared" si="9"/>
        <v>3.6000000000000005</v>
      </c>
      <c r="AA12" s="49">
        <v>0.4</v>
      </c>
      <c r="AB12" s="49">
        <v>0</v>
      </c>
      <c r="AC12" s="49">
        <v>3.6</v>
      </c>
      <c r="AD12" s="49">
        <v>0</v>
      </c>
      <c r="AE12" s="49">
        <v>0</v>
      </c>
      <c r="AF12" s="49">
        <v>0.1</v>
      </c>
      <c r="AG12" s="49">
        <f t="shared" si="10"/>
        <v>4.0999999999999996</v>
      </c>
      <c r="AH12" s="49">
        <v>0.4</v>
      </c>
      <c r="AI12" s="49">
        <v>2.5</v>
      </c>
      <c r="AJ12" s="49">
        <v>0.1</v>
      </c>
      <c r="AK12" s="49">
        <v>0.1</v>
      </c>
      <c r="AL12" s="49">
        <v>0</v>
      </c>
      <c r="AM12" s="49">
        <v>0</v>
      </c>
      <c r="AN12" s="49">
        <v>0.5</v>
      </c>
      <c r="AO12" s="49">
        <f t="shared" si="11"/>
        <v>3.6</v>
      </c>
      <c r="AP12" s="49">
        <v>0.6</v>
      </c>
      <c r="AQ12" s="49">
        <v>2.8</v>
      </c>
      <c r="AR12" s="49">
        <v>1.4</v>
      </c>
      <c r="AS12" s="49">
        <v>0.3</v>
      </c>
      <c r="AT12" s="49">
        <v>0</v>
      </c>
      <c r="AU12" s="49">
        <v>2.5</v>
      </c>
      <c r="AV12" s="49">
        <v>2</v>
      </c>
      <c r="AW12" s="49">
        <f t="shared" si="0"/>
        <v>9.6</v>
      </c>
      <c r="AX12" s="49">
        <v>0.1</v>
      </c>
      <c r="AY12" s="49">
        <v>4.9000000000000004</v>
      </c>
      <c r="AZ12" s="49">
        <v>0.4</v>
      </c>
      <c r="BA12" s="49">
        <f t="shared" si="1"/>
        <v>5.4</v>
      </c>
      <c r="BB12" s="49">
        <v>0.4</v>
      </c>
      <c r="BC12" s="49">
        <v>0.3</v>
      </c>
      <c r="BD12" s="49">
        <f t="shared" si="2"/>
        <v>0.7</v>
      </c>
      <c r="BE12" s="49">
        <v>0</v>
      </c>
      <c r="BF12" s="49">
        <f t="shared" si="12"/>
        <v>0</v>
      </c>
      <c r="BG12" s="49">
        <f t="shared" si="3"/>
        <v>34</v>
      </c>
    </row>
    <row r="13" spans="1:59" ht="14.1" customHeight="1">
      <c r="A13" s="45" t="s">
        <v>304</v>
      </c>
      <c r="B13" s="20">
        <v>0.8</v>
      </c>
      <c r="C13" s="20">
        <v>0.3</v>
      </c>
      <c r="D13" s="20">
        <f t="shared" si="4"/>
        <v>1.1000000000000001</v>
      </c>
      <c r="E13" s="51">
        <v>0.7</v>
      </c>
      <c r="F13" s="51">
        <v>0.1</v>
      </c>
      <c r="G13" s="51">
        <v>0.5</v>
      </c>
      <c r="H13" s="20">
        <f t="shared" si="5"/>
        <v>1.2999999999999998</v>
      </c>
      <c r="I13" s="20">
        <v>0.3</v>
      </c>
      <c r="J13" s="20">
        <v>0</v>
      </c>
      <c r="K13" s="20">
        <v>0.1</v>
      </c>
      <c r="L13" s="20">
        <v>0.1</v>
      </c>
      <c r="M13" s="20">
        <v>0.7</v>
      </c>
      <c r="N13" s="20">
        <f t="shared" si="6"/>
        <v>1.2</v>
      </c>
      <c r="O13" s="20">
        <v>0</v>
      </c>
      <c r="P13" s="20">
        <v>0</v>
      </c>
      <c r="Q13" s="20">
        <v>0.8</v>
      </c>
      <c r="R13" s="20">
        <f t="shared" si="7"/>
        <v>0.8</v>
      </c>
      <c r="S13" s="20">
        <v>0.5</v>
      </c>
      <c r="T13" s="20">
        <f t="shared" si="8"/>
        <v>0.5</v>
      </c>
      <c r="U13" s="20">
        <v>1.1000000000000001</v>
      </c>
      <c r="V13" s="20">
        <v>0.5</v>
      </c>
      <c r="W13" s="20">
        <v>0.2</v>
      </c>
      <c r="X13" s="20">
        <v>0.4</v>
      </c>
      <c r="Y13" s="20">
        <v>0.6</v>
      </c>
      <c r="Z13" s="20">
        <f t="shared" si="9"/>
        <v>2.8000000000000003</v>
      </c>
      <c r="AA13" s="20">
        <v>0.1</v>
      </c>
      <c r="AB13" s="20">
        <v>0</v>
      </c>
      <c r="AC13" s="20">
        <v>2.2000000000000002</v>
      </c>
      <c r="AD13" s="20">
        <v>0.2</v>
      </c>
      <c r="AE13" s="20">
        <v>0</v>
      </c>
      <c r="AF13" s="20">
        <v>0.2</v>
      </c>
      <c r="AG13" s="20">
        <f t="shared" si="10"/>
        <v>2.7000000000000006</v>
      </c>
      <c r="AH13" s="20">
        <v>0.2</v>
      </c>
      <c r="AI13" s="20">
        <v>1.9</v>
      </c>
      <c r="AJ13" s="20">
        <v>0</v>
      </c>
      <c r="AK13" s="20">
        <v>0.1</v>
      </c>
      <c r="AL13" s="20">
        <v>0</v>
      </c>
      <c r="AM13" s="20">
        <v>0</v>
      </c>
      <c r="AN13" s="20">
        <v>1.4</v>
      </c>
      <c r="AO13" s="20">
        <f t="shared" si="11"/>
        <v>3.6</v>
      </c>
      <c r="AP13" s="20">
        <v>0.5</v>
      </c>
      <c r="AQ13" s="20">
        <v>3.6</v>
      </c>
      <c r="AR13" s="20">
        <v>0.4</v>
      </c>
      <c r="AS13" s="20">
        <v>0</v>
      </c>
      <c r="AT13" s="20">
        <v>0</v>
      </c>
      <c r="AU13" s="20">
        <v>2</v>
      </c>
      <c r="AV13" s="20">
        <v>1.6</v>
      </c>
      <c r="AW13" s="20">
        <f t="shared" si="0"/>
        <v>8.1</v>
      </c>
      <c r="AX13" s="51">
        <v>0.1</v>
      </c>
      <c r="AY13" s="51">
        <v>4.2</v>
      </c>
      <c r="AZ13" s="51">
        <v>0.4</v>
      </c>
      <c r="BA13" s="20">
        <f t="shared" si="1"/>
        <v>4.7</v>
      </c>
      <c r="BB13" s="20">
        <v>0.7</v>
      </c>
      <c r="BC13" s="20">
        <v>0.3</v>
      </c>
      <c r="BD13" s="20">
        <f t="shared" si="2"/>
        <v>1</v>
      </c>
      <c r="BE13" s="20">
        <v>0</v>
      </c>
      <c r="BF13" s="20">
        <f t="shared" si="12"/>
        <v>0</v>
      </c>
      <c r="BG13" s="20">
        <f t="shared" si="3"/>
        <v>27.8</v>
      </c>
    </row>
    <row r="14" spans="1:59" ht="14.1" customHeight="1">
      <c r="A14" s="45" t="s">
        <v>305</v>
      </c>
      <c r="B14" s="20">
        <v>1.1000000000000001</v>
      </c>
      <c r="C14" s="20">
        <v>0.5</v>
      </c>
      <c r="D14" s="20">
        <f t="shared" si="4"/>
        <v>1.6</v>
      </c>
      <c r="E14" s="18">
        <v>1</v>
      </c>
      <c r="F14" s="18">
        <v>0.2</v>
      </c>
      <c r="G14" s="18">
        <v>1</v>
      </c>
      <c r="H14" s="20">
        <f t="shared" si="5"/>
        <v>2.2000000000000002</v>
      </c>
      <c r="I14" s="20">
        <v>0.9</v>
      </c>
      <c r="J14" s="20">
        <v>0.2</v>
      </c>
      <c r="K14" s="20">
        <v>0.1</v>
      </c>
      <c r="L14" s="20">
        <v>0.2</v>
      </c>
      <c r="M14" s="20">
        <v>0.9</v>
      </c>
      <c r="N14" s="20">
        <f t="shared" si="6"/>
        <v>2.3000000000000003</v>
      </c>
      <c r="O14" s="20">
        <v>0.1</v>
      </c>
      <c r="P14" s="20">
        <v>0</v>
      </c>
      <c r="Q14" s="20">
        <v>0.4</v>
      </c>
      <c r="R14" s="20">
        <f t="shared" si="7"/>
        <v>0.5</v>
      </c>
      <c r="S14" s="20">
        <v>0.8</v>
      </c>
      <c r="T14" s="20">
        <f t="shared" si="8"/>
        <v>0.8</v>
      </c>
      <c r="U14" s="20">
        <v>0.9</v>
      </c>
      <c r="V14" s="20">
        <v>0.6</v>
      </c>
      <c r="W14" s="20">
        <v>0.2</v>
      </c>
      <c r="X14" s="20">
        <v>0.3</v>
      </c>
      <c r="Y14" s="20">
        <v>0.2</v>
      </c>
      <c r="Z14" s="20">
        <f t="shared" si="9"/>
        <v>2.2000000000000002</v>
      </c>
      <c r="AA14" s="20">
        <v>0.2</v>
      </c>
      <c r="AB14" s="20">
        <v>0.2</v>
      </c>
      <c r="AC14" s="20">
        <v>1.2</v>
      </c>
      <c r="AD14" s="20">
        <v>0</v>
      </c>
      <c r="AE14" s="20">
        <v>0</v>
      </c>
      <c r="AF14" s="20">
        <v>0</v>
      </c>
      <c r="AG14" s="20">
        <f t="shared" si="10"/>
        <v>1.6</v>
      </c>
      <c r="AH14" s="20">
        <v>0.2</v>
      </c>
      <c r="AI14" s="20">
        <v>1.8</v>
      </c>
      <c r="AJ14" s="20">
        <v>0.2</v>
      </c>
      <c r="AK14" s="20">
        <v>0.5</v>
      </c>
      <c r="AL14" s="20">
        <v>0.8</v>
      </c>
      <c r="AM14" s="20">
        <v>0.3</v>
      </c>
      <c r="AN14" s="20">
        <v>0.3</v>
      </c>
      <c r="AO14" s="20">
        <f t="shared" si="11"/>
        <v>4.0999999999999996</v>
      </c>
      <c r="AP14" s="20">
        <v>0.4</v>
      </c>
      <c r="AQ14" s="20">
        <v>4</v>
      </c>
      <c r="AR14" s="20">
        <v>0.2</v>
      </c>
      <c r="AS14" s="20">
        <v>0.1</v>
      </c>
      <c r="AT14" s="20">
        <v>0</v>
      </c>
      <c r="AU14" s="20">
        <v>1.6</v>
      </c>
      <c r="AV14" s="20">
        <v>0.9</v>
      </c>
      <c r="AW14" s="20">
        <f t="shared" si="0"/>
        <v>7.2000000000000011</v>
      </c>
      <c r="AX14" s="18">
        <v>0</v>
      </c>
      <c r="AY14" s="18">
        <v>5.5</v>
      </c>
      <c r="AZ14" s="18">
        <v>0.3</v>
      </c>
      <c r="BA14" s="20">
        <f t="shared" si="1"/>
        <v>5.8</v>
      </c>
      <c r="BB14" s="20">
        <v>0.4</v>
      </c>
      <c r="BC14" s="20">
        <v>0.4</v>
      </c>
      <c r="BD14" s="20">
        <f t="shared" si="2"/>
        <v>0.8</v>
      </c>
      <c r="BE14" s="20">
        <v>0</v>
      </c>
      <c r="BF14" s="20">
        <f t="shared" si="12"/>
        <v>0</v>
      </c>
      <c r="BG14" s="20">
        <f t="shared" si="3"/>
        <v>29.1</v>
      </c>
    </row>
    <row r="15" spans="1:59" ht="14.1" customHeight="1">
      <c r="A15" s="48" t="s">
        <v>306</v>
      </c>
      <c r="B15" s="49">
        <v>1.6</v>
      </c>
      <c r="C15" s="49">
        <v>0.3</v>
      </c>
      <c r="D15" s="49">
        <f t="shared" si="4"/>
        <v>1.9000000000000001</v>
      </c>
      <c r="E15" s="65">
        <v>0.5</v>
      </c>
      <c r="F15" s="65">
        <v>0</v>
      </c>
      <c r="G15" s="65">
        <v>0.6</v>
      </c>
      <c r="H15" s="49">
        <f t="shared" si="5"/>
        <v>1.1000000000000001</v>
      </c>
      <c r="I15" s="49">
        <v>0.4</v>
      </c>
      <c r="J15" s="49">
        <v>0.3</v>
      </c>
      <c r="K15" s="49">
        <v>0.1</v>
      </c>
      <c r="L15" s="49">
        <v>0.3</v>
      </c>
      <c r="M15" s="49">
        <v>1.2</v>
      </c>
      <c r="N15" s="49">
        <f t="shared" si="6"/>
        <v>2.2999999999999998</v>
      </c>
      <c r="O15" s="49">
        <v>0.3</v>
      </c>
      <c r="P15" s="49">
        <v>0</v>
      </c>
      <c r="Q15" s="49">
        <v>1</v>
      </c>
      <c r="R15" s="49">
        <f t="shared" si="7"/>
        <v>1.3</v>
      </c>
      <c r="S15" s="49">
        <v>1</v>
      </c>
      <c r="T15" s="49">
        <f t="shared" si="8"/>
        <v>1</v>
      </c>
      <c r="U15" s="49">
        <v>2</v>
      </c>
      <c r="V15" s="49">
        <v>0.5</v>
      </c>
      <c r="W15" s="49">
        <v>0.1</v>
      </c>
      <c r="X15" s="49">
        <v>0.3</v>
      </c>
      <c r="Y15" s="49">
        <v>0</v>
      </c>
      <c r="Z15" s="49">
        <f t="shared" si="9"/>
        <v>2.9</v>
      </c>
      <c r="AA15" s="49">
        <v>0.8</v>
      </c>
      <c r="AB15" s="49">
        <v>0.1</v>
      </c>
      <c r="AC15" s="49">
        <v>4.8</v>
      </c>
      <c r="AD15" s="49">
        <v>0</v>
      </c>
      <c r="AE15" s="49">
        <v>0</v>
      </c>
      <c r="AF15" s="49">
        <v>0</v>
      </c>
      <c r="AG15" s="49">
        <f t="shared" si="10"/>
        <v>5.7</v>
      </c>
      <c r="AH15" s="49">
        <v>0.2</v>
      </c>
      <c r="AI15" s="49">
        <v>2</v>
      </c>
      <c r="AJ15" s="49">
        <v>0.3</v>
      </c>
      <c r="AK15" s="49">
        <v>0.5</v>
      </c>
      <c r="AL15" s="49">
        <v>0.8</v>
      </c>
      <c r="AM15" s="49">
        <v>0.4</v>
      </c>
      <c r="AN15" s="49">
        <v>0.3</v>
      </c>
      <c r="AO15" s="49">
        <f t="shared" si="11"/>
        <v>4.5</v>
      </c>
      <c r="AP15" s="49">
        <v>0.3</v>
      </c>
      <c r="AQ15" s="49">
        <v>4.5999999999999996</v>
      </c>
      <c r="AR15" s="49">
        <v>0.2</v>
      </c>
      <c r="AS15" s="49">
        <v>0</v>
      </c>
      <c r="AT15" s="49">
        <v>0</v>
      </c>
      <c r="AU15" s="49">
        <v>1</v>
      </c>
      <c r="AV15" s="49">
        <v>1</v>
      </c>
      <c r="AW15" s="49">
        <f t="shared" si="0"/>
        <v>7.1</v>
      </c>
      <c r="AX15" s="65">
        <v>0</v>
      </c>
      <c r="AY15" s="65">
        <v>4.9000000000000004</v>
      </c>
      <c r="AZ15" s="65">
        <v>0.3</v>
      </c>
      <c r="BA15" s="49">
        <f t="shared" si="1"/>
        <v>5.2</v>
      </c>
      <c r="BB15" s="49">
        <v>0.2</v>
      </c>
      <c r="BC15" s="49">
        <v>0.3</v>
      </c>
      <c r="BD15" s="49">
        <f t="shared" si="2"/>
        <v>0.5</v>
      </c>
      <c r="BE15" s="49">
        <v>0</v>
      </c>
      <c r="BF15" s="49">
        <f t="shared" si="12"/>
        <v>0</v>
      </c>
      <c r="BG15" s="49">
        <f t="shared" si="3"/>
        <v>33.5</v>
      </c>
    </row>
    <row r="16" spans="1:59" ht="14.1" customHeight="1">
      <c r="A16" s="45" t="s">
        <v>307</v>
      </c>
      <c r="B16" s="20">
        <v>0.5</v>
      </c>
      <c r="C16" s="20">
        <v>0.2</v>
      </c>
      <c r="D16" s="20">
        <f t="shared" si="4"/>
        <v>0.7</v>
      </c>
      <c r="E16" s="18">
        <v>0.8</v>
      </c>
      <c r="F16" s="18">
        <v>0</v>
      </c>
      <c r="G16" s="18">
        <v>0.6</v>
      </c>
      <c r="H16" s="20">
        <f t="shared" si="5"/>
        <v>1.4</v>
      </c>
      <c r="I16" s="20">
        <v>0.6</v>
      </c>
      <c r="J16" s="20">
        <v>0.3</v>
      </c>
      <c r="K16" s="20">
        <v>0.2</v>
      </c>
      <c r="L16" s="20">
        <v>0.2</v>
      </c>
      <c r="M16" s="20">
        <v>1.1000000000000001</v>
      </c>
      <c r="N16" s="20">
        <f t="shared" si="6"/>
        <v>2.4</v>
      </c>
      <c r="O16" s="20">
        <v>0</v>
      </c>
      <c r="P16" s="20">
        <v>0.1</v>
      </c>
      <c r="Q16" s="20">
        <v>1.3</v>
      </c>
      <c r="R16" s="20">
        <f t="shared" si="7"/>
        <v>1.4000000000000001</v>
      </c>
      <c r="S16" s="20">
        <v>2.2000000000000002</v>
      </c>
      <c r="T16" s="20">
        <f t="shared" si="8"/>
        <v>2.2000000000000002</v>
      </c>
      <c r="U16" s="20">
        <v>1.3</v>
      </c>
      <c r="V16" s="20">
        <v>0.4</v>
      </c>
      <c r="W16" s="20">
        <v>0.1</v>
      </c>
      <c r="X16" s="20">
        <v>0.3</v>
      </c>
      <c r="Y16" s="20">
        <v>0.2</v>
      </c>
      <c r="Z16" s="20">
        <f t="shared" si="9"/>
        <v>2.3000000000000003</v>
      </c>
      <c r="AA16" s="20">
        <v>0.3</v>
      </c>
      <c r="AB16" s="20">
        <v>0</v>
      </c>
      <c r="AC16" s="20">
        <v>2.9</v>
      </c>
      <c r="AD16" s="20">
        <v>0</v>
      </c>
      <c r="AE16" s="20">
        <v>0</v>
      </c>
      <c r="AF16" s="20">
        <v>0</v>
      </c>
      <c r="AG16" s="20">
        <f t="shared" si="10"/>
        <v>3.1999999999999997</v>
      </c>
      <c r="AH16" s="20">
        <v>0.2</v>
      </c>
      <c r="AI16" s="20">
        <v>1.7</v>
      </c>
      <c r="AJ16" s="20">
        <v>0.2</v>
      </c>
      <c r="AK16" s="20">
        <v>0.7</v>
      </c>
      <c r="AL16" s="20">
        <v>0.3</v>
      </c>
      <c r="AM16" s="20">
        <v>0</v>
      </c>
      <c r="AN16" s="20">
        <v>0.7</v>
      </c>
      <c r="AO16" s="20">
        <f t="shared" si="11"/>
        <v>3.8</v>
      </c>
      <c r="AP16" s="20">
        <v>0.6</v>
      </c>
      <c r="AQ16" s="20">
        <v>3.3</v>
      </c>
      <c r="AR16" s="20">
        <v>0.5</v>
      </c>
      <c r="AS16" s="20">
        <v>0.2</v>
      </c>
      <c r="AT16" s="20">
        <v>0</v>
      </c>
      <c r="AU16" s="20">
        <v>2.1</v>
      </c>
      <c r="AV16" s="20">
        <v>1.5</v>
      </c>
      <c r="AW16" s="20">
        <f t="shared" si="0"/>
        <v>8.2000000000000011</v>
      </c>
      <c r="AX16" s="18">
        <v>0</v>
      </c>
      <c r="AY16" s="18">
        <v>2.8</v>
      </c>
      <c r="AZ16" s="18">
        <v>0.2</v>
      </c>
      <c r="BA16" s="20">
        <f t="shared" si="1"/>
        <v>3</v>
      </c>
      <c r="BB16" s="20">
        <v>0.1</v>
      </c>
      <c r="BC16" s="20">
        <v>0.1</v>
      </c>
      <c r="BD16" s="20">
        <f t="shared" si="2"/>
        <v>0.2</v>
      </c>
      <c r="BE16" s="20">
        <v>0</v>
      </c>
      <c r="BF16" s="20">
        <f t="shared" si="12"/>
        <v>0</v>
      </c>
      <c r="BG16" s="20">
        <f t="shared" si="3"/>
        <v>28.8</v>
      </c>
    </row>
    <row r="17" spans="1:59" ht="14.1" customHeight="1">
      <c r="A17" s="45" t="s">
        <v>256</v>
      </c>
      <c r="B17" s="20">
        <v>0.5</v>
      </c>
      <c r="C17" s="20">
        <v>0</v>
      </c>
      <c r="D17" s="20">
        <f t="shared" si="4"/>
        <v>0.5</v>
      </c>
      <c r="E17" s="20">
        <v>0.7</v>
      </c>
      <c r="F17" s="20">
        <v>0</v>
      </c>
      <c r="G17" s="20">
        <v>0.4</v>
      </c>
      <c r="H17" s="20">
        <f t="shared" si="5"/>
        <v>1.1000000000000001</v>
      </c>
      <c r="I17" s="20">
        <v>0.2</v>
      </c>
      <c r="J17" s="20">
        <v>0</v>
      </c>
      <c r="K17" s="20">
        <v>0.1</v>
      </c>
      <c r="L17" s="20">
        <v>0.2</v>
      </c>
      <c r="M17" s="20">
        <v>0.8</v>
      </c>
      <c r="N17" s="20">
        <f t="shared" si="6"/>
        <v>1.3</v>
      </c>
      <c r="O17" s="20">
        <v>0.1</v>
      </c>
      <c r="P17" s="20">
        <v>0</v>
      </c>
      <c r="Q17" s="20">
        <v>1.4</v>
      </c>
      <c r="R17" s="20">
        <f t="shared" si="7"/>
        <v>1.5</v>
      </c>
      <c r="S17" s="20">
        <v>1.6</v>
      </c>
      <c r="T17" s="20">
        <f t="shared" si="8"/>
        <v>1.6</v>
      </c>
      <c r="U17" s="20">
        <v>0.8</v>
      </c>
      <c r="V17" s="20">
        <v>0.3</v>
      </c>
      <c r="W17" s="20">
        <v>0.2</v>
      </c>
      <c r="X17" s="20">
        <v>0.5</v>
      </c>
      <c r="Y17" s="20">
        <v>0.3</v>
      </c>
      <c r="Z17" s="20">
        <f t="shared" si="9"/>
        <v>2.1</v>
      </c>
      <c r="AA17" s="20">
        <v>0.3</v>
      </c>
      <c r="AB17" s="20">
        <v>0</v>
      </c>
      <c r="AC17" s="20">
        <v>2.5</v>
      </c>
      <c r="AD17" s="20">
        <v>0.2</v>
      </c>
      <c r="AE17" s="20">
        <v>0</v>
      </c>
      <c r="AF17" s="20">
        <v>0</v>
      </c>
      <c r="AG17" s="20">
        <f t="shared" si="10"/>
        <v>3</v>
      </c>
      <c r="AH17" s="20">
        <v>0.4</v>
      </c>
      <c r="AI17" s="20">
        <v>1.5</v>
      </c>
      <c r="AJ17" s="20">
        <v>0.1</v>
      </c>
      <c r="AK17" s="20">
        <v>0.5</v>
      </c>
      <c r="AL17" s="20">
        <v>0.1</v>
      </c>
      <c r="AM17" s="20">
        <v>0</v>
      </c>
      <c r="AN17" s="20">
        <v>1.5</v>
      </c>
      <c r="AO17" s="20">
        <f t="shared" si="11"/>
        <v>4.0999999999999996</v>
      </c>
      <c r="AP17" s="20">
        <v>0.4</v>
      </c>
      <c r="AQ17" s="20">
        <v>2.7</v>
      </c>
      <c r="AR17" s="20">
        <v>0.6</v>
      </c>
      <c r="AS17" s="20">
        <v>0.2</v>
      </c>
      <c r="AT17" s="20">
        <v>0</v>
      </c>
      <c r="AU17" s="20">
        <v>1.4</v>
      </c>
      <c r="AV17" s="20">
        <v>1.6</v>
      </c>
      <c r="AW17" s="20">
        <f t="shared" si="0"/>
        <v>6.9</v>
      </c>
      <c r="AX17" s="20">
        <v>0</v>
      </c>
      <c r="AY17" s="20">
        <v>2.5</v>
      </c>
      <c r="AZ17" s="20">
        <v>0.3</v>
      </c>
      <c r="BA17" s="20">
        <f t="shared" si="1"/>
        <v>2.8</v>
      </c>
      <c r="BB17" s="20">
        <v>0.2</v>
      </c>
      <c r="BC17" s="20">
        <v>0.3</v>
      </c>
      <c r="BD17" s="20">
        <f t="shared" si="2"/>
        <v>0.5</v>
      </c>
      <c r="BE17" s="20">
        <v>0</v>
      </c>
      <c r="BF17" s="20">
        <f t="shared" si="12"/>
        <v>0</v>
      </c>
      <c r="BG17" s="20">
        <f t="shared" si="3"/>
        <v>25.400000000000002</v>
      </c>
    </row>
    <row r="18" spans="1:59" ht="14.1" customHeight="1">
      <c r="A18" s="45" t="s">
        <v>257</v>
      </c>
      <c r="B18" s="20">
        <v>0.5</v>
      </c>
      <c r="C18" s="20">
        <v>0.2</v>
      </c>
      <c r="D18" s="20">
        <f t="shared" si="4"/>
        <v>0.7</v>
      </c>
      <c r="E18" s="20">
        <v>0.5</v>
      </c>
      <c r="F18" s="20">
        <v>0</v>
      </c>
      <c r="G18" s="20">
        <v>0.4</v>
      </c>
      <c r="H18" s="20">
        <f t="shared" si="5"/>
        <v>0.9</v>
      </c>
      <c r="I18" s="20">
        <v>0.2</v>
      </c>
      <c r="J18" s="20">
        <v>0</v>
      </c>
      <c r="K18" s="20">
        <v>0.1</v>
      </c>
      <c r="L18" s="20">
        <v>0.1</v>
      </c>
      <c r="M18" s="20">
        <v>0.5</v>
      </c>
      <c r="N18" s="20">
        <f t="shared" si="6"/>
        <v>0.9</v>
      </c>
      <c r="O18" s="20">
        <v>0</v>
      </c>
      <c r="P18" s="20">
        <v>0.1</v>
      </c>
      <c r="Q18" s="20">
        <v>0.8</v>
      </c>
      <c r="R18" s="20">
        <f t="shared" si="7"/>
        <v>0.9</v>
      </c>
      <c r="S18" s="20">
        <v>1.1000000000000001</v>
      </c>
      <c r="T18" s="20">
        <f t="shared" si="8"/>
        <v>1.1000000000000001</v>
      </c>
      <c r="U18" s="20">
        <v>1</v>
      </c>
      <c r="V18" s="20">
        <v>0.3</v>
      </c>
      <c r="W18" s="20">
        <v>0.1</v>
      </c>
      <c r="X18" s="20">
        <v>0</v>
      </c>
      <c r="Y18" s="20">
        <v>0.1</v>
      </c>
      <c r="Z18" s="20">
        <f t="shared" si="9"/>
        <v>1.5000000000000002</v>
      </c>
      <c r="AA18" s="20">
        <v>0.2</v>
      </c>
      <c r="AB18" s="20">
        <v>0</v>
      </c>
      <c r="AC18" s="20">
        <v>2.2000000000000002</v>
      </c>
      <c r="AD18" s="20">
        <v>0</v>
      </c>
      <c r="AE18" s="20">
        <v>0</v>
      </c>
      <c r="AF18" s="20">
        <v>0</v>
      </c>
      <c r="AG18" s="20">
        <f t="shared" si="10"/>
        <v>2.4000000000000004</v>
      </c>
      <c r="AH18" s="20">
        <v>0.1</v>
      </c>
      <c r="AI18" s="20">
        <v>0.9</v>
      </c>
      <c r="AJ18" s="20">
        <v>0.2</v>
      </c>
      <c r="AK18" s="20">
        <v>0.6</v>
      </c>
      <c r="AL18" s="20">
        <v>0.1</v>
      </c>
      <c r="AM18" s="20">
        <v>0</v>
      </c>
      <c r="AN18" s="20">
        <v>1.2</v>
      </c>
      <c r="AO18" s="20">
        <f t="shared" si="11"/>
        <v>3.0999999999999996</v>
      </c>
      <c r="AP18" s="20">
        <v>0.7</v>
      </c>
      <c r="AQ18" s="20">
        <v>2</v>
      </c>
      <c r="AR18" s="20">
        <v>1</v>
      </c>
      <c r="AS18" s="20">
        <v>0.3</v>
      </c>
      <c r="AT18" s="20">
        <v>0</v>
      </c>
      <c r="AU18" s="20">
        <v>1.4</v>
      </c>
      <c r="AV18" s="20">
        <v>1.2</v>
      </c>
      <c r="AW18" s="20">
        <f t="shared" si="0"/>
        <v>6.6000000000000005</v>
      </c>
      <c r="AX18" s="20">
        <v>0.1</v>
      </c>
      <c r="AY18" s="20">
        <v>4.2</v>
      </c>
      <c r="AZ18" s="20">
        <v>0.3</v>
      </c>
      <c r="BA18" s="20">
        <f t="shared" si="1"/>
        <v>4.5999999999999996</v>
      </c>
      <c r="BB18" s="20">
        <v>0.2</v>
      </c>
      <c r="BC18" s="20">
        <v>0.4</v>
      </c>
      <c r="BD18" s="20">
        <f t="shared" si="2"/>
        <v>0.60000000000000009</v>
      </c>
      <c r="BE18" s="20">
        <v>0</v>
      </c>
      <c r="BF18" s="20">
        <f t="shared" si="12"/>
        <v>0</v>
      </c>
      <c r="BG18" s="20">
        <f t="shared" si="3"/>
        <v>23.300000000000004</v>
      </c>
    </row>
    <row r="19" spans="1:59" ht="14.1" customHeight="1">
      <c r="A19" s="45" t="s">
        <v>258</v>
      </c>
      <c r="B19" s="20">
        <v>0.5</v>
      </c>
      <c r="C19" s="20">
        <v>0.1</v>
      </c>
      <c r="D19" s="20">
        <f t="shared" si="4"/>
        <v>0.6</v>
      </c>
      <c r="E19" s="51">
        <v>0.8</v>
      </c>
      <c r="F19" s="51">
        <v>0</v>
      </c>
      <c r="G19" s="51">
        <v>0.4</v>
      </c>
      <c r="H19" s="20">
        <f t="shared" si="5"/>
        <v>1.2000000000000002</v>
      </c>
      <c r="I19" s="20">
        <v>0.3</v>
      </c>
      <c r="J19" s="20">
        <v>0</v>
      </c>
      <c r="K19" s="20">
        <v>0.2</v>
      </c>
      <c r="L19" s="20">
        <v>0.1</v>
      </c>
      <c r="M19" s="20">
        <v>0.7</v>
      </c>
      <c r="N19" s="20">
        <f t="shared" si="6"/>
        <v>1.2999999999999998</v>
      </c>
      <c r="O19" s="20">
        <v>0.1</v>
      </c>
      <c r="P19" s="20">
        <v>0</v>
      </c>
      <c r="Q19" s="20">
        <v>1</v>
      </c>
      <c r="R19" s="20">
        <f t="shared" si="7"/>
        <v>1.1000000000000001</v>
      </c>
      <c r="S19" s="20">
        <v>1.4</v>
      </c>
      <c r="T19" s="20">
        <f t="shared" si="8"/>
        <v>1.4</v>
      </c>
      <c r="U19" s="20">
        <v>0.8</v>
      </c>
      <c r="V19" s="20">
        <v>0.4</v>
      </c>
      <c r="W19" s="20">
        <v>0.2</v>
      </c>
      <c r="X19" s="20">
        <v>0.5</v>
      </c>
      <c r="Y19" s="20">
        <v>0.3</v>
      </c>
      <c r="Z19" s="20">
        <f t="shared" si="9"/>
        <v>2.2000000000000002</v>
      </c>
      <c r="AA19" s="20">
        <v>0.2</v>
      </c>
      <c r="AB19" s="20">
        <v>0</v>
      </c>
      <c r="AC19" s="20">
        <v>2</v>
      </c>
      <c r="AD19" s="20">
        <v>0</v>
      </c>
      <c r="AE19" s="20">
        <v>0</v>
      </c>
      <c r="AF19" s="20">
        <v>0</v>
      </c>
      <c r="AG19" s="20">
        <f t="shared" si="10"/>
        <v>2.2000000000000002</v>
      </c>
      <c r="AH19" s="20">
        <v>0.3</v>
      </c>
      <c r="AI19" s="20">
        <v>1.5</v>
      </c>
      <c r="AJ19" s="20">
        <v>0</v>
      </c>
      <c r="AK19" s="20">
        <v>0.5</v>
      </c>
      <c r="AL19" s="20">
        <v>0</v>
      </c>
      <c r="AM19" s="20">
        <v>0</v>
      </c>
      <c r="AN19" s="20">
        <v>0.5</v>
      </c>
      <c r="AO19" s="20">
        <f t="shared" si="11"/>
        <v>2.8</v>
      </c>
      <c r="AP19" s="20">
        <v>0.5</v>
      </c>
      <c r="AQ19" s="20">
        <v>4.7</v>
      </c>
      <c r="AR19" s="20">
        <v>0.7</v>
      </c>
      <c r="AS19" s="20">
        <v>0.1</v>
      </c>
      <c r="AT19" s="20">
        <v>0.2</v>
      </c>
      <c r="AU19" s="20">
        <v>1.8</v>
      </c>
      <c r="AV19" s="20">
        <v>1.9</v>
      </c>
      <c r="AW19" s="20">
        <f t="shared" si="0"/>
        <v>9.9</v>
      </c>
      <c r="AX19" s="51">
        <v>0.2</v>
      </c>
      <c r="AY19" s="51">
        <v>3.6</v>
      </c>
      <c r="AZ19" s="51">
        <v>0.3</v>
      </c>
      <c r="BA19" s="20">
        <f t="shared" si="1"/>
        <v>4.1000000000000005</v>
      </c>
      <c r="BB19" s="20">
        <v>0.3</v>
      </c>
      <c r="BC19" s="20">
        <v>0.4</v>
      </c>
      <c r="BD19" s="20">
        <f t="shared" si="2"/>
        <v>0.7</v>
      </c>
      <c r="BE19" s="20">
        <v>0</v>
      </c>
      <c r="BF19" s="20">
        <f t="shared" si="12"/>
        <v>0</v>
      </c>
      <c r="BG19" s="20">
        <f t="shared" si="3"/>
        <v>27.500000000000004</v>
      </c>
    </row>
    <row r="20" spans="1:59" ht="14.1" customHeight="1">
      <c r="A20" s="45" t="s">
        <v>308</v>
      </c>
      <c r="B20" s="20">
        <v>0.9</v>
      </c>
      <c r="C20" s="20">
        <v>0.3</v>
      </c>
      <c r="D20" s="20">
        <f t="shared" si="4"/>
        <v>1.2</v>
      </c>
      <c r="E20" s="20">
        <v>0.8</v>
      </c>
      <c r="F20" s="20">
        <v>0.1</v>
      </c>
      <c r="G20" s="20">
        <v>0.7</v>
      </c>
      <c r="H20" s="20">
        <f t="shared" si="5"/>
        <v>1.6</v>
      </c>
      <c r="I20" s="20">
        <v>0.3</v>
      </c>
      <c r="J20" s="20">
        <v>0</v>
      </c>
      <c r="K20" s="20">
        <v>0.2</v>
      </c>
      <c r="L20" s="20">
        <v>0.1</v>
      </c>
      <c r="M20" s="20">
        <v>1.3</v>
      </c>
      <c r="N20" s="20">
        <f t="shared" si="6"/>
        <v>1.9</v>
      </c>
      <c r="O20" s="20">
        <v>0.2</v>
      </c>
      <c r="P20" s="20">
        <v>0.1</v>
      </c>
      <c r="Q20" s="20">
        <v>1.2</v>
      </c>
      <c r="R20" s="20">
        <f t="shared" si="7"/>
        <v>1.5</v>
      </c>
      <c r="S20" s="20">
        <v>2.6</v>
      </c>
      <c r="T20" s="20">
        <f t="shared" si="8"/>
        <v>2.6</v>
      </c>
      <c r="U20" s="20">
        <v>1.3</v>
      </c>
      <c r="V20" s="20">
        <v>0.4</v>
      </c>
      <c r="W20" s="20">
        <v>0.2</v>
      </c>
      <c r="X20" s="20">
        <v>0.5</v>
      </c>
      <c r="Y20" s="20">
        <v>0.7</v>
      </c>
      <c r="Z20" s="20">
        <f t="shared" si="9"/>
        <v>3.1000000000000005</v>
      </c>
      <c r="AA20" s="20">
        <v>0.3</v>
      </c>
      <c r="AB20" s="20">
        <v>0</v>
      </c>
      <c r="AC20" s="20">
        <v>2.7</v>
      </c>
      <c r="AD20" s="20">
        <v>0.1</v>
      </c>
      <c r="AE20" s="20">
        <v>0</v>
      </c>
      <c r="AF20" s="20">
        <v>0</v>
      </c>
      <c r="AG20" s="20">
        <f t="shared" si="10"/>
        <v>3.1</v>
      </c>
      <c r="AH20" s="20">
        <v>0.4</v>
      </c>
      <c r="AI20" s="20">
        <v>1.3</v>
      </c>
      <c r="AJ20" s="20">
        <v>0</v>
      </c>
      <c r="AK20" s="20">
        <v>1.4</v>
      </c>
      <c r="AL20" s="20">
        <v>0.1</v>
      </c>
      <c r="AM20" s="20">
        <v>0</v>
      </c>
      <c r="AN20" s="20">
        <v>0.8</v>
      </c>
      <c r="AO20" s="20">
        <f t="shared" si="11"/>
        <v>4</v>
      </c>
      <c r="AP20" s="20">
        <v>0.4</v>
      </c>
      <c r="AQ20" s="20">
        <v>3.7</v>
      </c>
      <c r="AR20" s="20">
        <v>0.7</v>
      </c>
      <c r="AS20" s="20">
        <v>0.2</v>
      </c>
      <c r="AT20" s="20">
        <v>0</v>
      </c>
      <c r="AU20" s="20">
        <v>1</v>
      </c>
      <c r="AV20" s="20">
        <v>1.8</v>
      </c>
      <c r="AW20" s="20">
        <f t="shared" si="0"/>
        <v>7.8000000000000007</v>
      </c>
      <c r="AX20" s="20">
        <v>0</v>
      </c>
      <c r="AY20" s="20">
        <v>2.8</v>
      </c>
      <c r="AZ20" s="20">
        <v>0.3</v>
      </c>
      <c r="BA20" s="20">
        <f t="shared" si="1"/>
        <v>3.0999999999999996</v>
      </c>
      <c r="BB20" s="20">
        <v>0.4</v>
      </c>
      <c r="BC20" s="20">
        <v>0.3</v>
      </c>
      <c r="BD20" s="20">
        <f t="shared" si="2"/>
        <v>0.7</v>
      </c>
      <c r="BE20" s="20">
        <v>0</v>
      </c>
      <c r="BF20" s="20">
        <f t="shared" si="12"/>
        <v>0</v>
      </c>
      <c r="BG20" s="20">
        <f t="shared" si="3"/>
        <v>30.599999999999998</v>
      </c>
    </row>
    <row r="21" spans="1:59" ht="14.1" customHeight="1">
      <c r="A21" s="45" t="s">
        <v>309</v>
      </c>
      <c r="B21" s="20">
        <v>0.9</v>
      </c>
      <c r="C21" s="20">
        <v>0.3</v>
      </c>
      <c r="D21" s="20">
        <f t="shared" si="4"/>
        <v>1.2</v>
      </c>
      <c r="E21" s="51">
        <v>0.9</v>
      </c>
      <c r="F21" s="51">
        <v>0.1</v>
      </c>
      <c r="G21" s="51">
        <v>0.7</v>
      </c>
      <c r="H21" s="20">
        <f t="shared" si="5"/>
        <v>1.7</v>
      </c>
      <c r="I21" s="20">
        <v>0.5</v>
      </c>
      <c r="J21" s="20">
        <v>0</v>
      </c>
      <c r="K21" s="20">
        <v>0.2</v>
      </c>
      <c r="L21" s="20">
        <v>0.1</v>
      </c>
      <c r="M21" s="20">
        <v>0.7</v>
      </c>
      <c r="N21" s="20">
        <f t="shared" si="6"/>
        <v>1.5</v>
      </c>
      <c r="O21" s="20">
        <v>0.1</v>
      </c>
      <c r="P21" s="20">
        <v>0.1</v>
      </c>
      <c r="Q21" s="20">
        <v>1.2</v>
      </c>
      <c r="R21" s="20">
        <f t="shared" si="7"/>
        <v>1.4</v>
      </c>
      <c r="S21" s="20">
        <v>2.1</v>
      </c>
      <c r="T21" s="20">
        <f t="shared" si="8"/>
        <v>2.1</v>
      </c>
      <c r="U21" s="20">
        <v>1.6</v>
      </c>
      <c r="V21" s="20">
        <v>0.4</v>
      </c>
      <c r="W21" s="20">
        <v>0.3</v>
      </c>
      <c r="X21" s="20">
        <v>0.2</v>
      </c>
      <c r="Y21" s="20">
        <v>0.5</v>
      </c>
      <c r="Z21" s="20">
        <f t="shared" si="9"/>
        <v>3</v>
      </c>
      <c r="AA21" s="20">
        <v>0.2</v>
      </c>
      <c r="AB21" s="20">
        <v>0</v>
      </c>
      <c r="AC21" s="20">
        <v>4.9000000000000004</v>
      </c>
      <c r="AD21" s="20">
        <v>0</v>
      </c>
      <c r="AE21" s="20">
        <v>0</v>
      </c>
      <c r="AF21" s="20">
        <v>0</v>
      </c>
      <c r="AG21" s="20">
        <f t="shared" si="10"/>
        <v>5.1000000000000005</v>
      </c>
      <c r="AH21" s="20">
        <v>0.2</v>
      </c>
      <c r="AI21" s="20">
        <v>1.8</v>
      </c>
      <c r="AJ21" s="20">
        <v>0</v>
      </c>
      <c r="AK21" s="20">
        <v>1.3</v>
      </c>
      <c r="AL21" s="20">
        <v>0.1</v>
      </c>
      <c r="AM21" s="20">
        <v>0</v>
      </c>
      <c r="AN21" s="20">
        <v>0.8</v>
      </c>
      <c r="AO21" s="20">
        <f t="shared" si="11"/>
        <v>4.2</v>
      </c>
      <c r="AP21" s="20">
        <v>0.4</v>
      </c>
      <c r="AQ21" s="20">
        <v>3.7</v>
      </c>
      <c r="AR21" s="20">
        <v>0.7</v>
      </c>
      <c r="AS21" s="20">
        <v>0</v>
      </c>
      <c r="AT21" s="20">
        <v>0</v>
      </c>
      <c r="AU21" s="20">
        <v>1</v>
      </c>
      <c r="AV21" s="20">
        <v>1.6</v>
      </c>
      <c r="AW21" s="20">
        <f t="shared" si="0"/>
        <v>7.4</v>
      </c>
      <c r="AX21" s="51">
        <v>0</v>
      </c>
      <c r="AY21" s="51">
        <v>4.3</v>
      </c>
      <c r="AZ21" s="51">
        <v>0.4</v>
      </c>
      <c r="BA21" s="20">
        <f t="shared" si="1"/>
        <v>4.7</v>
      </c>
      <c r="BB21" s="20">
        <v>0.3</v>
      </c>
      <c r="BC21" s="20">
        <v>0.6</v>
      </c>
      <c r="BD21" s="20">
        <f t="shared" si="2"/>
        <v>0.89999999999999991</v>
      </c>
      <c r="BE21" s="20">
        <v>0</v>
      </c>
      <c r="BF21" s="20">
        <f t="shared" si="12"/>
        <v>0</v>
      </c>
      <c r="BG21" s="20">
        <f t="shared" si="3"/>
        <v>33.200000000000003</v>
      </c>
    </row>
    <row r="22" spans="1:59" ht="14.1" customHeight="1">
      <c r="A22" s="68" t="s">
        <v>340</v>
      </c>
      <c r="B22" s="19">
        <v>0.8</v>
      </c>
      <c r="C22" s="19">
        <v>0.3</v>
      </c>
      <c r="D22" s="20">
        <f t="shared" si="4"/>
        <v>1.1000000000000001</v>
      </c>
      <c r="E22" s="19">
        <v>0.9</v>
      </c>
      <c r="F22" s="19">
        <v>0.4</v>
      </c>
      <c r="G22" s="19">
        <v>1.1000000000000001</v>
      </c>
      <c r="H22" s="20">
        <f t="shared" si="5"/>
        <v>2.4000000000000004</v>
      </c>
      <c r="I22" s="19">
        <v>0.6</v>
      </c>
      <c r="J22" s="19">
        <v>0.2</v>
      </c>
      <c r="K22" s="19">
        <v>0.3</v>
      </c>
      <c r="L22" s="19">
        <v>0.1</v>
      </c>
      <c r="M22" s="19">
        <v>1.1000000000000001</v>
      </c>
      <c r="N22" s="20">
        <f t="shared" si="6"/>
        <v>2.3000000000000003</v>
      </c>
      <c r="O22" s="20">
        <v>0.2</v>
      </c>
      <c r="P22" s="20">
        <v>0.1</v>
      </c>
      <c r="Q22" s="20">
        <v>1.5</v>
      </c>
      <c r="R22" s="20">
        <f t="shared" si="7"/>
        <v>1.8</v>
      </c>
      <c r="S22" s="20">
        <v>3</v>
      </c>
      <c r="T22" s="20">
        <f t="shared" si="8"/>
        <v>3</v>
      </c>
      <c r="U22" s="20">
        <v>2</v>
      </c>
      <c r="V22" s="20">
        <v>0.3</v>
      </c>
      <c r="W22" s="20">
        <v>0.1</v>
      </c>
      <c r="X22" s="20">
        <v>0.3</v>
      </c>
      <c r="Y22" s="20">
        <v>0.5</v>
      </c>
      <c r="Z22" s="20">
        <f t="shared" si="9"/>
        <v>3.1999999999999997</v>
      </c>
      <c r="AA22" s="20">
        <v>0</v>
      </c>
      <c r="AB22" s="20">
        <v>0</v>
      </c>
      <c r="AC22" s="20">
        <v>4.5</v>
      </c>
      <c r="AD22" s="20">
        <v>0.4</v>
      </c>
      <c r="AE22" s="20">
        <v>0</v>
      </c>
      <c r="AF22" s="20">
        <v>0.3</v>
      </c>
      <c r="AG22" s="20">
        <f t="shared" si="10"/>
        <v>5.2</v>
      </c>
      <c r="AH22" s="20">
        <v>0.2</v>
      </c>
      <c r="AI22" s="20">
        <v>1.6</v>
      </c>
      <c r="AJ22" s="20">
        <v>0</v>
      </c>
      <c r="AK22" s="20">
        <v>0</v>
      </c>
      <c r="AL22" s="20">
        <v>0</v>
      </c>
      <c r="AM22" s="20">
        <v>0</v>
      </c>
      <c r="AN22" s="20">
        <v>0.3</v>
      </c>
      <c r="AO22" s="20">
        <f t="shared" si="11"/>
        <v>2.1</v>
      </c>
      <c r="AP22" s="20">
        <v>0.6</v>
      </c>
      <c r="AQ22" s="20">
        <v>3.4</v>
      </c>
      <c r="AR22" s="20">
        <v>1</v>
      </c>
      <c r="AS22" s="20">
        <v>0</v>
      </c>
      <c r="AT22" s="20">
        <v>0</v>
      </c>
      <c r="AU22" s="20">
        <v>2.8</v>
      </c>
      <c r="AV22" s="20">
        <v>1.8</v>
      </c>
      <c r="AW22" s="20">
        <f t="shared" si="0"/>
        <v>9.6</v>
      </c>
      <c r="AX22" s="51">
        <v>0.2</v>
      </c>
      <c r="AY22" s="51">
        <v>4.3</v>
      </c>
      <c r="AZ22" s="51">
        <v>0.4</v>
      </c>
      <c r="BA22" s="20">
        <f t="shared" si="1"/>
        <v>4.9000000000000004</v>
      </c>
      <c r="BB22" s="20">
        <v>0.3</v>
      </c>
      <c r="BC22" s="20">
        <v>0.2</v>
      </c>
      <c r="BD22" s="20">
        <f t="shared" si="2"/>
        <v>0.5</v>
      </c>
      <c r="BE22" s="20">
        <v>0</v>
      </c>
      <c r="BF22" s="20">
        <f t="shared" si="12"/>
        <v>0</v>
      </c>
      <c r="BG22" s="20">
        <f t="shared" si="3"/>
        <v>36.1</v>
      </c>
    </row>
    <row r="23" spans="1:59" ht="14.1" customHeight="1">
      <c r="A23" s="48" t="s">
        <v>323</v>
      </c>
      <c r="B23" s="49">
        <v>1</v>
      </c>
      <c r="C23" s="49">
        <v>0.1</v>
      </c>
      <c r="D23" s="49">
        <f t="shared" si="4"/>
        <v>1.1000000000000001</v>
      </c>
      <c r="E23" s="49">
        <v>0.8</v>
      </c>
      <c r="F23" s="49">
        <v>0.1</v>
      </c>
      <c r="G23" s="49">
        <v>0.8</v>
      </c>
      <c r="H23" s="49">
        <f t="shared" si="5"/>
        <v>1.7000000000000002</v>
      </c>
      <c r="I23" s="49">
        <v>0.7</v>
      </c>
      <c r="J23" s="49">
        <v>0.4</v>
      </c>
      <c r="K23" s="49">
        <v>0.3</v>
      </c>
      <c r="L23" s="49">
        <v>0.2</v>
      </c>
      <c r="M23" s="49">
        <v>0.2</v>
      </c>
      <c r="N23" s="49">
        <f t="shared" si="6"/>
        <v>1.8</v>
      </c>
      <c r="O23" s="49">
        <v>0.3</v>
      </c>
      <c r="P23" s="49">
        <v>0.2</v>
      </c>
      <c r="Q23" s="49">
        <v>1.7</v>
      </c>
      <c r="R23" s="49">
        <f t="shared" si="7"/>
        <v>2.2000000000000002</v>
      </c>
      <c r="S23" s="49">
        <v>3.6</v>
      </c>
      <c r="T23" s="49">
        <f t="shared" si="8"/>
        <v>3.6</v>
      </c>
      <c r="U23" s="49">
        <v>1.1000000000000001</v>
      </c>
      <c r="V23" s="49">
        <v>0.2</v>
      </c>
      <c r="W23" s="49">
        <v>0.2</v>
      </c>
      <c r="X23" s="49">
        <v>0</v>
      </c>
      <c r="Y23" s="49">
        <v>0.3</v>
      </c>
      <c r="Z23" s="49">
        <f t="shared" si="9"/>
        <v>1.8</v>
      </c>
      <c r="AA23" s="49">
        <v>0.1</v>
      </c>
      <c r="AB23" s="49">
        <v>0</v>
      </c>
      <c r="AC23" s="49">
        <v>1.5</v>
      </c>
      <c r="AD23" s="49">
        <v>0.2</v>
      </c>
      <c r="AE23" s="49">
        <v>0</v>
      </c>
      <c r="AF23" s="49">
        <v>0.6</v>
      </c>
      <c r="AG23" s="49">
        <f t="shared" si="10"/>
        <v>2.4</v>
      </c>
      <c r="AH23" s="49">
        <v>0.1</v>
      </c>
      <c r="AI23" s="49">
        <v>1.3</v>
      </c>
      <c r="AJ23" s="49">
        <v>0</v>
      </c>
      <c r="AK23" s="49">
        <v>0.4</v>
      </c>
      <c r="AL23" s="49">
        <v>0.3</v>
      </c>
      <c r="AM23" s="49">
        <v>0</v>
      </c>
      <c r="AN23" s="49">
        <v>0.7</v>
      </c>
      <c r="AO23" s="49">
        <f t="shared" si="11"/>
        <v>2.8</v>
      </c>
      <c r="AP23" s="49">
        <v>0.7</v>
      </c>
      <c r="AQ23" s="49">
        <v>5.2</v>
      </c>
      <c r="AR23" s="49">
        <v>0.5</v>
      </c>
      <c r="AS23" s="49">
        <v>0</v>
      </c>
      <c r="AT23" s="49">
        <v>0.3</v>
      </c>
      <c r="AU23" s="49">
        <v>2.6</v>
      </c>
      <c r="AV23" s="49">
        <v>1.3</v>
      </c>
      <c r="AW23" s="49">
        <f t="shared" si="0"/>
        <v>10.600000000000001</v>
      </c>
      <c r="AX23" s="49">
        <v>0.2</v>
      </c>
      <c r="AY23" s="49">
        <v>4.4000000000000004</v>
      </c>
      <c r="AZ23" s="49">
        <v>0.3</v>
      </c>
      <c r="BA23" s="49">
        <f t="shared" si="1"/>
        <v>4.9000000000000004</v>
      </c>
      <c r="BB23" s="49">
        <v>0.2</v>
      </c>
      <c r="BC23" s="49">
        <v>0.4</v>
      </c>
      <c r="BD23" s="49">
        <f t="shared" si="2"/>
        <v>0.60000000000000009</v>
      </c>
      <c r="BE23" s="49">
        <v>0</v>
      </c>
      <c r="BF23" s="49">
        <f t="shared" si="12"/>
        <v>0</v>
      </c>
      <c r="BG23" s="49">
        <f t="shared" si="3"/>
        <v>33.500000000000007</v>
      </c>
    </row>
    <row r="24" spans="1:59" ht="14.1" customHeight="1">
      <c r="A24" s="45" t="s">
        <v>324</v>
      </c>
      <c r="B24" s="20">
        <v>0.7</v>
      </c>
      <c r="C24" s="20">
        <v>0.2</v>
      </c>
      <c r="D24" s="20">
        <f t="shared" si="4"/>
        <v>0.89999999999999991</v>
      </c>
      <c r="E24" s="51">
        <v>0.8</v>
      </c>
      <c r="F24" s="51">
        <v>0.2</v>
      </c>
      <c r="G24" s="51">
        <v>0.8</v>
      </c>
      <c r="H24" s="20">
        <f t="shared" si="5"/>
        <v>1.8</v>
      </c>
      <c r="I24" s="20">
        <v>0.5</v>
      </c>
      <c r="J24" s="20">
        <v>0.3</v>
      </c>
      <c r="K24" s="20">
        <v>0.4</v>
      </c>
      <c r="L24" s="20">
        <v>0.1</v>
      </c>
      <c r="M24" s="20">
        <v>0.2</v>
      </c>
      <c r="N24" s="20">
        <f t="shared" si="6"/>
        <v>1.5000000000000002</v>
      </c>
      <c r="O24" s="20">
        <v>0</v>
      </c>
      <c r="P24" s="20">
        <v>0.2</v>
      </c>
      <c r="Q24" s="20">
        <v>2.2000000000000002</v>
      </c>
      <c r="R24" s="20">
        <f t="shared" si="7"/>
        <v>2.4000000000000004</v>
      </c>
      <c r="S24" s="20">
        <v>4.0999999999999996</v>
      </c>
      <c r="T24" s="20">
        <f t="shared" si="8"/>
        <v>4.0999999999999996</v>
      </c>
      <c r="U24" s="20">
        <v>1.3</v>
      </c>
      <c r="V24" s="20">
        <v>0.3</v>
      </c>
      <c r="W24" s="20">
        <v>0.2</v>
      </c>
      <c r="X24" s="20">
        <v>0</v>
      </c>
      <c r="Y24" s="20">
        <v>0.6</v>
      </c>
      <c r="Z24" s="20">
        <f t="shared" si="9"/>
        <v>2.4</v>
      </c>
      <c r="AA24" s="20">
        <v>0.4</v>
      </c>
      <c r="AB24" s="20">
        <v>0</v>
      </c>
      <c r="AC24" s="20">
        <v>3.4</v>
      </c>
      <c r="AD24" s="20">
        <v>0</v>
      </c>
      <c r="AE24" s="20">
        <v>0.3</v>
      </c>
      <c r="AF24" s="20">
        <v>1.9</v>
      </c>
      <c r="AG24" s="20">
        <f t="shared" si="10"/>
        <v>6</v>
      </c>
      <c r="AH24" s="20">
        <v>0.2</v>
      </c>
      <c r="AI24" s="20">
        <v>1.3</v>
      </c>
      <c r="AJ24" s="20">
        <v>0</v>
      </c>
      <c r="AK24" s="20">
        <v>0.1</v>
      </c>
      <c r="AL24" s="20">
        <v>0</v>
      </c>
      <c r="AM24" s="20">
        <v>0</v>
      </c>
      <c r="AN24" s="20">
        <v>0.7</v>
      </c>
      <c r="AO24" s="20">
        <f t="shared" si="11"/>
        <v>2.2999999999999998</v>
      </c>
      <c r="AP24" s="20">
        <v>0.7</v>
      </c>
      <c r="AQ24" s="20">
        <v>6</v>
      </c>
      <c r="AR24" s="20">
        <v>0.9</v>
      </c>
      <c r="AS24" s="20">
        <v>0.3</v>
      </c>
      <c r="AT24" s="20">
        <v>0.3</v>
      </c>
      <c r="AU24" s="20">
        <v>2.5</v>
      </c>
      <c r="AV24" s="20">
        <v>1.8</v>
      </c>
      <c r="AW24" s="20">
        <f t="shared" si="0"/>
        <v>12.500000000000002</v>
      </c>
      <c r="AX24" s="51">
        <v>0</v>
      </c>
      <c r="AY24" s="51">
        <v>3</v>
      </c>
      <c r="AZ24" s="51">
        <v>0.3</v>
      </c>
      <c r="BA24" s="20">
        <f t="shared" si="1"/>
        <v>3.3</v>
      </c>
      <c r="BB24" s="20">
        <v>0.2</v>
      </c>
      <c r="BC24" s="20">
        <v>0.3</v>
      </c>
      <c r="BD24" s="20">
        <f t="shared" si="2"/>
        <v>0.5</v>
      </c>
      <c r="BE24" s="20">
        <v>0</v>
      </c>
      <c r="BF24" s="20">
        <f t="shared" si="12"/>
        <v>0</v>
      </c>
      <c r="BG24" s="20">
        <f t="shared" si="3"/>
        <v>37.700000000000003</v>
      </c>
    </row>
    <row r="25" spans="1:59" ht="14.1" customHeight="1">
      <c r="A25" s="45" t="s">
        <v>54</v>
      </c>
      <c r="B25" s="20">
        <v>0.8</v>
      </c>
      <c r="C25" s="20">
        <v>0.3</v>
      </c>
      <c r="D25" s="20">
        <f t="shared" si="4"/>
        <v>1.1000000000000001</v>
      </c>
      <c r="E25" s="51">
        <v>0.8</v>
      </c>
      <c r="F25" s="51">
        <v>0.2</v>
      </c>
      <c r="G25" s="51">
        <v>0.7</v>
      </c>
      <c r="H25" s="20">
        <f t="shared" si="5"/>
        <v>1.7</v>
      </c>
      <c r="I25" s="20">
        <v>0.5</v>
      </c>
      <c r="J25" s="20">
        <v>0.3</v>
      </c>
      <c r="K25" s="20">
        <v>0.4</v>
      </c>
      <c r="L25" s="20">
        <v>0.1</v>
      </c>
      <c r="M25" s="20">
        <v>0.1</v>
      </c>
      <c r="N25" s="20">
        <f t="shared" si="6"/>
        <v>1.4000000000000004</v>
      </c>
      <c r="O25" s="20">
        <v>0</v>
      </c>
      <c r="P25" s="20">
        <v>0.4</v>
      </c>
      <c r="Q25" s="20">
        <v>0.7</v>
      </c>
      <c r="R25" s="20">
        <f t="shared" si="7"/>
        <v>1.1000000000000001</v>
      </c>
      <c r="S25" s="20">
        <v>3.9</v>
      </c>
      <c r="T25" s="20">
        <f t="shared" si="8"/>
        <v>3.9</v>
      </c>
      <c r="U25" s="20">
        <v>1.1000000000000001</v>
      </c>
      <c r="V25" s="20">
        <v>0.5</v>
      </c>
      <c r="W25" s="20">
        <v>0.1</v>
      </c>
      <c r="X25" s="20">
        <v>0</v>
      </c>
      <c r="Y25" s="20">
        <v>0</v>
      </c>
      <c r="Z25" s="20">
        <f t="shared" si="9"/>
        <v>1.7000000000000002</v>
      </c>
      <c r="AA25" s="20">
        <v>0.1</v>
      </c>
      <c r="AB25" s="20">
        <v>0.2</v>
      </c>
      <c r="AC25" s="20">
        <v>3.5</v>
      </c>
      <c r="AD25" s="20">
        <v>0</v>
      </c>
      <c r="AE25" s="20">
        <v>1.9</v>
      </c>
      <c r="AF25" s="20">
        <v>1.4</v>
      </c>
      <c r="AG25" s="20">
        <f t="shared" si="10"/>
        <v>7.1</v>
      </c>
      <c r="AH25" s="20">
        <v>0.2</v>
      </c>
      <c r="AI25" s="20">
        <v>1.7</v>
      </c>
      <c r="AJ25" s="20">
        <v>0.1</v>
      </c>
      <c r="AK25" s="20">
        <v>0.5</v>
      </c>
      <c r="AL25" s="20">
        <v>0</v>
      </c>
      <c r="AM25" s="20">
        <v>0</v>
      </c>
      <c r="AN25" s="20">
        <v>0.7</v>
      </c>
      <c r="AO25" s="20">
        <f t="shared" si="11"/>
        <v>3.2</v>
      </c>
      <c r="AP25" s="20">
        <v>1.6</v>
      </c>
      <c r="AQ25" s="20">
        <v>4.7</v>
      </c>
      <c r="AR25" s="20">
        <v>1.1000000000000001</v>
      </c>
      <c r="AS25" s="20">
        <v>0.4</v>
      </c>
      <c r="AT25" s="20">
        <v>0</v>
      </c>
      <c r="AU25" s="20">
        <v>2.4</v>
      </c>
      <c r="AV25" s="20">
        <v>1.7</v>
      </c>
      <c r="AW25" s="20">
        <f t="shared" si="0"/>
        <v>11.9</v>
      </c>
      <c r="AX25" s="51">
        <v>0.8</v>
      </c>
      <c r="AY25" s="51">
        <v>4.0999999999999996</v>
      </c>
      <c r="AZ25" s="51">
        <v>0.3</v>
      </c>
      <c r="BA25" s="20">
        <f t="shared" si="1"/>
        <v>5.1999999999999993</v>
      </c>
      <c r="BB25" s="20">
        <v>0.3</v>
      </c>
      <c r="BC25" s="20">
        <v>0.3</v>
      </c>
      <c r="BD25" s="20">
        <f t="shared" si="2"/>
        <v>0.6</v>
      </c>
      <c r="BE25" s="20">
        <v>0</v>
      </c>
      <c r="BF25" s="20">
        <f t="shared" si="12"/>
        <v>0</v>
      </c>
      <c r="BG25" s="20">
        <f t="shared" si="3"/>
        <v>38.9</v>
      </c>
    </row>
    <row r="26" spans="1:59" ht="14.1" customHeight="1">
      <c r="A26" s="45" t="s">
        <v>242</v>
      </c>
      <c r="B26" s="20">
        <v>0.4</v>
      </c>
      <c r="C26" s="20">
        <v>0.1</v>
      </c>
      <c r="D26" s="20">
        <f t="shared" si="4"/>
        <v>0.5</v>
      </c>
      <c r="E26" s="20">
        <v>0.6</v>
      </c>
      <c r="F26" s="20">
        <v>0.2</v>
      </c>
      <c r="G26" s="20">
        <v>0.3</v>
      </c>
      <c r="H26" s="20">
        <f t="shared" si="5"/>
        <v>1.1000000000000001</v>
      </c>
      <c r="I26" s="20">
        <v>0.3</v>
      </c>
      <c r="J26" s="20">
        <v>0.2</v>
      </c>
      <c r="K26" s="20">
        <v>0.6</v>
      </c>
      <c r="L26" s="20">
        <v>0.1</v>
      </c>
      <c r="M26" s="20">
        <v>0.1</v>
      </c>
      <c r="N26" s="20">
        <f t="shared" si="6"/>
        <v>1.3000000000000003</v>
      </c>
      <c r="O26" s="20">
        <v>0</v>
      </c>
      <c r="P26" s="20">
        <v>0.3</v>
      </c>
      <c r="Q26" s="20">
        <v>0</v>
      </c>
      <c r="R26" s="20">
        <f t="shared" si="7"/>
        <v>0.3</v>
      </c>
      <c r="S26" s="20">
        <v>2.2999999999999998</v>
      </c>
      <c r="T26" s="20">
        <f t="shared" si="8"/>
        <v>2.2999999999999998</v>
      </c>
      <c r="U26" s="20">
        <v>1.3</v>
      </c>
      <c r="V26" s="20">
        <v>0.4</v>
      </c>
      <c r="W26" s="20">
        <v>0.1</v>
      </c>
      <c r="X26" s="20">
        <v>0</v>
      </c>
      <c r="Y26" s="20">
        <v>0</v>
      </c>
      <c r="Z26" s="20">
        <f t="shared" si="9"/>
        <v>1.8000000000000003</v>
      </c>
      <c r="AA26" s="20">
        <v>0.2</v>
      </c>
      <c r="AB26" s="20">
        <v>0.4</v>
      </c>
      <c r="AC26" s="20">
        <v>1.7</v>
      </c>
      <c r="AD26" s="20">
        <v>0</v>
      </c>
      <c r="AE26" s="20">
        <v>0.3</v>
      </c>
      <c r="AF26" s="20">
        <v>0.1</v>
      </c>
      <c r="AG26" s="20">
        <f t="shared" si="10"/>
        <v>2.6999999999999997</v>
      </c>
      <c r="AH26" s="20">
        <v>0.1</v>
      </c>
      <c r="AI26" s="20">
        <v>0.8</v>
      </c>
      <c r="AJ26" s="20">
        <v>0</v>
      </c>
      <c r="AK26" s="20">
        <v>0.4</v>
      </c>
      <c r="AL26" s="20">
        <v>0</v>
      </c>
      <c r="AM26" s="20">
        <v>0</v>
      </c>
      <c r="AN26" s="20">
        <v>0.6</v>
      </c>
      <c r="AO26" s="20">
        <f t="shared" si="11"/>
        <v>1.9</v>
      </c>
      <c r="AP26" s="20">
        <v>0.5</v>
      </c>
      <c r="AQ26" s="20">
        <v>3</v>
      </c>
      <c r="AR26" s="20">
        <v>1.5</v>
      </c>
      <c r="AS26" s="20">
        <v>0.4</v>
      </c>
      <c r="AT26" s="20">
        <v>0.2</v>
      </c>
      <c r="AU26" s="20">
        <v>2.5</v>
      </c>
      <c r="AV26" s="20">
        <v>2.5</v>
      </c>
      <c r="AW26" s="20">
        <f t="shared" si="0"/>
        <v>10.600000000000001</v>
      </c>
      <c r="AX26" s="20">
        <v>0</v>
      </c>
      <c r="AY26" s="20">
        <v>4.5999999999999996</v>
      </c>
      <c r="AZ26" s="20">
        <v>0</v>
      </c>
      <c r="BA26" s="20">
        <f t="shared" si="1"/>
        <v>4.5999999999999996</v>
      </c>
      <c r="BB26" s="20">
        <v>0.1</v>
      </c>
      <c r="BC26" s="20">
        <v>0.2</v>
      </c>
      <c r="BD26" s="20">
        <f t="shared" si="2"/>
        <v>0.30000000000000004</v>
      </c>
      <c r="BE26" s="20">
        <v>0</v>
      </c>
      <c r="BF26" s="20">
        <f t="shared" si="12"/>
        <v>0</v>
      </c>
      <c r="BG26" s="20">
        <f t="shared" si="3"/>
        <v>27.400000000000002</v>
      </c>
    </row>
    <row r="27" spans="1:59" ht="14.1" customHeight="1" thickBot="1">
      <c r="A27" s="45" t="s">
        <v>243</v>
      </c>
      <c r="B27" s="20">
        <v>0.8</v>
      </c>
      <c r="C27" s="20">
        <v>0.2</v>
      </c>
      <c r="D27" s="20">
        <f t="shared" si="4"/>
        <v>1</v>
      </c>
      <c r="E27" s="20">
        <v>0.9</v>
      </c>
      <c r="F27" s="20">
        <v>0.2</v>
      </c>
      <c r="G27" s="20">
        <v>0.6</v>
      </c>
      <c r="H27" s="20">
        <f>SUM(E27:G27)</f>
        <v>1.7000000000000002</v>
      </c>
      <c r="I27" s="20">
        <v>0.6</v>
      </c>
      <c r="J27" s="20">
        <v>0.3</v>
      </c>
      <c r="K27" s="20">
        <v>0.4</v>
      </c>
      <c r="L27" s="20">
        <v>0.1</v>
      </c>
      <c r="M27" s="20">
        <v>0.1</v>
      </c>
      <c r="N27" s="20">
        <f t="shared" si="6"/>
        <v>1.5</v>
      </c>
      <c r="O27" s="20">
        <v>0</v>
      </c>
      <c r="P27" s="20">
        <v>0.5</v>
      </c>
      <c r="Q27" s="20">
        <v>0.8</v>
      </c>
      <c r="R27" s="20">
        <f t="shared" si="7"/>
        <v>1.3</v>
      </c>
      <c r="S27" s="20">
        <v>4.8</v>
      </c>
      <c r="T27" s="20">
        <f t="shared" si="8"/>
        <v>4.8</v>
      </c>
      <c r="U27" s="20">
        <v>1.1000000000000001</v>
      </c>
      <c r="V27" s="20">
        <v>0.5</v>
      </c>
      <c r="W27" s="20">
        <v>0.1</v>
      </c>
      <c r="X27" s="20">
        <v>0</v>
      </c>
      <c r="Y27" s="20">
        <v>0</v>
      </c>
      <c r="Z27" s="20">
        <f t="shared" si="9"/>
        <v>1.7000000000000002</v>
      </c>
      <c r="AA27" s="20">
        <v>0.1</v>
      </c>
      <c r="AB27" s="20">
        <v>0.3</v>
      </c>
      <c r="AC27" s="20">
        <v>3.7</v>
      </c>
      <c r="AD27" s="20">
        <v>0</v>
      </c>
      <c r="AE27" s="20">
        <v>1.3</v>
      </c>
      <c r="AF27" s="20">
        <v>1.2</v>
      </c>
      <c r="AG27" s="20">
        <f t="shared" si="10"/>
        <v>6.6000000000000005</v>
      </c>
      <c r="AH27" s="20">
        <v>0</v>
      </c>
      <c r="AI27" s="20">
        <v>1.9</v>
      </c>
      <c r="AJ27" s="20">
        <v>0</v>
      </c>
      <c r="AK27" s="20">
        <v>0.7</v>
      </c>
      <c r="AL27" s="20">
        <v>0</v>
      </c>
      <c r="AM27" s="20">
        <v>0</v>
      </c>
      <c r="AN27" s="20">
        <v>1.4</v>
      </c>
      <c r="AO27" s="20">
        <f t="shared" si="11"/>
        <v>3.9999999999999996</v>
      </c>
      <c r="AP27" s="20">
        <v>2.2999999999999998</v>
      </c>
      <c r="AQ27" s="20">
        <v>5.5</v>
      </c>
      <c r="AR27" s="20">
        <v>2.4</v>
      </c>
      <c r="AS27" s="20">
        <v>0.6</v>
      </c>
      <c r="AT27" s="20">
        <v>0.2</v>
      </c>
      <c r="AU27" s="20">
        <v>2.8</v>
      </c>
      <c r="AV27" s="20">
        <v>1.5</v>
      </c>
      <c r="AW27" s="20">
        <f t="shared" si="0"/>
        <v>15.299999999999997</v>
      </c>
      <c r="AX27" s="20">
        <v>0.6</v>
      </c>
      <c r="AY27" s="20">
        <v>3.9</v>
      </c>
      <c r="AZ27" s="20">
        <v>0</v>
      </c>
      <c r="BA27" s="20">
        <f t="shared" si="1"/>
        <v>4.5</v>
      </c>
      <c r="BB27" s="20">
        <v>0.2</v>
      </c>
      <c r="BC27" s="20">
        <v>0.1</v>
      </c>
      <c r="BD27" s="20">
        <f t="shared" si="2"/>
        <v>0.30000000000000004</v>
      </c>
      <c r="BE27" s="20">
        <v>0</v>
      </c>
      <c r="BF27" s="20">
        <f t="shared" si="12"/>
        <v>0</v>
      </c>
      <c r="BG27" s="20">
        <f t="shared" si="3"/>
        <v>42.699999999999996</v>
      </c>
    </row>
    <row r="28" spans="1:59">
      <c r="A28" s="15" t="s">
        <v>57</v>
      </c>
      <c r="B28" s="22">
        <f>SUM(B8:B27)/COUNTA(B8:B27)</f>
        <v>0.76500000000000012</v>
      </c>
      <c r="C28" s="22">
        <f t="shared" ref="C28:AO28" si="13">SUM(C8:C27)/COUNTA(C8:C27)</f>
        <v>0.22999999999999998</v>
      </c>
      <c r="D28" s="22">
        <f t="shared" si="13"/>
        <v>0.99499999999999988</v>
      </c>
      <c r="E28" s="22">
        <f t="shared" si="13"/>
        <v>0.76250000000000018</v>
      </c>
      <c r="F28" s="22">
        <f t="shared" si="13"/>
        <v>0.15500000000000005</v>
      </c>
      <c r="G28" s="22">
        <f t="shared" si="13"/>
        <v>0.70750000000000002</v>
      </c>
      <c r="H28" s="22">
        <f t="shared" si="13"/>
        <v>1.625</v>
      </c>
      <c r="I28" s="22">
        <f t="shared" si="13"/>
        <v>0.48</v>
      </c>
      <c r="J28" s="22">
        <f t="shared" si="13"/>
        <v>0.18</v>
      </c>
      <c r="K28" s="22">
        <f t="shared" si="13"/>
        <v>0.24250000000000002</v>
      </c>
      <c r="L28" s="22">
        <f t="shared" si="13"/>
        <v>0.13500000000000006</v>
      </c>
      <c r="M28" s="22">
        <f t="shared" si="13"/>
        <v>0.60999999999999988</v>
      </c>
      <c r="N28" s="22">
        <f t="shared" si="13"/>
        <v>1.6475000000000002</v>
      </c>
      <c r="O28" s="22">
        <f t="shared" si="13"/>
        <v>0.14850000000000002</v>
      </c>
      <c r="P28" s="22">
        <f t="shared" si="13"/>
        <v>0.13750000000000001</v>
      </c>
      <c r="Q28" s="22">
        <f t="shared" si="13"/>
        <v>1.125</v>
      </c>
      <c r="R28" s="22">
        <f t="shared" si="13"/>
        <v>1.4110000000000003</v>
      </c>
      <c r="S28" s="22">
        <f t="shared" si="13"/>
        <v>2.335</v>
      </c>
      <c r="T28" s="22">
        <f t="shared" si="13"/>
        <v>2.335</v>
      </c>
      <c r="U28" s="22">
        <f t="shared" si="13"/>
        <v>1.2600000000000005</v>
      </c>
      <c r="V28" s="22">
        <f t="shared" si="13"/>
        <v>0.40200000000000002</v>
      </c>
      <c r="W28" s="22">
        <f t="shared" si="13"/>
        <v>0.18000000000000008</v>
      </c>
      <c r="X28" s="22">
        <f t="shared" si="13"/>
        <v>0.255</v>
      </c>
      <c r="Y28" s="22">
        <f t="shared" si="13"/>
        <v>0.28999999999999998</v>
      </c>
      <c r="Z28" s="22">
        <f t="shared" si="13"/>
        <v>2.387</v>
      </c>
      <c r="AA28" s="22">
        <f t="shared" si="13"/>
        <v>0.28999999999999998</v>
      </c>
      <c r="AB28" s="22">
        <f t="shared" si="13"/>
        <v>0.06</v>
      </c>
      <c r="AC28" s="22">
        <f t="shared" si="13"/>
        <v>3.12</v>
      </c>
      <c r="AD28" s="22">
        <f t="shared" si="13"/>
        <v>0.11750000000000001</v>
      </c>
      <c r="AE28" s="22">
        <f t="shared" si="13"/>
        <v>0.19</v>
      </c>
      <c r="AF28" s="22">
        <f t="shared" si="13"/>
        <v>0.35249999999999998</v>
      </c>
      <c r="AG28" s="22">
        <f t="shared" si="13"/>
        <v>4.1300000000000008</v>
      </c>
      <c r="AH28" s="22">
        <f t="shared" si="13"/>
        <v>0.24500000000000002</v>
      </c>
      <c r="AI28" s="22">
        <f t="shared" si="13"/>
        <v>1.56</v>
      </c>
      <c r="AJ28" s="22">
        <f t="shared" si="13"/>
        <v>6.0000000000000012E-2</v>
      </c>
      <c r="AK28" s="22">
        <f t="shared" si="13"/>
        <v>0.49999999999999989</v>
      </c>
      <c r="AL28" s="22">
        <f t="shared" si="13"/>
        <v>0.25499999999999989</v>
      </c>
      <c r="AM28" s="22">
        <f t="shared" si="13"/>
        <v>3.4999999999999996E-2</v>
      </c>
      <c r="AN28" s="22">
        <f t="shared" si="13"/>
        <v>0.75</v>
      </c>
      <c r="AO28" s="22">
        <f t="shared" si="13"/>
        <v>3.4050000000000002</v>
      </c>
      <c r="AP28" s="22">
        <f t="shared" ref="AP28:BG28" si="14">SUM(AP8:AP27)/COUNTA(AP8:AP27)</f>
        <v>0.65499999999999992</v>
      </c>
      <c r="AQ28" s="22">
        <f t="shared" si="14"/>
        <v>4.0100000000000007</v>
      </c>
      <c r="AR28" s="22">
        <f t="shared" si="14"/>
        <v>0.93999999999999984</v>
      </c>
      <c r="AS28" s="22">
        <f t="shared" si="14"/>
        <v>0.19500000000000001</v>
      </c>
      <c r="AT28" s="22">
        <f t="shared" si="14"/>
        <v>0.13000000000000003</v>
      </c>
      <c r="AU28" s="22">
        <f t="shared" si="14"/>
        <v>2.0449999999999999</v>
      </c>
      <c r="AV28" s="22">
        <f t="shared" si="14"/>
        <v>1.5750000000000002</v>
      </c>
      <c r="AW28" s="22">
        <f t="shared" si="14"/>
        <v>9.5500000000000007</v>
      </c>
      <c r="AX28" s="22">
        <f t="shared" si="14"/>
        <v>0.13</v>
      </c>
      <c r="AY28" s="22">
        <f t="shared" si="14"/>
        <v>3.9949999999999997</v>
      </c>
      <c r="AZ28" s="22">
        <f t="shared" si="14"/>
        <v>0.30499999999999999</v>
      </c>
      <c r="BA28" s="22">
        <f t="shared" si="14"/>
        <v>4.4300000000000006</v>
      </c>
      <c r="BB28" s="22">
        <f t="shared" si="14"/>
        <v>0.28500000000000003</v>
      </c>
      <c r="BC28" s="22">
        <f t="shared" si="14"/>
        <v>0.30499999999999999</v>
      </c>
      <c r="BD28" s="22">
        <f t="shared" si="14"/>
        <v>0.59000000000000008</v>
      </c>
      <c r="BE28" s="22">
        <f t="shared" si="14"/>
        <v>0</v>
      </c>
      <c r="BF28" s="22">
        <f t="shared" si="14"/>
        <v>0</v>
      </c>
      <c r="BG28" s="22">
        <f t="shared" si="14"/>
        <v>32.505499999999998</v>
      </c>
    </row>
    <row r="29" spans="1:59">
      <c r="A29" s="11" t="s">
        <v>58</v>
      </c>
      <c r="B29" s="18">
        <f>SUM(B8:B22)/COUNTA(B8:B22)</f>
        <v>0.77333333333333343</v>
      </c>
      <c r="C29" s="18">
        <f t="shared" ref="C29:AO29" si="15">SUM(C8:C22)/COUNTA(C8:C22)</f>
        <v>0.24666666666666665</v>
      </c>
      <c r="D29" s="18">
        <f t="shared" si="15"/>
        <v>1.0199999999999998</v>
      </c>
      <c r="E29" s="18">
        <f t="shared" si="15"/>
        <v>0.75666666666666671</v>
      </c>
      <c r="F29" s="18">
        <f t="shared" si="15"/>
        <v>0.14666666666666667</v>
      </c>
      <c r="G29" s="18">
        <f t="shared" si="15"/>
        <v>0.73</v>
      </c>
      <c r="H29" s="18">
        <f t="shared" si="15"/>
        <v>1.6333333333333333</v>
      </c>
      <c r="I29" s="18">
        <f t="shared" si="15"/>
        <v>0.46666666666666662</v>
      </c>
      <c r="J29" s="18">
        <f t="shared" si="15"/>
        <v>0.14000000000000001</v>
      </c>
      <c r="K29" s="18">
        <f t="shared" si="15"/>
        <v>0.18333333333333338</v>
      </c>
      <c r="L29" s="18">
        <f t="shared" si="15"/>
        <v>0.14000000000000004</v>
      </c>
      <c r="M29" s="18">
        <f t="shared" si="15"/>
        <v>0.76666666666666672</v>
      </c>
      <c r="N29" s="18">
        <f t="shared" si="15"/>
        <v>1.6966666666666665</v>
      </c>
      <c r="O29" s="18">
        <f t="shared" si="15"/>
        <v>0.17800000000000005</v>
      </c>
      <c r="P29" s="18">
        <f t="shared" si="15"/>
        <v>7.6666666666666675E-2</v>
      </c>
      <c r="Q29" s="18">
        <f t="shared" si="15"/>
        <v>1.1400000000000001</v>
      </c>
      <c r="R29" s="18">
        <f t="shared" si="15"/>
        <v>1.3946666666666667</v>
      </c>
      <c r="S29" s="18">
        <f t="shared" si="15"/>
        <v>1.8666666666666671</v>
      </c>
      <c r="T29" s="18">
        <f t="shared" si="15"/>
        <v>1.8666666666666671</v>
      </c>
      <c r="U29" s="18">
        <f t="shared" si="15"/>
        <v>1.2866666666666668</v>
      </c>
      <c r="V29" s="18">
        <f t="shared" si="15"/>
        <v>0.40933333333333338</v>
      </c>
      <c r="W29" s="18">
        <f t="shared" si="15"/>
        <v>0.19333333333333338</v>
      </c>
      <c r="X29" s="18">
        <f t="shared" si="15"/>
        <v>0.33999999999999997</v>
      </c>
      <c r="Y29" s="18">
        <f t="shared" si="15"/>
        <v>0.32666666666666672</v>
      </c>
      <c r="Z29" s="18">
        <f t="shared" si="15"/>
        <v>2.556</v>
      </c>
      <c r="AA29" s="18">
        <f t="shared" si="15"/>
        <v>0.32666666666666672</v>
      </c>
      <c r="AB29" s="18">
        <f t="shared" si="15"/>
        <v>2.0000000000000004E-2</v>
      </c>
      <c r="AC29" s="18">
        <f t="shared" si="15"/>
        <v>3.24</v>
      </c>
      <c r="AD29" s="18">
        <f t="shared" si="15"/>
        <v>0.14333333333333334</v>
      </c>
      <c r="AE29" s="18">
        <f t="shared" si="15"/>
        <v>0</v>
      </c>
      <c r="AF29" s="18">
        <f t="shared" si="15"/>
        <v>0.12333333333333334</v>
      </c>
      <c r="AG29" s="18">
        <f t="shared" si="15"/>
        <v>3.8533333333333339</v>
      </c>
      <c r="AH29" s="18">
        <f t="shared" si="15"/>
        <v>0.28666666666666674</v>
      </c>
      <c r="AI29" s="18">
        <f t="shared" si="15"/>
        <v>1.6133333333333335</v>
      </c>
      <c r="AJ29" s="18">
        <f t="shared" si="15"/>
        <v>7.3333333333333334E-2</v>
      </c>
      <c r="AK29" s="18">
        <f t="shared" si="15"/>
        <v>0.52666666666666662</v>
      </c>
      <c r="AL29" s="18">
        <f t="shared" si="15"/>
        <v>0.3199999999999999</v>
      </c>
      <c r="AM29" s="18">
        <f t="shared" si="15"/>
        <v>4.6666666666666662E-2</v>
      </c>
      <c r="AN29" s="18">
        <f t="shared" si="15"/>
        <v>0.72666666666666679</v>
      </c>
      <c r="AO29" s="18">
        <f t="shared" si="15"/>
        <v>3.5933333333333337</v>
      </c>
      <c r="AP29" s="18">
        <f t="shared" ref="AP29:BG29" si="16">SUM(AP8:AP22)/COUNTA(AP8:AP22)</f>
        <v>0.48666666666666669</v>
      </c>
      <c r="AQ29" s="18">
        <f t="shared" si="16"/>
        <v>3.7200000000000006</v>
      </c>
      <c r="AR29" s="18">
        <f t="shared" si="16"/>
        <v>0.82666666666666655</v>
      </c>
      <c r="AS29" s="18">
        <f t="shared" si="16"/>
        <v>0.14666666666666667</v>
      </c>
      <c r="AT29" s="18">
        <f t="shared" si="16"/>
        <v>0.10666666666666667</v>
      </c>
      <c r="AU29" s="18">
        <f t="shared" si="16"/>
        <v>1.8733333333333335</v>
      </c>
      <c r="AV29" s="18">
        <f t="shared" si="16"/>
        <v>1.5133333333333334</v>
      </c>
      <c r="AW29" s="18">
        <f t="shared" si="16"/>
        <v>8.6733333333333356</v>
      </c>
      <c r="AX29" s="18">
        <f t="shared" si="16"/>
        <v>6.6666666666666666E-2</v>
      </c>
      <c r="AY29" s="18">
        <f t="shared" si="16"/>
        <v>3.9933333333333327</v>
      </c>
      <c r="AZ29" s="18">
        <f>SUM(AZ8:AZ22)/COUNTA(AZ8:AZ22)</f>
        <v>0.34666666666666668</v>
      </c>
      <c r="BA29" s="18">
        <f t="shared" si="16"/>
        <v>4.4066666666666672</v>
      </c>
      <c r="BB29" s="18">
        <f t="shared" si="16"/>
        <v>0.31333333333333335</v>
      </c>
      <c r="BC29" s="18">
        <f t="shared" si="16"/>
        <v>0.32</v>
      </c>
      <c r="BD29" s="18">
        <f t="shared" si="16"/>
        <v>0.6333333333333333</v>
      </c>
      <c r="BE29" s="18">
        <f t="shared" si="16"/>
        <v>0</v>
      </c>
      <c r="BF29" s="18">
        <f t="shared" si="16"/>
        <v>0</v>
      </c>
      <c r="BG29" s="18">
        <f t="shared" si="16"/>
        <v>31.327333333333335</v>
      </c>
    </row>
    <row r="30" spans="1:59">
      <c r="A30" s="11" t="s">
        <v>59</v>
      </c>
      <c r="B30" s="18">
        <f t="shared" ref="B30:AO30" si="17">SUM(B23:B27)/COUNTA(B23:B27)</f>
        <v>0.74</v>
      </c>
      <c r="C30" s="18">
        <f t="shared" si="17"/>
        <v>0.18000000000000002</v>
      </c>
      <c r="D30" s="18">
        <f t="shared" si="17"/>
        <v>0.91999999999999993</v>
      </c>
      <c r="E30" s="18">
        <f t="shared" si="17"/>
        <v>0.78</v>
      </c>
      <c r="F30" s="18">
        <f t="shared" si="17"/>
        <v>0.18</v>
      </c>
      <c r="G30" s="18">
        <f t="shared" si="17"/>
        <v>0.6399999999999999</v>
      </c>
      <c r="H30" s="18">
        <f t="shared" si="17"/>
        <v>1.6</v>
      </c>
      <c r="I30" s="18">
        <f t="shared" si="17"/>
        <v>0.52</v>
      </c>
      <c r="J30" s="18">
        <f t="shared" si="17"/>
        <v>0.3</v>
      </c>
      <c r="K30" s="18">
        <f t="shared" si="17"/>
        <v>0.42000000000000004</v>
      </c>
      <c r="L30" s="18">
        <f t="shared" si="17"/>
        <v>0.12</v>
      </c>
      <c r="M30" s="18">
        <f t="shared" si="17"/>
        <v>0.13999999999999999</v>
      </c>
      <c r="N30" s="18">
        <f t="shared" si="17"/>
        <v>1.5000000000000004</v>
      </c>
      <c r="O30" s="18">
        <f t="shared" si="17"/>
        <v>0.06</v>
      </c>
      <c r="P30" s="18">
        <f t="shared" si="17"/>
        <v>0.32</v>
      </c>
      <c r="Q30" s="18">
        <f t="shared" si="17"/>
        <v>1.08</v>
      </c>
      <c r="R30" s="18">
        <f t="shared" si="17"/>
        <v>1.4600000000000002</v>
      </c>
      <c r="S30" s="18">
        <f t="shared" si="17"/>
        <v>3.7399999999999998</v>
      </c>
      <c r="T30" s="18">
        <f t="shared" si="17"/>
        <v>3.7399999999999998</v>
      </c>
      <c r="U30" s="18">
        <f t="shared" si="17"/>
        <v>1.1800000000000002</v>
      </c>
      <c r="V30" s="18">
        <f t="shared" si="17"/>
        <v>0.38</v>
      </c>
      <c r="W30" s="18">
        <f t="shared" si="17"/>
        <v>0.13999999999999999</v>
      </c>
      <c r="X30" s="18">
        <f t="shared" si="17"/>
        <v>0</v>
      </c>
      <c r="Y30" s="18">
        <f t="shared" si="17"/>
        <v>0.18</v>
      </c>
      <c r="Z30" s="18">
        <f t="shared" si="17"/>
        <v>1.8800000000000003</v>
      </c>
      <c r="AA30" s="18">
        <f t="shared" si="17"/>
        <v>0.18</v>
      </c>
      <c r="AB30" s="18">
        <f t="shared" si="17"/>
        <v>0.18000000000000002</v>
      </c>
      <c r="AC30" s="18">
        <f t="shared" si="17"/>
        <v>2.7600000000000002</v>
      </c>
      <c r="AD30" s="18">
        <f t="shared" si="17"/>
        <v>0.04</v>
      </c>
      <c r="AE30" s="18">
        <f t="shared" si="17"/>
        <v>0.76</v>
      </c>
      <c r="AF30" s="18">
        <f t="shared" si="17"/>
        <v>1.04</v>
      </c>
      <c r="AG30" s="18">
        <f t="shared" si="17"/>
        <v>4.96</v>
      </c>
      <c r="AH30" s="18">
        <f t="shared" si="17"/>
        <v>0.12</v>
      </c>
      <c r="AI30" s="18">
        <f t="shared" si="17"/>
        <v>1.4</v>
      </c>
      <c r="AJ30" s="18">
        <f t="shared" si="17"/>
        <v>0.02</v>
      </c>
      <c r="AK30" s="18">
        <f t="shared" si="17"/>
        <v>0.41999999999999993</v>
      </c>
      <c r="AL30" s="18">
        <f t="shared" si="17"/>
        <v>0.06</v>
      </c>
      <c r="AM30" s="18">
        <f t="shared" si="17"/>
        <v>0</v>
      </c>
      <c r="AN30" s="18">
        <f t="shared" si="17"/>
        <v>0.82</v>
      </c>
      <c r="AO30" s="18">
        <f t="shared" si="17"/>
        <v>2.8400000000000003</v>
      </c>
      <c r="AP30" s="18">
        <f t="shared" ref="AP30:BG30" si="18">SUM(AP23:AP27)/COUNTA(AP23:AP27)</f>
        <v>1.1599999999999999</v>
      </c>
      <c r="AQ30" s="18">
        <f t="shared" si="18"/>
        <v>4.88</v>
      </c>
      <c r="AR30" s="18">
        <f t="shared" si="18"/>
        <v>1.28</v>
      </c>
      <c r="AS30" s="18">
        <f t="shared" si="18"/>
        <v>0.34</v>
      </c>
      <c r="AT30" s="18">
        <f t="shared" si="18"/>
        <v>0.2</v>
      </c>
      <c r="AU30" s="18">
        <f t="shared" si="18"/>
        <v>2.56</v>
      </c>
      <c r="AV30" s="18">
        <f t="shared" si="18"/>
        <v>1.7600000000000002</v>
      </c>
      <c r="AW30" s="18">
        <f t="shared" si="18"/>
        <v>12.18</v>
      </c>
      <c r="AX30" s="18">
        <f t="shared" si="18"/>
        <v>0.32</v>
      </c>
      <c r="AY30" s="18">
        <f t="shared" si="18"/>
        <v>4</v>
      </c>
      <c r="AZ30" s="18">
        <f>SUM(AZ23:AZ27)/COUNTA(AZ23:AZ27)</f>
        <v>0.18</v>
      </c>
      <c r="BA30" s="18">
        <f t="shared" si="18"/>
        <v>4.5</v>
      </c>
      <c r="BB30" s="18">
        <f t="shared" si="18"/>
        <v>0.2</v>
      </c>
      <c r="BC30" s="18">
        <f t="shared" si="18"/>
        <v>0.26</v>
      </c>
      <c r="BD30" s="18">
        <f t="shared" si="18"/>
        <v>0.45999999999999996</v>
      </c>
      <c r="BE30" s="18">
        <f t="shared" si="18"/>
        <v>0</v>
      </c>
      <c r="BF30" s="18">
        <f t="shared" si="18"/>
        <v>0</v>
      </c>
      <c r="BG30" s="18">
        <f t="shared" si="18"/>
        <v>36.040000000000006</v>
      </c>
    </row>
    <row r="31" spans="1:59" ht="15.75" thickBot="1">
      <c r="A31" s="20" t="s">
        <v>60</v>
      </c>
      <c r="B31" s="20"/>
      <c r="C31" s="20"/>
      <c r="D31" s="20">
        <f>+D28</f>
        <v>0.99499999999999988</v>
      </c>
      <c r="E31" s="20"/>
      <c r="F31" s="20"/>
      <c r="G31" s="20"/>
      <c r="H31" s="20">
        <f>+H28</f>
        <v>1.625</v>
      </c>
      <c r="I31" s="20"/>
      <c r="J31" s="20"/>
      <c r="K31" s="20"/>
      <c r="L31" s="20"/>
      <c r="M31" s="20"/>
      <c r="N31" s="20">
        <f>+N28</f>
        <v>1.6475000000000002</v>
      </c>
      <c r="O31" s="20"/>
      <c r="P31" s="20"/>
      <c r="Q31" s="20"/>
      <c r="R31" s="20">
        <f>+R28</f>
        <v>1.4110000000000003</v>
      </c>
      <c r="S31" s="20"/>
      <c r="T31" s="20">
        <f>+T28</f>
        <v>2.335</v>
      </c>
      <c r="U31" s="20"/>
      <c r="V31" s="20"/>
      <c r="W31" s="20"/>
      <c r="X31" s="20"/>
      <c r="Y31" s="20"/>
      <c r="Z31" s="20">
        <f>+Z28</f>
        <v>2.387</v>
      </c>
      <c r="AA31" s="20"/>
      <c r="AB31" s="20"/>
      <c r="AC31" s="20"/>
      <c r="AD31" s="20"/>
      <c r="AE31" s="20"/>
      <c r="AF31" s="20"/>
      <c r="AG31" s="20">
        <f>+AG28</f>
        <v>4.1300000000000008</v>
      </c>
      <c r="AH31" s="20"/>
      <c r="AI31" s="20"/>
      <c r="AJ31" s="20"/>
      <c r="AK31" s="20"/>
      <c r="AL31" s="20"/>
      <c r="AM31" s="20"/>
      <c r="AN31" s="20"/>
      <c r="AO31" s="20">
        <f>+AO28</f>
        <v>3.4050000000000002</v>
      </c>
      <c r="AP31" s="20"/>
      <c r="AQ31" s="20"/>
      <c r="AR31" s="20"/>
      <c r="AS31" s="20"/>
      <c r="AT31" s="20"/>
      <c r="AU31" s="20"/>
      <c r="AV31" s="20"/>
      <c r="AW31" s="20">
        <f>+AW28</f>
        <v>9.5500000000000007</v>
      </c>
      <c r="AX31" s="20"/>
      <c r="AY31" s="20"/>
      <c r="AZ31" s="20"/>
      <c r="BA31" s="20">
        <f>+BA28</f>
        <v>4.4300000000000006</v>
      </c>
      <c r="BB31" s="20"/>
      <c r="BC31" s="20"/>
      <c r="BD31" s="20">
        <f>+BD28</f>
        <v>0.59000000000000008</v>
      </c>
      <c r="BE31" s="20"/>
      <c r="BF31" s="20">
        <f>+BF28</f>
        <v>0</v>
      </c>
      <c r="BG31" s="112">
        <f>+BG28</f>
        <v>32.505499999999998</v>
      </c>
    </row>
    <row r="32" spans="1:59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</row>
    <row r="33" spans="1:59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9"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</row>
    <row r="35" spans="1:59">
      <c r="B35" s="314">
        <f>SUM(E37:I37)</f>
        <v>13.264000000000001</v>
      </c>
    </row>
    <row r="36" spans="1:59">
      <c r="A36" s="24" t="s">
        <v>61</v>
      </c>
      <c r="B36" s="37" t="s">
        <v>74</v>
      </c>
      <c r="C36" s="37" t="s">
        <v>76</v>
      </c>
      <c r="D36" s="37" t="s">
        <v>77</v>
      </c>
      <c r="E36" s="37" t="s">
        <v>79</v>
      </c>
      <c r="F36" s="37" t="s">
        <v>78</v>
      </c>
      <c r="G36" s="37" t="s">
        <v>83</v>
      </c>
      <c r="H36" s="37" t="s">
        <v>84</v>
      </c>
      <c r="I36" s="37" t="s">
        <v>86</v>
      </c>
      <c r="J36" s="37" t="s">
        <v>88</v>
      </c>
      <c r="K36" s="37" t="s">
        <v>89</v>
      </c>
      <c r="L36" s="37" t="s">
        <v>91</v>
      </c>
      <c r="M36" s="37" t="s">
        <v>93</v>
      </c>
      <c r="N36" s="25"/>
    </row>
    <row r="37" spans="1:59">
      <c r="A37" s="26" t="s">
        <v>58</v>
      </c>
      <c r="B37" s="18">
        <f>D29</f>
        <v>1.0199999999999998</v>
      </c>
      <c r="C37" s="18">
        <f>H29</f>
        <v>1.6333333333333333</v>
      </c>
      <c r="D37" s="18">
        <f>N29</f>
        <v>1.6966666666666665</v>
      </c>
      <c r="E37" s="18">
        <f>R29</f>
        <v>1.3946666666666667</v>
      </c>
      <c r="F37" s="18">
        <f>T29</f>
        <v>1.8666666666666671</v>
      </c>
      <c r="G37" s="18">
        <f>Z29</f>
        <v>2.556</v>
      </c>
      <c r="H37" s="18">
        <f>AG29</f>
        <v>3.8533333333333339</v>
      </c>
      <c r="I37" s="18">
        <f>AO29</f>
        <v>3.5933333333333337</v>
      </c>
      <c r="J37" s="18">
        <f>AW29</f>
        <v>8.6733333333333356</v>
      </c>
      <c r="K37" s="18">
        <f>BA30</f>
        <v>4.5</v>
      </c>
      <c r="L37" s="18">
        <f>BD30</f>
        <v>0.45999999999999996</v>
      </c>
      <c r="M37" s="20">
        <f>BF29</f>
        <v>0</v>
      </c>
      <c r="N37" s="25"/>
    </row>
    <row r="38" spans="1:59">
      <c r="A38" s="210" t="s">
        <v>59</v>
      </c>
      <c r="B38" s="211">
        <f>D30</f>
        <v>0.91999999999999993</v>
      </c>
      <c r="C38" s="211">
        <f>H30</f>
        <v>1.6</v>
      </c>
      <c r="D38" s="211">
        <f>N30</f>
        <v>1.5000000000000004</v>
      </c>
      <c r="E38" s="211">
        <f>R30</f>
        <v>1.4600000000000002</v>
      </c>
      <c r="F38" s="211">
        <f>T30</f>
        <v>3.7399999999999998</v>
      </c>
      <c r="G38" s="211">
        <f>Z30</f>
        <v>1.8800000000000003</v>
      </c>
      <c r="H38" s="211">
        <f>AG30</f>
        <v>4.96</v>
      </c>
      <c r="I38" s="211">
        <f>AO30</f>
        <v>2.8400000000000003</v>
      </c>
      <c r="J38" s="211">
        <f>AW30</f>
        <v>12.18</v>
      </c>
      <c r="K38" s="211">
        <f>BA30</f>
        <v>4.5</v>
      </c>
      <c r="L38" s="211">
        <f>BD30</f>
        <v>0.45999999999999996</v>
      </c>
      <c r="M38" s="212">
        <f>BF30</f>
        <v>0</v>
      </c>
      <c r="N38" s="25"/>
    </row>
    <row r="39" spans="1:59">
      <c r="A39" s="27" t="s">
        <v>60</v>
      </c>
      <c r="B39" s="18">
        <f>D31</f>
        <v>0.99499999999999988</v>
      </c>
      <c r="C39" s="18">
        <f>H31</f>
        <v>1.625</v>
      </c>
      <c r="D39" s="18">
        <f>N31</f>
        <v>1.6475000000000002</v>
      </c>
      <c r="E39" s="18">
        <f>R31</f>
        <v>1.4110000000000003</v>
      </c>
      <c r="F39" s="18">
        <f>T31</f>
        <v>2.335</v>
      </c>
      <c r="G39" s="18">
        <f>Z31</f>
        <v>2.387</v>
      </c>
      <c r="H39" s="18">
        <f>AG31</f>
        <v>4.1300000000000008</v>
      </c>
      <c r="I39" s="18">
        <f>AO31</f>
        <v>3.4050000000000002</v>
      </c>
      <c r="J39" s="18">
        <f>AW31</f>
        <v>9.5500000000000007</v>
      </c>
      <c r="K39" s="18">
        <f>BA31</f>
        <v>4.4300000000000006</v>
      </c>
      <c r="L39" s="18">
        <f>BD31</f>
        <v>0.59000000000000008</v>
      </c>
      <c r="M39" s="20">
        <f>BF31</f>
        <v>0</v>
      </c>
      <c r="N39" s="25"/>
    </row>
    <row r="40" spans="1:59">
      <c r="A40" s="26" t="s">
        <v>658</v>
      </c>
      <c r="B40" s="18">
        <f>B39</f>
        <v>0.99499999999999988</v>
      </c>
      <c r="C40" s="18">
        <f>C39+B40</f>
        <v>2.62</v>
      </c>
      <c r="D40" s="18">
        <f t="shared" ref="D40:M40" si="19">D39+C40</f>
        <v>4.2675000000000001</v>
      </c>
      <c r="E40" s="18">
        <f t="shared" si="19"/>
        <v>5.6785000000000005</v>
      </c>
      <c r="F40" s="18">
        <f t="shared" si="19"/>
        <v>8.0135000000000005</v>
      </c>
      <c r="G40" s="18">
        <f t="shared" si="19"/>
        <v>10.400500000000001</v>
      </c>
      <c r="H40" s="18">
        <f t="shared" si="19"/>
        <v>14.530500000000002</v>
      </c>
      <c r="I40" s="18">
        <f t="shared" si="19"/>
        <v>17.935500000000001</v>
      </c>
      <c r="J40" s="18">
        <f t="shared" si="19"/>
        <v>27.485500000000002</v>
      </c>
      <c r="K40" s="18">
        <f t="shared" si="19"/>
        <v>31.915500000000002</v>
      </c>
      <c r="L40" s="18">
        <f t="shared" si="19"/>
        <v>32.505500000000005</v>
      </c>
      <c r="M40" s="18">
        <f t="shared" si="19"/>
        <v>32.505500000000005</v>
      </c>
      <c r="N40" s="25"/>
    </row>
    <row r="41" spans="1:59">
      <c r="A41" s="29" t="s">
        <v>279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25"/>
    </row>
    <row r="42" spans="1:59">
      <c r="A42" s="32" t="s">
        <v>63</v>
      </c>
      <c r="B42" s="38" t="s">
        <v>74</v>
      </c>
      <c r="C42" s="38" t="s">
        <v>76</v>
      </c>
      <c r="D42" s="38" t="s">
        <v>77</v>
      </c>
      <c r="E42" s="38" t="s">
        <v>79</v>
      </c>
      <c r="F42" s="38" t="s">
        <v>78</v>
      </c>
      <c r="G42" s="38" t="s">
        <v>83</v>
      </c>
      <c r="H42" s="38" t="s">
        <v>84</v>
      </c>
      <c r="I42" s="38" t="s">
        <v>86</v>
      </c>
      <c r="J42" s="38" t="s">
        <v>88</v>
      </c>
      <c r="K42" s="38" t="s">
        <v>89</v>
      </c>
      <c r="L42" s="38" t="s">
        <v>91</v>
      </c>
      <c r="M42" s="38" t="s">
        <v>93</v>
      </c>
      <c r="N42" s="25"/>
    </row>
    <row r="43" spans="1:59">
      <c r="A43" s="26" t="s">
        <v>64</v>
      </c>
      <c r="B43" s="18">
        <v>1.02</v>
      </c>
      <c r="C43" s="18">
        <v>1.05</v>
      </c>
      <c r="D43" s="18">
        <v>0.77</v>
      </c>
      <c r="E43" s="18">
        <v>1.71</v>
      </c>
      <c r="F43" s="18">
        <v>3.24</v>
      </c>
      <c r="G43" s="18">
        <v>2.4</v>
      </c>
      <c r="H43" s="18">
        <v>1.53</v>
      </c>
      <c r="I43" s="18">
        <v>2.2200000000000002</v>
      </c>
      <c r="J43" s="18">
        <v>2.72</v>
      </c>
      <c r="K43" s="18">
        <v>2.19</v>
      </c>
      <c r="L43" s="18">
        <v>0.86</v>
      </c>
      <c r="M43" s="20">
        <v>0.92</v>
      </c>
      <c r="N43" s="25"/>
    </row>
    <row r="44" spans="1:59">
      <c r="A44" s="26" t="s">
        <v>65</v>
      </c>
      <c r="B44" s="18">
        <f>SUM(B43)</f>
        <v>1.02</v>
      </c>
      <c r="C44" s="18">
        <f t="shared" ref="C44:I44" si="20">SUM(B44+C43)</f>
        <v>2.0700000000000003</v>
      </c>
      <c r="D44" s="18">
        <f t="shared" si="20"/>
        <v>2.8400000000000003</v>
      </c>
      <c r="E44" s="18">
        <f t="shared" si="20"/>
        <v>4.5500000000000007</v>
      </c>
      <c r="F44" s="18">
        <f t="shared" si="20"/>
        <v>7.7900000000000009</v>
      </c>
      <c r="G44" s="18">
        <f t="shared" si="20"/>
        <v>10.190000000000001</v>
      </c>
      <c r="H44" s="18">
        <f t="shared" si="20"/>
        <v>11.72</v>
      </c>
      <c r="I44" s="18">
        <f t="shared" si="20"/>
        <v>13.940000000000001</v>
      </c>
      <c r="J44" s="18">
        <f>SUM(H44+J43)</f>
        <v>14.440000000000001</v>
      </c>
      <c r="K44" s="18">
        <f>SUM(I44+K43)</f>
        <v>16.130000000000003</v>
      </c>
      <c r="L44" s="18">
        <f>SUM(J44+L43)</f>
        <v>15.3</v>
      </c>
      <c r="M44" s="20">
        <f>SUM(L44+M43)</f>
        <v>16.220000000000002</v>
      </c>
      <c r="N44" s="25"/>
    </row>
    <row r="45" spans="1:59">
      <c r="A45" s="27" t="s">
        <v>66</v>
      </c>
      <c r="B45" s="28">
        <v>5.34</v>
      </c>
      <c r="C45" s="28">
        <v>5.29</v>
      </c>
      <c r="D45" s="28">
        <v>5.58</v>
      </c>
      <c r="E45" s="28">
        <v>5.36</v>
      </c>
      <c r="F45" s="28">
        <v>8.82</v>
      </c>
      <c r="G45" s="28">
        <v>13.52</v>
      </c>
      <c r="H45" s="28">
        <v>11.61</v>
      </c>
      <c r="I45" s="28">
        <v>12.46</v>
      </c>
      <c r="J45" s="28">
        <v>9.85</v>
      </c>
      <c r="K45" s="28">
        <v>9.85</v>
      </c>
      <c r="L45" s="28">
        <v>9.85</v>
      </c>
      <c r="M45" s="28">
        <v>4.6900000000000004</v>
      </c>
      <c r="N45" s="25"/>
    </row>
    <row r="46" spans="1:59">
      <c r="A46" s="26" t="s">
        <v>67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0"/>
      <c r="N46" s="25"/>
    </row>
    <row r="47" spans="1:59">
      <c r="A47" s="26" t="s">
        <v>68</v>
      </c>
      <c r="B47" s="18">
        <f t="shared" ref="B47:M47" si="21">SUM(B37-B43)</f>
        <v>-2.2204460492503131E-16</v>
      </c>
      <c r="C47" s="18">
        <f t="shared" si="21"/>
        <v>0.58333333333333326</v>
      </c>
      <c r="D47" s="18">
        <f t="shared" si="21"/>
        <v>0.92666666666666653</v>
      </c>
      <c r="E47" s="18">
        <f t="shared" si="21"/>
        <v>-0.31533333333333324</v>
      </c>
      <c r="F47" s="18">
        <f t="shared" si="21"/>
        <v>-1.3733333333333331</v>
      </c>
      <c r="G47" s="18">
        <f t="shared" si="21"/>
        <v>0.15600000000000014</v>
      </c>
      <c r="H47" s="18">
        <f t="shared" si="21"/>
        <v>2.3233333333333341</v>
      </c>
      <c r="I47" s="18">
        <f t="shared" si="21"/>
        <v>1.3733333333333335</v>
      </c>
      <c r="J47" s="18">
        <f t="shared" si="21"/>
        <v>5.9533333333333349</v>
      </c>
      <c r="K47" s="18">
        <f t="shared" si="21"/>
        <v>2.31</v>
      </c>
      <c r="L47" s="18">
        <f t="shared" si="21"/>
        <v>-0.4</v>
      </c>
      <c r="M47" s="28">
        <f t="shared" si="21"/>
        <v>-0.92</v>
      </c>
      <c r="N47" s="25"/>
    </row>
    <row r="48" spans="1:59">
      <c r="A48" s="26" t="s">
        <v>69</v>
      </c>
      <c r="B48" s="18">
        <f t="shared" ref="B48:M48" si="22">SUM(B38-B43)</f>
        <v>-0.10000000000000009</v>
      </c>
      <c r="C48" s="18">
        <f t="shared" si="22"/>
        <v>0.55000000000000004</v>
      </c>
      <c r="D48" s="18">
        <f t="shared" si="22"/>
        <v>0.73000000000000043</v>
      </c>
      <c r="E48" s="18">
        <f t="shared" si="22"/>
        <v>-0.24999999999999978</v>
      </c>
      <c r="F48" s="18">
        <f t="shared" si="22"/>
        <v>0.49999999999999956</v>
      </c>
      <c r="G48" s="18">
        <f t="shared" si="22"/>
        <v>-0.51999999999999957</v>
      </c>
      <c r="H48" s="18">
        <f t="shared" si="22"/>
        <v>3.4299999999999997</v>
      </c>
      <c r="I48" s="18">
        <f t="shared" si="22"/>
        <v>0.62000000000000011</v>
      </c>
      <c r="J48" s="18">
        <f t="shared" si="22"/>
        <v>9.4599999999999991</v>
      </c>
      <c r="K48" s="18">
        <f t="shared" si="22"/>
        <v>2.31</v>
      </c>
      <c r="L48" s="18">
        <f t="shared" si="22"/>
        <v>-0.4</v>
      </c>
      <c r="M48" s="28">
        <f t="shared" si="22"/>
        <v>-0.92</v>
      </c>
      <c r="N48" s="25"/>
    </row>
    <row r="49" spans="1:14">
      <c r="A49" s="26" t="s">
        <v>70</v>
      </c>
      <c r="B49" s="18">
        <f t="shared" ref="B49:M49" si="23">SUM(B39-B43)</f>
        <v>-2.5000000000000133E-2</v>
      </c>
      <c r="C49" s="18">
        <f t="shared" si="23"/>
        <v>0.57499999999999996</v>
      </c>
      <c r="D49" s="18">
        <f t="shared" si="23"/>
        <v>0.87750000000000017</v>
      </c>
      <c r="E49" s="18">
        <f t="shared" si="23"/>
        <v>-0.29899999999999971</v>
      </c>
      <c r="F49" s="18">
        <f t="shared" si="23"/>
        <v>-0.90500000000000025</v>
      </c>
      <c r="G49" s="18">
        <f t="shared" si="23"/>
        <v>-1.2999999999999901E-2</v>
      </c>
      <c r="H49" s="18">
        <f t="shared" si="23"/>
        <v>2.6000000000000005</v>
      </c>
      <c r="I49" s="18">
        <f t="shared" si="23"/>
        <v>1.1850000000000001</v>
      </c>
      <c r="J49" s="18">
        <f t="shared" si="23"/>
        <v>6.83</v>
      </c>
      <c r="K49" s="18">
        <f t="shared" si="23"/>
        <v>2.2400000000000007</v>
      </c>
      <c r="L49" s="18">
        <f t="shared" si="23"/>
        <v>-0.26999999999999991</v>
      </c>
      <c r="M49" s="28">
        <f t="shared" si="23"/>
        <v>-0.92</v>
      </c>
      <c r="N49" s="25"/>
    </row>
    <row r="50" spans="1:14">
      <c r="A50" s="26" t="s">
        <v>71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20"/>
      <c r="N50" s="25"/>
    </row>
    <row r="51" spans="1:14">
      <c r="A51" s="26" t="s">
        <v>68</v>
      </c>
      <c r="B51" s="18">
        <f t="shared" ref="B51:M51" si="24">SUM(B55-B44)</f>
        <v>-2.2204460492503131E-16</v>
      </c>
      <c r="C51" s="18">
        <f t="shared" si="24"/>
        <v>0.58333333333333304</v>
      </c>
      <c r="D51" s="18">
        <f t="shared" si="24"/>
        <v>1.5099999999999993</v>
      </c>
      <c r="E51" s="18">
        <f t="shared" si="24"/>
        <v>1.1946666666666657</v>
      </c>
      <c r="F51" s="18">
        <f t="shared" si="24"/>
        <v>-0.17866666666666742</v>
      </c>
      <c r="G51" s="18">
        <f t="shared" si="24"/>
        <v>-2.2666666666667723E-2</v>
      </c>
      <c r="H51" s="18">
        <f t="shared" si="24"/>
        <v>2.3006666666666664</v>
      </c>
      <c r="I51" s="18">
        <f t="shared" si="24"/>
        <v>3.6739999999999995</v>
      </c>
      <c r="J51" s="18">
        <f t="shared" si="24"/>
        <v>8.2540000000000013</v>
      </c>
      <c r="K51" s="18">
        <f t="shared" si="24"/>
        <v>5.9839999999999982</v>
      </c>
      <c r="L51" s="18">
        <f t="shared" si="24"/>
        <v>7.2740000000000009</v>
      </c>
      <c r="M51" s="28">
        <f t="shared" si="24"/>
        <v>6.3539999999999992</v>
      </c>
      <c r="N51" s="25"/>
    </row>
    <row r="52" spans="1:14">
      <c r="A52" s="26" t="s">
        <v>69</v>
      </c>
      <c r="B52" s="18">
        <f t="shared" ref="B52:M52" si="25">SUM(B56-B44)</f>
        <v>-0.10000000000000009</v>
      </c>
      <c r="C52" s="18">
        <f t="shared" si="25"/>
        <v>0.44999999999999973</v>
      </c>
      <c r="D52" s="18">
        <f t="shared" si="25"/>
        <v>1.1800000000000002</v>
      </c>
      <c r="E52" s="18">
        <f t="shared" si="25"/>
        <v>0.92999999999999972</v>
      </c>
      <c r="F52" s="18">
        <f t="shared" si="25"/>
        <v>1.4299999999999997</v>
      </c>
      <c r="G52" s="18">
        <f t="shared" si="25"/>
        <v>0.91000000000000014</v>
      </c>
      <c r="H52" s="18">
        <f t="shared" si="25"/>
        <v>4.3400000000000016</v>
      </c>
      <c r="I52" s="18">
        <f t="shared" si="25"/>
        <v>4.9600000000000009</v>
      </c>
      <c r="J52" s="18">
        <f t="shared" si="25"/>
        <v>13.8</v>
      </c>
      <c r="K52" s="18">
        <f t="shared" si="25"/>
        <v>7.27</v>
      </c>
      <c r="L52" s="18">
        <f t="shared" si="25"/>
        <v>8.5600000000000023</v>
      </c>
      <c r="M52" s="28">
        <f t="shared" si="25"/>
        <v>7.6400000000000006</v>
      </c>
      <c r="N52" s="25"/>
    </row>
    <row r="53" spans="1:14">
      <c r="A53" s="27" t="s">
        <v>70</v>
      </c>
      <c r="B53" s="28">
        <f t="shared" ref="B53:M53" si="26">SUM(B57-B44)</f>
        <v>-2.5000000000000133E-2</v>
      </c>
      <c r="C53" s="28">
        <f t="shared" si="26"/>
        <v>0.54999999999999982</v>
      </c>
      <c r="D53" s="28">
        <f t="shared" si="26"/>
        <v>1.4274999999999998</v>
      </c>
      <c r="E53" s="28">
        <f t="shared" si="26"/>
        <v>1.1284999999999998</v>
      </c>
      <c r="F53" s="28">
        <f t="shared" si="26"/>
        <v>0.22349999999999959</v>
      </c>
      <c r="G53" s="28">
        <f t="shared" si="26"/>
        <v>0.21049999999999969</v>
      </c>
      <c r="H53" s="28">
        <f t="shared" si="26"/>
        <v>2.8105000000000011</v>
      </c>
      <c r="I53" s="28">
        <f t="shared" si="26"/>
        <v>3.9954999999999998</v>
      </c>
      <c r="J53" s="28">
        <f t="shared" si="26"/>
        <v>9.6404999999999994</v>
      </c>
      <c r="K53" s="28">
        <f t="shared" si="26"/>
        <v>6.2354999999999983</v>
      </c>
      <c r="L53" s="28">
        <f t="shared" si="26"/>
        <v>7.6555</v>
      </c>
      <c r="M53" s="28">
        <f t="shared" si="26"/>
        <v>6.7354999999999983</v>
      </c>
      <c r="N53" s="25"/>
    </row>
    <row r="54" spans="1:14">
      <c r="A54" s="33" t="s">
        <v>72</v>
      </c>
      <c r="B54" s="39" t="s">
        <v>74</v>
      </c>
      <c r="C54" s="39" t="s">
        <v>76</v>
      </c>
      <c r="D54" s="39" t="s">
        <v>77</v>
      </c>
      <c r="E54" s="39" t="s">
        <v>79</v>
      </c>
      <c r="F54" s="39" t="s">
        <v>78</v>
      </c>
      <c r="G54" s="39" t="s">
        <v>83</v>
      </c>
      <c r="H54" s="39" t="s">
        <v>84</v>
      </c>
      <c r="I54" s="39" t="s">
        <v>86</v>
      </c>
      <c r="J54" s="39" t="s">
        <v>88</v>
      </c>
      <c r="K54" s="39" t="s">
        <v>89</v>
      </c>
      <c r="L54" s="39" t="s">
        <v>91</v>
      </c>
      <c r="M54" s="39" t="s">
        <v>93</v>
      </c>
      <c r="N54" s="25"/>
    </row>
    <row r="55" spans="1:14">
      <c r="A55" s="26" t="s">
        <v>68</v>
      </c>
      <c r="B55" s="18">
        <f>SUM(B37)</f>
        <v>1.0199999999999998</v>
      </c>
      <c r="C55" s="18">
        <f t="shared" ref="C55:I57" si="27">SUM(C37+B55)</f>
        <v>2.6533333333333333</v>
      </c>
      <c r="D55" s="18">
        <f t="shared" si="27"/>
        <v>4.3499999999999996</v>
      </c>
      <c r="E55" s="18">
        <f t="shared" si="27"/>
        <v>5.7446666666666664</v>
      </c>
      <c r="F55" s="18">
        <f t="shared" si="27"/>
        <v>7.6113333333333335</v>
      </c>
      <c r="G55" s="18">
        <f t="shared" si="27"/>
        <v>10.167333333333334</v>
      </c>
      <c r="H55" s="18">
        <f t="shared" si="27"/>
        <v>14.020666666666667</v>
      </c>
      <c r="I55" s="18">
        <f t="shared" si="27"/>
        <v>17.614000000000001</v>
      </c>
      <c r="J55" s="18">
        <f t="shared" ref="J55:K57" si="28">SUM(J37+H55)</f>
        <v>22.694000000000003</v>
      </c>
      <c r="K55" s="18">
        <f t="shared" si="28"/>
        <v>22.114000000000001</v>
      </c>
      <c r="L55" s="18">
        <f t="shared" ref="L55:M57" si="29">SUM(L37+K55)</f>
        <v>22.574000000000002</v>
      </c>
      <c r="M55" s="28">
        <f t="shared" si="29"/>
        <v>22.574000000000002</v>
      </c>
      <c r="N55" s="25"/>
    </row>
    <row r="56" spans="1:14">
      <c r="A56" s="26" t="s">
        <v>69</v>
      </c>
      <c r="B56" s="18">
        <f>SUM(B38)</f>
        <v>0.91999999999999993</v>
      </c>
      <c r="C56" s="18">
        <f t="shared" si="27"/>
        <v>2.52</v>
      </c>
      <c r="D56" s="18">
        <f t="shared" si="27"/>
        <v>4.0200000000000005</v>
      </c>
      <c r="E56" s="18">
        <f t="shared" si="27"/>
        <v>5.48</v>
      </c>
      <c r="F56" s="18">
        <f t="shared" si="27"/>
        <v>9.2200000000000006</v>
      </c>
      <c r="G56" s="18">
        <f t="shared" si="27"/>
        <v>11.100000000000001</v>
      </c>
      <c r="H56" s="18">
        <f t="shared" si="27"/>
        <v>16.060000000000002</v>
      </c>
      <c r="I56" s="18">
        <f t="shared" si="27"/>
        <v>18.900000000000002</v>
      </c>
      <c r="J56" s="18">
        <f t="shared" si="28"/>
        <v>28.240000000000002</v>
      </c>
      <c r="K56" s="18">
        <f t="shared" si="28"/>
        <v>23.400000000000002</v>
      </c>
      <c r="L56" s="18">
        <f t="shared" si="29"/>
        <v>23.860000000000003</v>
      </c>
      <c r="M56" s="28">
        <f t="shared" si="29"/>
        <v>23.860000000000003</v>
      </c>
      <c r="N56" s="25"/>
    </row>
    <row r="57" spans="1:14" ht="15.75" thickBot="1">
      <c r="A57" s="26" t="s">
        <v>70</v>
      </c>
      <c r="B57" s="20">
        <f>SUM(B39)</f>
        <v>0.99499999999999988</v>
      </c>
      <c r="C57" s="20">
        <f t="shared" si="27"/>
        <v>2.62</v>
      </c>
      <c r="D57" s="20">
        <f t="shared" si="27"/>
        <v>4.2675000000000001</v>
      </c>
      <c r="E57" s="20">
        <f t="shared" si="27"/>
        <v>5.6785000000000005</v>
      </c>
      <c r="F57" s="20">
        <f t="shared" si="27"/>
        <v>8.0135000000000005</v>
      </c>
      <c r="G57" s="20">
        <f t="shared" si="27"/>
        <v>10.400500000000001</v>
      </c>
      <c r="H57" s="20">
        <f t="shared" si="27"/>
        <v>14.530500000000002</v>
      </c>
      <c r="I57" s="20">
        <f t="shared" si="27"/>
        <v>17.935500000000001</v>
      </c>
      <c r="J57" s="20">
        <f t="shared" si="28"/>
        <v>24.080500000000001</v>
      </c>
      <c r="K57" s="20">
        <f t="shared" si="28"/>
        <v>22.365500000000001</v>
      </c>
      <c r="L57" s="20">
        <f t="shared" si="29"/>
        <v>22.955500000000001</v>
      </c>
      <c r="M57" s="28">
        <f t="shared" si="29"/>
        <v>22.955500000000001</v>
      </c>
      <c r="N57" s="25"/>
    </row>
    <row r="58" spans="1:14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</sheetData>
  <phoneticPr fontId="0" type="noConversion"/>
  <pageMargins left="0.5" right="0.5" top="0.5" bottom="0.5" header="0" footer="0"/>
  <pageSetup paperSize="5" scale="55" orientation="landscape" r:id="rId1"/>
  <headerFooter alignWithMargins="0"/>
  <colBreaks count="2" manualBreakCount="2">
    <brk id="20" max="1048575" man="1"/>
    <brk id="41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4"/>
  <dimension ref="A1:AQ58"/>
  <sheetViews>
    <sheetView view="pageBreakPreview" zoomScale="60" zoomScaleNormal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36" sqref="B36"/>
    </sheetView>
  </sheetViews>
  <sheetFormatPr defaultColWidth="9.6640625" defaultRowHeight="15"/>
  <cols>
    <col min="1" max="1" width="35.77734375" style="1" customWidth="1"/>
    <col min="2" max="16" width="9.6640625" style="1" customWidth="1"/>
    <col min="17" max="18" width="9.109375" style="1" customWidth="1"/>
    <col min="19" max="19" width="9.6640625" style="1" customWidth="1"/>
    <col min="20" max="20" width="9.88671875" style="1" customWidth="1"/>
    <col min="21" max="22" width="9.6640625" style="1" customWidth="1"/>
    <col min="23" max="23" width="9" style="1" customWidth="1"/>
    <col min="24" max="38" width="9.6640625" style="1" customWidth="1"/>
    <col min="39" max="39" width="10" style="1" customWidth="1"/>
    <col min="40" max="40" width="12.21875" style="1" customWidth="1"/>
    <col min="41" max="41" width="9.6640625" style="1" customWidth="1"/>
    <col min="42" max="42" width="12.6640625" style="1" customWidth="1"/>
    <col min="43" max="43" width="10.77734375" style="1" customWidth="1"/>
    <col min="44" max="16384" width="9.6640625" style="1"/>
  </cols>
  <sheetData>
    <row r="1" spans="1:42">
      <c r="A1" s="11" t="s">
        <v>46</v>
      </c>
      <c r="B1" s="11"/>
    </row>
    <row r="2" spans="1:42">
      <c r="A2" s="71" t="s">
        <v>581</v>
      </c>
      <c r="B2" s="11"/>
    </row>
    <row r="3" spans="1:42">
      <c r="A3" s="11" t="s">
        <v>299</v>
      </c>
      <c r="B3" s="11"/>
    </row>
    <row r="4" spans="1:42">
      <c r="A4" s="11" t="s">
        <v>360</v>
      </c>
      <c r="B4" s="11"/>
    </row>
    <row r="5" spans="1:42">
      <c r="A5" s="1" t="s">
        <v>322</v>
      </c>
      <c r="B5" s="11"/>
    </row>
    <row r="6" spans="1:42" ht="15.75" thickBot="1">
      <c r="B6" s="11"/>
    </row>
    <row r="7" spans="1:42" ht="32.25" thickBot="1">
      <c r="A7" s="36" t="s">
        <v>48</v>
      </c>
      <c r="B7" s="76" t="s">
        <v>582</v>
      </c>
      <c r="C7" s="76" t="s">
        <v>588</v>
      </c>
      <c r="D7" s="73" t="s">
        <v>341</v>
      </c>
      <c r="E7" s="221" t="s">
        <v>199</v>
      </c>
      <c r="F7" s="221" t="s">
        <v>589</v>
      </c>
      <c r="G7" s="221" t="s">
        <v>590</v>
      </c>
      <c r="H7" s="73" t="s">
        <v>342</v>
      </c>
      <c r="I7" s="76" t="s">
        <v>591</v>
      </c>
      <c r="J7" s="241">
        <v>38075</v>
      </c>
      <c r="K7" s="73" t="s">
        <v>578</v>
      </c>
      <c r="L7" s="76" t="s">
        <v>592</v>
      </c>
      <c r="M7" s="76" t="s">
        <v>593</v>
      </c>
      <c r="N7" s="76" t="s">
        <v>594</v>
      </c>
      <c r="O7" s="241">
        <v>38105</v>
      </c>
      <c r="P7" s="73" t="s">
        <v>570</v>
      </c>
      <c r="Q7" s="241">
        <v>38108</v>
      </c>
      <c r="R7" s="241">
        <v>38118</v>
      </c>
      <c r="S7" s="73" t="s">
        <v>347</v>
      </c>
      <c r="T7" s="241">
        <v>38147</v>
      </c>
      <c r="U7" s="239" t="s">
        <v>595</v>
      </c>
      <c r="V7" s="240" t="s">
        <v>596</v>
      </c>
      <c r="W7" s="73" t="s">
        <v>571</v>
      </c>
      <c r="X7" s="73" t="s">
        <v>597</v>
      </c>
      <c r="Y7" s="241">
        <v>38197</v>
      </c>
      <c r="Z7" s="73" t="s">
        <v>572</v>
      </c>
      <c r="AA7" s="241">
        <v>38207</v>
      </c>
      <c r="AB7" s="76" t="s">
        <v>598</v>
      </c>
      <c r="AC7" s="241">
        <v>38229</v>
      </c>
      <c r="AD7" s="73" t="s">
        <v>377</v>
      </c>
      <c r="AE7" s="76" t="s">
        <v>599</v>
      </c>
      <c r="AF7" s="241">
        <v>38237</v>
      </c>
      <c r="AG7" s="241">
        <v>38249</v>
      </c>
      <c r="AH7" s="73" t="s">
        <v>574</v>
      </c>
      <c r="AI7" s="241">
        <v>38263</v>
      </c>
      <c r="AJ7" s="241">
        <v>38264</v>
      </c>
      <c r="AK7" s="73" t="s">
        <v>354</v>
      </c>
      <c r="AL7" s="241" t="s">
        <v>600</v>
      </c>
      <c r="AM7" s="73" t="s">
        <v>356</v>
      </c>
      <c r="AN7" s="241"/>
      <c r="AO7" s="73" t="s">
        <v>357</v>
      </c>
      <c r="AP7" s="82" t="s">
        <v>358</v>
      </c>
    </row>
    <row r="8" spans="1:42">
      <c r="A8" s="220" t="s">
        <v>317</v>
      </c>
      <c r="B8" s="17">
        <v>1.1000000000000001</v>
      </c>
      <c r="C8" s="17">
        <v>1.3</v>
      </c>
      <c r="D8" s="22">
        <f t="shared" ref="D8:D27" si="0">SUM(B8:C8)</f>
        <v>2.4000000000000004</v>
      </c>
      <c r="E8" s="22">
        <v>0.4</v>
      </c>
      <c r="F8" s="22">
        <v>0.3</v>
      </c>
      <c r="G8" s="22">
        <v>1.1000000000000001</v>
      </c>
      <c r="H8" s="22">
        <f>SUM(E8:G8)</f>
        <v>1.8</v>
      </c>
      <c r="I8" s="22">
        <v>2.4</v>
      </c>
      <c r="J8" s="22">
        <v>0.6</v>
      </c>
      <c r="K8" s="22">
        <f>SUM(I8:J8)</f>
        <v>3</v>
      </c>
      <c r="L8" s="22">
        <v>1.2</v>
      </c>
      <c r="M8" s="22">
        <v>0.6</v>
      </c>
      <c r="N8" s="22">
        <v>2</v>
      </c>
      <c r="O8" s="22">
        <v>1.3</v>
      </c>
      <c r="P8" s="22">
        <f t="shared" ref="P8:P27" si="1">SUM(L8:O8)</f>
        <v>5.0999999999999996</v>
      </c>
      <c r="Q8" s="22">
        <v>0.1</v>
      </c>
      <c r="R8" s="22">
        <v>2.2999999999999998</v>
      </c>
      <c r="S8" s="22">
        <f>SUM(Q8:R8)</f>
        <v>2.4</v>
      </c>
      <c r="T8" s="22">
        <v>0.2</v>
      </c>
      <c r="U8" s="22">
        <v>0.4</v>
      </c>
      <c r="V8" s="22">
        <v>2.2999999999999998</v>
      </c>
      <c r="W8" s="22">
        <f>SUM(T8:V8)</f>
        <v>2.9</v>
      </c>
      <c r="X8" s="22">
        <v>0.2</v>
      </c>
      <c r="Y8" s="22">
        <v>0.2</v>
      </c>
      <c r="Z8" s="22">
        <f>SUM(X8:Y8)</f>
        <v>0.4</v>
      </c>
      <c r="AA8" s="22">
        <v>3.5</v>
      </c>
      <c r="AB8" s="22">
        <v>2.8</v>
      </c>
      <c r="AC8" s="22">
        <v>0.3</v>
      </c>
      <c r="AD8" s="22">
        <f>SUM(AA8:AC8)</f>
        <v>6.6</v>
      </c>
      <c r="AE8" s="22">
        <v>0.8</v>
      </c>
      <c r="AF8" s="22">
        <v>0.1</v>
      </c>
      <c r="AG8" s="22">
        <v>0</v>
      </c>
      <c r="AH8" s="22">
        <f>SUM(AE8:AG8)</f>
        <v>0.9</v>
      </c>
      <c r="AI8" s="22">
        <v>0</v>
      </c>
      <c r="AJ8" s="22">
        <v>0.2</v>
      </c>
      <c r="AK8" s="22">
        <f>SUM(AI8:AJ8)</f>
        <v>0.2</v>
      </c>
      <c r="AL8" s="22">
        <v>2.8</v>
      </c>
      <c r="AM8" s="22">
        <f t="shared" ref="AM8:AM27" si="2">SUM(AL8:AL8)</f>
        <v>2.8</v>
      </c>
      <c r="AN8" s="22">
        <v>0</v>
      </c>
      <c r="AO8" s="22">
        <f>SUM(AN8)</f>
        <v>0</v>
      </c>
      <c r="AP8" s="22">
        <f t="shared" ref="AP8:AP27" si="3">D8+H8+K8+P8+S8+W8+Z8+AD8+AH8+AK8+AM8+AO8</f>
        <v>28.5</v>
      </c>
    </row>
    <row r="9" spans="1:42" ht="14.1" customHeight="1">
      <c r="A9" s="45" t="s">
        <v>303</v>
      </c>
      <c r="B9" s="59">
        <v>1.1000000000000001</v>
      </c>
      <c r="C9" s="59">
        <v>1.3</v>
      </c>
      <c r="D9" s="59">
        <f t="shared" si="0"/>
        <v>2.4000000000000004</v>
      </c>
      <c r="E9" s="58">
        <v>0.2</v>
      </c>
      <c r="F9" s="58">
        <v>0.1</v>
      </c>
      <c r="G9" s="58">
        <v>1.2</v>
      </c>
      <c r="H9" s="59">
        <f t="shared" ref="H9:H27" si="4">SUM(E9:G9)</f>
        <v>1.5</v>
      </c>
      <c r="I9" s="59">
        <v>2.7</v>
      </c>
      <c r="J9" s="59">
        <v>0.7</v>
      </c>
      <c r="K9" s="59">
        <f t="shared" ref="K9:K27" si="5">SUM(I9:J9)</f>
        <v>3.4000000000000004</v>
      </c>
      <c r="L9" s="59">
        <v>1.4</v>
      </c>
      <c r="M9" s="59">
        <v>0.4</v>
      </c>
      <c r="N9" s="59">
        <v>1.3</v>
      </c>
      <c r="O9" s="59">
        <v>0.8</v>
      </c>
      <c r="P9" s="59">
        <f t="shared" si="1"/>
        <v>3.8999999999999995</v>
      </c>
      <c r="Q9" s="59">
        <v>0.1</v>
      </c>
      <c r="R9" s="59">
        <v>2.6</v>
      </c>
      <c r="S9" s="59">
        <f t="shared" ref="S9:S27" si="6">SUM(Q9:R9)</f>
        <v>2.7</v>
      </c>
      <c r="T9" s="59">
        <v>0.3</v>
      </c>
      <c r="U9" s="59">
        <v>0.4</v>
      </c>
      <c r="V9" s="59">
        <v>2</v>
      </c>
      <c r="W9" s="59">
        <f t="shared" ref="W9:W27" si="7">SUM(T9:V9)</f>
        <v>2.7</v>
      </c>
      <c r="X9" s="59">
        <v>0.2</v>
      </c>
      <c r="Y9" s="59">
        <v>0.1</v>
      </c>
      <c r="Z9" s="59">
        <f t="shared" ref="Z9:Z27" si="8">SUM(X9:Y9)</f>
        <v>0.30000000000000004</v>
      </c>
      <c r="AA9" s="59">
        <v>3.3</v>
      </c>
      <c r="AB9" s="59">
        <v>2</v>
      </c>
      <c r="AC9" s="59">
        <v>0.2</v>
      </c>
      <c r="AD9" s="59">
        <f t="shared" ref="AD9:AD27" si="9">SUM(AA9:AC9)</f>
        <v>5.5</v>
      </c>
      <c r="AE9" s="59">
        <v>0.7</v>
      </c>
      <c r="AF9" s="59">
        <v>0.1</v>
      </c>
      <c r="AG9" s="59">
        <v>0</v>
      </c>
      <c r="AH9" s="59">
        <f t="shared" ref="AH9:AH27" si="10">SUM(AE9:AG9)</f>
        <v>0.79999999999999993</v>
      </c>
      <c r="AI9" s="58">
        <v>0</v>
      </c>
      <c r="AJ9" s="58">
        <v>2.8</v>
      </c>
      <c r="AK9" s="59">
        <f t="shared" ref="AK9:AK27" si="11">SUM(AI9:AJ9)</f>
        <v>2.8</v>
      </c>
      <c r="AL9" s="59">
        <v>3.1</v>
      </c>
      <c r="AM9" s="59">
        <f t="shared" si="2"/>
        <v>3.1</v>
      </c>
      <c r="AN9" s="59">
        <v>0</v>
      </c>
      <c r="AO9" s="59">
        <f t="shared" ref="AO9:AO27" si="12">SUM(AN9)</f>
        <v>0</v>
      </c>
      <c r="AP9" s="59">
        <f t="shared" si="3"/>
        <v>29.1</v>
      </c>
    </row>
    <row r="10" spans="1:42" ht="14.1" customHeight="1">
      <c r="A10" s="45" t="s">
        <v>287</v>
      </c>
      <c r="B10" s="20">
        <v>1.1000000000000001</v>
      </c>
      <c r="C10" s="20">
        <v>1.3</v>
      </c>
      <c r="D10" s="20">
        <f t="shared" si="0"/>
        <v>2.4000000000000004</v>
      </c>
      <c r="E10" s="51">
        <v>0.2</v>
      </c>
      <c r="F10" s="51">
        <v>0.1</v>
      </c>
      <c r="G10" s="51">
        <v>1.6</v>
      </c>
      <c r="H10" s="20">
        <f t="shared" si="4"/>
        <v>1.9000000000000001</v>
      </c>
      <c r="I10" s="20">
        <v>2.4</v>
      </c>
      <c r="J10" s="20">
        <v>0.6</v>
      </c>
      <c r="K10" s="20">
        <f t="shared" si="5"/>
        <v>3</v>
      </c>
      <c r="L10" s="20">
        <v>1.2</v>
      </c>
      <c r="M10" s="20">
        <v>0.6</v>
      </c>
      <c r="N10" s="20">
        <v>1.3</v>
      </c>
      <c r="O10" s="20">
        <v>0.7</v>
      </c>
      <c r="P10" s="20">
        <f t="shared" si="1"/>
        <v>3.8</v>
      </c>
      <c r="Q10" s="20">
        <v>0.1</v>
      </c>
      <c r="R10" s="20">
        <v>3.1</v>
      </c>
      <c r="S10" s="20">
        <f t="shared" si="6"/>
        <v>3.2</v>
      </c>
      <c r="T10" s="20">
        <v>0.5</v>
      </c>
      <c r="U10" s="20">
        <v>0.4</v>
      </c>
      <c r="V10" s="20">
        <v>2.5</v>
      </c>
      <c r="W10" s="20">
        <f t="shared" si="7"/>
        <v>3.4</v>
      </c>
      <c r="X10" s="20">
        <v>0.4</v>
      </c>
      <c r="Y10" s="20">
        <v>0.1</v>
      </c>
      <c r="Z10" s="20">
        <f t="shared" si="8"/>
        <v>0.5</v>
      </c>
      <c r="AA10" s="20">
        <v>3.7</v>
      </c>
      <c r="AB10" s="20">
        <v>2.7</v>
      </c>
      <c r="AC10" s="20">
        <v>0.3</v>
      </c>
      <c r="AD10" s="20">
        <f t="shared" si="9"/>
        <v>6.7</v>
      </c>
      <c r="AE10" s="20">
        <v>0.8</v>
      </c>
      <c r="AF10" s="20">
        <v>0.1</v>
      </c>
      <c r="AG10" s="20">
        <v>0</v>
      </c>
      <c r="AH10" s="20">
        <f t="shared" si="10"/>
        <v>0.9</v>
      </c>
      <c r="AI10" s="51">
        <v>0</v>
      </c>
      <c r="AJ10" s="51">
        <v>4.3</v>
      </c>
      <c r="AK10" s="20">
        <f t="shared" si="11"/>
        <v>4.3</v>
      </c>
      <c r="AL10" s="20">
        <v>4.5999999999999996</v>
      </c>
      <c r="AM10" s="20">
        <f t="shared" si="2"/>
        <v>4.5999999999999996</v>
      </c>
      <c r="AN10" s="20">
        <v>0</v>
      </c>
      <c r="AO10" s="20">
        <f t="shared" si="12"/>
        <v>0</v>
      </c>
      <c r="AP10" s="20">
        <f t="shared" si="3"/>
        <v>34.699999999999996</v>
      </c>
    </row>
    <row r="11" spans="1:42" ht="14.1" customHeight="1">
      <c r="A11" s="45" t="s">
        <v>52</v>
      </c>
      <c r="B11" s="20">
        <v>1.5</v>
      </c>
      <c r="C11" s="20">
        <v>1.3</v>
      </c>
      <c r="D11" s="20">
        <f t="shared" si="0"/>
        <v>2.8</v>
      </c>
      <c r="E11" s="20">
        <v>0.3</v>
      </c>
      <c r="F11" s="20">
        <v>0.2</v>
      </c>
      <c r="G11" s="20">
        <v>0.6</v>
      </c>
      <c r="H11" s="20">
        <f t="shared" si="4"/>
        <v>1.1000000000000001</v>
      </c>
      <c r="I11" s="20">
        <v>2.8</v>
      </c>
      <c r="J11" s="20">
        <v>0.8</v>
      </c>
      <c r="K11" s="20">
        <f t="shared" si="5"/>
        <v>3.5999999999999996</v>
      </c>
      <c r="L11" s="20">
        <v>1.2</v>
      </c>
      <c r="M11" s="20">
        <v>0.4</v>
      </c>
      <c r="N11" s="20">
        <v>1</v>
      </c>
      <c r="O11" s="20">
        <v>1</v>
      </c>
      <c r="P11" s="20">
        <f t="shared" si="1"/>
        <v>3.6</v>
      </c>
      <c r="Q11" s="20">
        <v>0.1</v>
      </c>
      <c r="R11" s="20">
        <v>1.8</v>
      </c>
      <c r="S11" s="20">
        <f t="shared" si="6"/>
        <v>1.9000000000000001</v>
      </c>
      <c r="T11" s="20">
        <v>0.4</v>
      </c>
      <c r="U11" s="20">
        <v>0.7</v>
      </c>
      <c r="V11" s="20">
        <v>2</v>
      </c>
      <c r="W11" s="20">
        <f t="shared" si="7"/>
        <v>3.1</v>
      </c>
      <c r="X11" s="20">
        <v>0.7</v>
      </c>
      <c r="Y11" s="20">
        <v>0</v>
      </c>
      <c r="Z11" s="20">
        <f t="shared" si="8"/>
        <v>0.7</v>
      </c>
      <c r="AA11" s="20">
        <v>2.8</v>
      </c>
      <c r="AB11" s="20">
        <v>2.2000000000000002</v>
      </c>
      <c r="AC11" s="20">
        <v>0.1</v>
      </c>
      <c r="AD11" s="20">
        <f t="shared" si="9"/>
        <v>5.0999999999999996</v>
      </c>
      <c r="AE11" s="20">
        <v>1.6</v>
      </c>
      <c r="AF11" s="20">
        <v>0.4</v>
      </c>
      <c r="AG11" s="20">
        <v>0</v>
      </c>
      <c r="AH11" s="20">
        <f t="shared" si="10"/>
        <v>2</v>
      </c>
      <c r="AI11" s="20">
        <v>0.3</v>
      </c>
      <c r="AJ11" s="20">
        <v>2.6</v>
      </c>
      <c r="AK11" s="20">
        <f t="shared" si="11"/>
        <v>2.9</v>
      </c>
      <c r="AL11" s="20">
        <v>3.5</v>
      </c>
      <c r="AM11" s="20">
        <f t="shared" si="2"/>
        <v>3.5</v>
      </c>
      <c r="AN11" s="20">
        <v>0</v>
      </c>
      <c r="AO11" s="20">
        <f t="shared" si="12"/>
        <v>0</v>
      </c>
      <c r="AP11" s="20">
        <f t="shared" si="3"/>
        <v>30.299999999999997</v>
      </c>
    </row>
    <row r="12" spans="1:42" ht="14.1" customHeight="1">
      <c r="A12" s="48" t="s">
        <v>49</v>
      </c>
      <c r="B12" s="49">
        <v>1.4</v>
      </c>
      <c r="C12" s="49">
        <v>1.3</v>
      </c>
      <c r="D12" s="49">
        <f t="shared" si="0"/>
        <v>2.7</v>
      </c>
      <c r="E12" s="49">
        <v>0.4</v>
      </c>
      <c r="F12" s="49">
        <v>0.1</v>
      </c>
      <c r="G12" s="49">
        <v>0.6</v>
      </c>
      <c r="H12" s="49">
        <f t="shared" si="4"/>
        <v>1.1000000000000001</v>
      </c>
      <c r="I12" s="49">
        <v>2.5</v>
      </c>
      <c r="J12" s="49">
        <v>0.5</v>
      </c>
      <c r="K12" s="49">
        <f t="shared" si="5"/>
        <v>3</v>
      </c>
      <c r="L12" s="49">
        <v>1</v>
      </c>
      <c r="M12" s="49">
        <v>0.4</v>
      </c>
      <c r="N12" s="49">
        <v>0.6</v>
      </c>
      <c r="O12" s="49">
        <v>1.3</v>
      </c>
      <c r="P12" s="49">
        <f t="shared" si="1"/>
        <v>3.3</v>
      </c>
      <c r="Q12" s="49">
        <v>0.1</v>
      </c>
      <c r="R12" s="49">
        <v>1.9</v>
      </c>
      <c r="S12" s="49">
        <f t="shared" si="6"/>
        <v>2</v>
      </c>
      <c r="T12" s="49">
        <v>0.6</v>
      </c>
      <c r="U12" s="49">
        <v>0.6</v>
      </c>
      <c r="V12" s="49">
        <v>1.8</v>
      </c>
      <c r="W12" s="49">
        <f t="shared" si="7"/>
        <v>3</v>
      </c>
      <c r="X12" s="49">
        <v>0.8</v>
      </c>
      <c r="Y12" s="49">
        <v>0</v>
      </c>
      <c r="Z12" s="49">
        <f t="shared" si="8"/>
        <v>0.8</v>
      </c>
      <c r="AA12" s="49">
        <v>2.9</v>
      </c>
      <c r="AB12" s="49">
        <v>1.9</v>
      </c>
      <c r="AC12" s="49">
        <v>0.1</v>
      </c>
      <c r="AD12" s="49">
        <f t="shared" si="9"/>
        <v>4.8999999999999995</v>
      </c>
      <c r="AE12" s="49">
        <v>1.3</v>
      </c>
      <c r="AF12" s="49">
        <v>0.1</v>
      </c>
      <c r="AG12" s="49">
        <v>0</v>
      </c>
      <c r="AH12" s="49">
        <f t="shared" si="10"/>
        <v>1.4000000000000001</v>
      </c>
      <c r="AI12" s="49">
        <v>0.4</v>
      </c>
      <c r="AJ12" s="49">
        <v>1.2</v>
      </c>
      <c r="AK12" s="49">
        <f t="shared" si="11"/>
        <v>1.6</v>
      </c>
      <c r="AL12" s="49">
        <v>3.8</v>
      </c>
      <c r="AM12" s="49">
        <f t="shared" si="2"/>
        <v>3.8</v>
      </c>
      <c r="AN12" s="49">
        <v>0</v>
      </c>
      <c r="AO12" s="49">
        <f t="shared" si="12"/>
        <v>0</v>
      </c>
      <c r="AP12" s="49">
        <f t="shared" si="3"/>
        <v>27.6</v>
      </c>
    </row>
    <row r="13" spans="1:42" ht="14.1" customHeight="1">
      <c r="A13" s="45" t="s">
        <v>304</v>
      </c>
      <c r="B13" s="20">
        <v>1</v>
      </c>
      <c r="C13" s="20">
        <v>1</v>
      </c>
      <c r="D13" s="20">
        <f t="shared" si="0"/>
        <v>2</v>
      </c>
      <c r="E13" s="51">
        <v>0.3</v>
      </c>
      <c r="F13" s="51">
        <v>0.2</v>
      </c>
      <c r="G13" s="51">
        <v>0.8</v>
      </c>
      <c r="H13" s="20">
        <f t="shared" si="4"/>
        <v>1.3</v>
      </c>
      <c r="I13" s="20">
        <v>3</v>
      </c>
      <c r="J13" s="20">
        <v>0.4</v>
      </c>
      <c r="K13" s="20">
        <f t="shared" si="5"/>
        <v>3.4</v>
      </c>
      <c r="L13" s="20">
        <v>1.2</v>
      </c>
      <c r="M13" s="20">
        <v>0.9</v>
      </c>
      <c r="N13" s="20">
        <v>1.4</v>
      </c>
      <c r="O13" s="20">
        <v>0.8</v>
      </c>
      <c r="P13" s="20">
        <f t="shared" si="1"/>
        <v>4.3</v>
      </c>
      <c r="Q13" s="20">
        <v>0.3</v>
      </c>
      <c r="R13" s="20">
        <v>2.2999999999999998</v>
      </c>
      <c r="S13" s="20">
        <f t="shared" si="6"/>
        <v>2.5999999999999996</v>
      </c>
      <c r="T13" s="20">
        <v>0.3</v>
      </c>
      <c r="U13" s="20">
        <v>0.4</v>
      </c>
      <c r="V13" s="20">
        <v>2.2000000000000002</v>
      </c>
      <c r="W13" s="20">
        <f t="shared" si="7"/>
        <v>2.9000000000000004</v>
      </c>
      <c r="X13" s="20">
        <v>1</v>
      </c>
      <c r="Y13" s="20">
        <v>0</v>
      </c>
      <c r="Z13" s="20">
        <f t="shared" si="8"/>
        <v>1</v>
      </c>
      <c r="AA13" s="20">
        <v>1.1000000000000001</v>
      </c>
      <c r="AB13" s="20">
        <v>1.8</v>
      </c>
      <c r="AC13" s="20">
        <v>0.1</v>
      </c>
      <c r="AD13" s="20">
        <f t="shared" si="9"/>
        <v>3.0000000000000004</v>
      </c>
      <c r="AE13" s="20">
        <v>1.3</v>
      </c>
      <c r="AF13" s="20">
        <v>1.6</v>
      </c>
      <c r="AG13" s="20">
        <v>0</v>
      </c>
      <c r="AH13" s="20">
        <f t="shared" si="10"/>
        <v>2.9000000000000004</v>
      </c>
      <c r="AI13" s="51">
        <v>1.1000000000000001</v>
      </c>
      <c r="AJ13" s="51">
        <v>2.9</v>
      </c>
      <c r="AK13" s="20">
        <f t="shared" si="11"/>
        <v>4</v>
      </c>
      <c r="AL13" s="20">
        <v>4</v>
      </c>
      <c r="AM13" s="20">
        <f t="shared" si="2"/>
        <v>4</v>
      </c>
      <c r="AN13" s="20">
        <v>0</v>
      </c>
      <c r="AO13" s="20">
        <f t="shared" si="12"/>
        <v>0</v>
      </c>
      <c r="AP13" s="20">
        <f t="shared" si="3"/>
        <v>31.4</v>
      </c>
    </row>
    <row r="14" spans="1:42" ht="14.1" customHeight="1">
      <c r="A14" s="45" t="s">
        <v>305</v>
      </c>
      <c r="B14" s="20">
        <v>0.5</v>
      </c>
      <c r="C14" s="20">
        <v>1.5</v>
      </c>
      <c r="D14" s="20">
        <f t="shared" si="0"/>
        <v>2</v>
      </c>
      <c r="E14" s="18">
        <v>0.3</v>
      </c>
      <c r="F14" s="18">
        <v>0.1</v>
      </c>
      <c r="G14" s="18">
        <v>1.7</v>
      </c>
      <c r="H14" s="20">
        <f t="shared" si="4"/>
        <v>2.1</v>
      </c>
      <c r="I14" s="20">
        <v>2.5</v>
      </c>
      <c r="J14" s="20">
        <v>0.4</v>
      </c>
      <c r="K14" s="20">
        <f t="shared" si="5"/>
        <v>2.9</v>
      </c>
      <c r="L14" s="20">
        <v>1.3</v>
      </c>
      <c r="M14" s="20">
        <v>0.4</v>
      </c>
      <c r="N14" s="20">
        <v>1.5</v>
      </c>
      <c r="O14" s="20">
        <v>0.5</v>
      </c>
      <c r="P14" s="20">
        <f t="shared" si="1"/>
        <v>3.7</v>
      </c>
      <c r="Q14" s="20">
        <v>0.1</v>
      </c>
      <c r="R14" s="20">
        <v>1.5</v>
      </c>
      <c r="S14" s="20">
        <f t="shared" si="6"/>
        <v>1.6</v>
      </c>
      <c r="T14" s="20">
        <v>0.3</v>
      </c>
      <c r="U14" s="20">
        <v>0.1</v>
      </c>
      <c r="V14" s="20">
        <v>2.9</v>
      </c>
      <c r="W14" s="20">
        <f t="shared" si="7"/>
        <v>3.3</v>
      </c>
      <c r="X14" s="20">
        <v>0.3</v>
      </c>
      <c r="Y14" s="20">
        <v>0.2</v>
      </c>
      <c r="Z14" s="20">
        <f t="shared" si="8"/>
        <v>0.5</v>
      </c>
      <c r="AA14" s="20">
        <v>3.5</v>
      </c>
      <c r="AB14" s="20">
        <v>1.7</v>
      </c>
      <c r="AC14" s="20">
        <v>0.2</v>
      </c>
      <c r="AD14" s="20">
        <f t="shared" si="9"/>
        <v>5.4</v>
      </c>
      <c r="AE14" s="20">
        <v>0.7</v>
      </c>
      <c r="AF14" s="20">
        <v>1.9</v>
      </c>
      <c r="AG14" s="20">
        <v>0</v>
      </c>
      <c r="AH14" s="20">
        <f t="shared" si="10"/>
        <v>2.5999999999999996</v>
      </c>
      <c r="AI14" s="18">
        <v>1.3</v>
      </c>
      <c r="AJ14" s="18">
        <v>3.7</v>
      </c>
      <c r="AK14" s="20">
        <f t="shared" si="11"/>
        <v>5</v>
      </c>
      <c r="AL14" s="20">
        <v>5.0999999999999996</v>
      </c>
      <c r="AM14" s="20">
        <f t="shared" si="2"/>
        <v>5.0999999999999996</v>
      </c>
      <c r="AN14" s="20">
        <v>0</v>
      </c>
      <c r="AO14" s="20">
        <f t="shared" si="12"/>
        <v>0</v>
      </c>
      <c r="AP14" s="20">
        <f t="shared" si="3"/>
        <v>34.200000000000003</v>
      </c>
    </row>
    <row r="15" spans="1:42" ht="14.1" customHeight="1">
      <c r="A15" s="48" t="s">
        <v>306</v>
      </c>
      <c r="B15" s="49">
        <v>0.6</v>
      </c>
      <c r="C15" s="49">
        <v>1.5</v>
      </c>
      <c r="D15" s="49">
        <f t="shared" si="0"/>
        <v>2.1</v>
      </c>
      <c r="E15" s="65">
        <v>0</v>
      </c>
      <c r="F15" s="65">
        <v>0.1</v>
      </c>
      <c r="G15" s="65">
        <v>1.5</v>
      </c>
      <c r="H15" s="49">
        <f t="shared" si="4"/>
        <v>1.6</v>
      </c>
      <c r="I15" s="49">
        <v>2.4</v>
      </c>
      <c r="J15" s="49">
        <v>0.3</v>
      </c>
      <c r="K15" s="49">
        <f t="shared" si="5"/>
        <v>2.6999999999999997</v>
      </c>
      <c r="L15" s="49">
        <v>1.4</v>
      </c>
      <c r="M15" s="49">
        <v>0.2</v>
      </c>
      <c r="N15" s="49">
        <v>1.2</v>
      </c>
      <c r="O15" s="49">
        <v>0.5</v>
      </c>
      <c r="P15" s="49">
        <f t="shared" si="1"/>
        <v>3.3</v>
      </c>
      <c r="Q15" s="49">
        <v>0.1</v>
      </c>
      <c r="R15" s="49">
        <v>1.4</v>
      </c>
      <c r="S15" s="49">
        <f t="shared" si="6"/>
        <v>1.5</v>
      </c>
      <c r="T15" s="49">
        <v>0.2</v>
      </c>
      <c r="U15" s="49">
        <v>0.1</v>
      </c>
      <c r="V15" s="49">
        <v>3.2</v>
      </c>
      <c r="W15" s="49">
        <f t="shared" si="7"/>
        <v>3.5</v>
      </c>
      <c r="X15" s="49">
        <v>0.3</v>
      </c>
      <c r="Y15" s="49">
        <v>0.1</v>
      </c>
      <c r="Z15" s="49">
        <f t="shared" si="8"/>
        <v>0.4</v>
      </c>
      <c r="AA15" s="49">
        <v>2.2999999999999998</v>
      </c>
      <c r="AB15" s="49">
        <v>1.7</v>
      </c>
      <c r="AC15" s="49">
        <v>0.1</v>
      </c>
      <c r="AD15" s="49">
        <f t="shared" si="9"/>
        <v>4.0999999999999996</v>
      </c>
      <c r="AE15" s="49">
        <v>1.3</v>
      </c>
      <c r="AF15" s="49">
        <v>0.4</v>
      </c>
      <c r="AG15" s="49">
        <v>0.2</v>
      </c>
      <c r="AH15" s="49">
        <f t="shared" si="10"/>
        <v>1.9000000000000001</v>
      </c>
      <c r="AI15" s="65">
        <v>0.5</v>
      </c>
      <c r="AJ15" s="65">
        <v>1.8</v>
      </c>
      <c r="AK15" s="49">
        <f t="shared" si="11"/>
        <v>2.2999999999999998</v>
      </c>
      <c r="AL15" s="49">
        <v>3.3</v>
      </c>
      <c r="AM15" s="49">
        <f t="shared" si="2"/>
        <v>3.3</v>
      </c>
      <c r="AN15" s="49">
        <v>0</v>
      </c>
      <c r="AO15" s="49">
        <f t="shared" si="12"/>
        <v>0</v>
      </c>
      <c r="AP15" s="49">
        <f t="shared" si="3"/>
        <v>26.7</v>
      </c>
    </row>
    <row r="16" spans="1:42" ht="14.1" customHeight="1">
      <c r="A16" s="45" t="s">
        <v>307</v>
      </c>
      <c r="B16" s="20">
        <v>0.6</v>
      </c>
      <c r="C16" s="20">
        <v>1.2</v>
      </c>
      <c r="D16" s="20">
        <f t="shared" si="0"/>
        <v>1.7999999999999998</v>
      </c>
      <c r="E16" s="18">
        <v>0.1</v>
      </c>
      <c r="F16" s="18">
        <v>0.2</v>
      </c>
      <c r="G16" s="18">
        <v>1.3</v>
      </c>
      <c r="H16" s="20">
        <f t="shared" si="4"/>
        <v>1.6</v>
      </c>
      <c r="I16" s="20">
        <v>2.6</v>
      </c>
      <c r="J16" s="20">
        <v>0.5</v>
      </c>
      <c r="K16" s="20">
        <f t="shared" si="5"/>
        <v>3.1</v>
      </c>
      <c r="L16" s="20">
        <v>1.8</v>
      </c>
      <c r="M16" s="20">
        <v>0.4</v>
      </c>
      <c r="N16" s="20">
        <v>1.9</v>
      </c>
      <c r="O16" s="20">
        <v>1.3</v>
      </c>
      <c r="P16" s="20">
        <f t="shared" si="1"/>
        <v>5.3999999999999995</v>
      </c>
      <c r="Q16" s="20">
        <v>0.1</v>
      </c>
      <c r="R16" s="20">
        <v>2.2999999999999998</v>
      </c>
      <c r="S16" s="20">
        <f t="shared" si="6"/>
        <v>2.4</v>
      </c>
      <c r="T16" s="20">
        <v>0.6</v>
      </c>
      <c r="U16" s="20">
        <v>0.4</v>
      </c>
      <c r="V16" s="20">
        <v>2.2999999999999998</v>
      </c>
      <c r="W16" s="20">
        <f t="shared" si="7"/>
        <v>3.3</v>
      </c>
      <c r="X16" s="20">
        <v>0.5</v>
      </c>
      <c r="Y16" s="20">
        <v>0.1</v>
      </c>
      <c r="Z16" s="20">
        <f t="shared" si="8"/>
        <v>0.6</v>
      </c>
      <c r="AA16" s="20">
        <v>3.5</v>
      </c>
      <c r="AB16" s="20">
        <v>1.1000000000000001</v>
      </c>
      <c r="AC16" s="20">
        <v>0.4</v>
      </c>
      <c r="AD16" s="20">
        <f t="shared" si="9"/>
        <v>5</v>
      </c>
      <c r="AE16" s="20">
        <v>1.2</v>
      </c>
      <c r="AF16" s="20">
        <v>0.5</v>
      </c>
      <c r="AG16" s="20">
        <v>0</v>
      </c>
      <c r="AH16" s="20">
        <f t="shared" si="10"/>
        <v>1.7</v>
      </c>
      <c r="AI16" s="18">
        <v>0.3</v>
      </c>
      <c r="AJ16" s="18">
        <v>4.8</v>
      </c>
      <c r="AK16" s="20">
        <f t="shared" si="11"/>
        <v>5.0999999999999996</v>
      </c>
      <c r="AL16" s="20">
        <v>3.6</v>
      </c>
      <c r="AM16" s="20">
        <f t="shared" si="2"/>
        <v>3.6</v>
      </c>
      <c r="AN16" s="20">
        <v>0</v>
      </c>
      <c r="AO16" s="20">
        <f t="shared" si="12"/>
        <v>0</v>
      </c>
      <c r="AP16" s="20">
        <f t="shared" si="3"/>
        <v>33.6</v>
      </c>
    </row>
    <row r="17" spans="1:42" ht="14.1" customHeight="1">
      <c r="A17" s="45" t="s">
        <v>256</v>
      </c>
      <c r="B17" s="20">
        <v>0.5</v>
      </c>
      <c r="C17" s="20">
        <v>0.8</v>
      </c>
      <c r="D17" s="20">
        <f t="shared" si="0"/>
        <v>1.3</v>
      </c>
      <c r="E17" s="20">
        <v>0.1</v>
      </c>
      <c r="F17" s="20">
        <v>0.1</v>
      </c>
      <c r="G17" s="20">
        <v>1</v>
      </c>
      <c r="H17" s="20">
        <f t="shared" si="4"/>
        <v>1.2</v>
      </c>
      <c r="I17" s="20">
        <v>2.2999999999999998</v>
      </c>
      <c r="J17" s="20">
        <v>0.4</v>
      </c>
      <c r="K17" s="20">
        <f t="shared" si="5"/>
        <v>2.6999999999999997</v>
      </c>
      <c r="L17" s="20">
        <v>1.2</v>
      </c>
      <c r="M17" s="20">
        <v>0.3</v>
      </c>
      <c r="N17" s="20">
        <v>1.9</v>
      </c>
      <c r="O17" s="20">
        <v>0.8</v>
      </c>
      <c r="P17" s="20">
        <f t="shared" si="1"/>
        <v>4.2</v>
      </c>
      <c r="Q17" s="20">
        <v>0.1</v>
      </c>
      <c r="R17" s="20">
        <v>2.2999999999999998</v>
      </c>
      <c r="S17" s="20">
        <f t="shared" si="6"/>
        <v>2.4</v>
      </c>
      <c r="T17" s="20">
        <v>0.4</v>
      </c>
      <c r="U17" s="20">
        <v>0.4</v>
      </c>
      <c r="V17" s="20">
        <v>1.9</v>
      </c>
      <c r="W17" s="20">
        <f t="shared" si="7"/>
        <v>2.7</v>
      </c>
      <c r="X17" s="20">
        <v>0.2</v>
      </c>
      <c r="Y17" s="20">
        <v>0</v>
      </c>
      <c r="Z17" s="20">
        <f t="shared" si="8"/>
        <v>0.2</v>
      </c>
      <c r="AA17" s="20">
        <v>2.2999999999999998</v>
      </c>
      <c r="AB17" s="20">
        <v>1.8</v>
      </c>
      <c r="AC17" s="20">
        <v>0.4</v>
      </c>
      <c r="AD17" s="20">
        <f t="shared" si="9"/>
        <v>4.5</v>
      </c>
      <c r="AE17" s="20">
        <v>1.3</v>
      </c>
      <c r="AF17" s="20">
        <v>0.2</v>
      </c>
      <c r="AG17" s="20">
        <v>0.2</v>
      </c>
      <c r="AH17" s="20">
        <f t="shared" si="10"/>
        <v>1.7</v>
      </c>
      <c r="AI17" s="20">
        <v>0.1</v>
      </c>
      <c r="AJ17" s="20">
        <v>3.2</v>
      </c>
      <c r="AK17" s="20">
        <f t="shared" si="11"/>
        <v>3.3000000000000003</v>
      </c>
      <c r="AL17" s="20">
        <v>3.8</v>
      </c>
      <c r="AM17" s="20">
        <f t="shared" si="2"/>
        <v>3.8</v>
      </c>
      <c r="AN17" s="20">
        <v>0</v>
      </c>
      <c r="AO17" s="20">
        <f t="shared" si="12"/>
        <v>0</v>
      </c>
      <c r="AP17" s="20">
        <f t="shared" si="3"/>
        <v>28</v>
      </c>
    </row>
    <row r="18" spans="1:42" ht="14.1" customHeight="1">
      <c r="A18" s="45" t="s">
        <v>257</v>
      </c>
      <c r="B18" s="20">
        <v>0.6</v>
      </c>
      <c r="C18" s="20">
        <v>1.2</v>
      </c>
      <c r="D18" s="20">
        <f t="shared" si="0"/>
        <v>1.7999999999999998</v>
      </c>
      <c r="E18" s="20">
        <v>0.2</v>
      </c>
      <c r="F18" s="20">
        <v>0.3</v>
      </c>
      <c r="G18" s="20">
        <v>1.4</v>
      </c>
      <c r="H18" s="20">
        <f t="shared" si="4"/>
        <v>1.9</v>
      </c>
      <c r="I18" s="20">
        <v>3.5</v>
      </c>
      <c r="J18" s="20">
        <v>1.1000000000000001</v>
      </c>
      <c r="K18" s="20">
        <f t="shared" si="5"/>
        <v>4.5999999999999996</v>
      </c>
      <c r="L18" s="20">
        <v>1.5</v>
      </c>
      <c r="M18" s="20">
        <v>0.4</v>
      </c>
      <c r="N18" s="20">
        <v>1.4</v>
      </c>
      <c r="O18" s="20">
        <v>0.9</v>
      </c>
      <c r="P18" s="20">
        <f t="shared" si="1"/>
        <v>4.2</v>
      </c>
      <c r="Q18" s="20">
        <v>0.2</v>
      </c>
      <c r="R18" s="20">
        <v>3.7</v>
      </c>
      <c r="S18" s="20">
        <f t="shared" si="6"/>
        <v>3.9000000000000004</v>
      </c>
      <c r="T18" s="20">
        <v>0.5</v>
      </c>
      <c r="U18" s="20">
        <v>0.6</v>
      </c>
      <c r="V18" s="20">
        <v>2</v>
      </c>
      <c r="W18" s="20">
        <f t="shared" si="7"/>
        <v>3.1</v>
      </c>
      <c r="X18" s="20">
        <v>0</v>
      </c>
      <c r="Y18" s="20">
        <v>0</v>
      </c>
      <c r="Z18" s="20">
        <f t="shared" si="8"/>
        <v>0</v>
      </c>
      <c r="AA18" s="20">
        <v>3.7</v>
      </c>
      <c r="AB18" s="20">
        <v>1.9</v>
      </c>
      <c r="AC18" s="20">
        <v>0.5</v>
      </c>
      <c r="AD18" s="20">
        <f t="shared" si="9"/>
        <v>6.1</v>
      </c>
      <c r="AE18" s="20">
        <v>2.5</v>
      </c>
      <c r="AF18" s="20">
        <v>0.7</v>
      </c>
      <c r="AG18" s="20">
        <v>0.6</v>
      </c>
      <c r="AH18" s="20">
        <f t="shared" si="10"/>
        <v>3.8000000000000003</v>
      </c>
      <c r="AI18" s="20">
        <v>0</v>
      </c>
      <c r="AJ18" s="20">
        <v>3.2</v>
      </c>
      <c r="AK18" s="20">
        <f t="shared" si="11"/>
        <v>3.2</v>
      </c>
      <c r="AL18" s="20">
        <v>4.5</v>
      </c>
      <c r="AM18" s="20">
        <f t="shared" si="2"/>
        <v>4.5</v>
      </c>
      <c r="AN18" s="20">
        <v>0</v>
      </c>
      <c r="AO18" s="20">
        <f t="shared" si="12"/>
        <v>0</v>
      </c>
      <c r="AP18" s="20">
        <f t="shared" si="3"/>
        <v>37.1</v>
      </c>
    </row>
    <row r="19" spans="1:42" ht="14.1" customHeight="1">
      <c r="A19" s="45" t="s">
        <v>258</v>
      </c>
      <c r="B19" s="20">
        <v>0.8</v>
      </c>
      <c r="C19" s="20">
        <v>0.8</v>
      </c>
      <c r="D19" s="20">
        <f t="shared" si="0"/>
        <v>1.6</v>
      </c>
      <c r="E19" s="51">
        <v>0</v>
      </c>
      <c r="F19" s="51">
        <v>0.1</v>
      </c>
      <c r="G19" s="51">
        <v>1</v>
      </c>
      <c r="H19" s="20">
        <f t="shared" si="4"/>
        <v>1.1000000000000001</v>
      </c>
      <c r="I19" s="20">
        <v>2.5</v>
      </c>
      <c r="J19" s="20">
        <v>0.7</v>
      </c>
      <c r="K19" s="20">
        <f t="shared" si="5"/>
        <v>3.2</v>
      </c>
      <c r="L19" s="20">
        <v>1</v>
      </c>
      <c r="M19" s="20">
        <v>0.6</v>
      </c>
      <c r="N19" s="20">
        <v>1.5</v>
      </c>
      <c r="O19" s="20">
        <v>1.1000000000000001</v>
      </c>
      <c r="P19" s="20">
        <f t="shared" si="1"/>
        <v>4.2</v>
      </c>
      <c r="Q19" s="20">
        <v>0.1</v>
      </c>
      <c r="R19" s="20">
        <v>2.2999999999999998</v>
      </c>
      <c r="S19" s="20">
        <f t="shared" si="6"/>
        <v>2.4</v>
      </c>
      <c r="T19" s="20">
        <v>0.4</v>
      </c>
      <c r="U19" s="20">
        <v>0.8</v>
      </c>
      <c r="V19" s="20">
        <v>2</v>
      </c>
      <c r="W19" s="20">
        <f t="shared" si="7"/>
        <v>3.2</v>
      </c>
      <c r="X19" s="20">
        <v>0.5</v>
      </c>
      <c r="Y19" s="20">
        <v>0</v>
      </c>
      <c r="Z19" s="20">
        <f t="shared" si="8"/>
        <v>0.5</v>
      </c>
      <c r="AA19" s="20">
        <v>2.5</v>
      </c>
      <c r="AB19" s="20">
        <v>1.2</v>
      </c>
      <c r="AC19" s="20">
        <v>0.5</v>
      </c>
      <c r="AD19" s="20">
        <f t="shared" si="9"/>
        <v>4.2</v>
      </c>
      <c r="AE19" s="20">
        <v>1.5</v>
      </c>
      <c r="AF19" s="20">
        <v>0.1</v>
      </c>
      <c r="AG19" s="20">
        <v>0.1</v>
      </c>
      <c r="AH19" s="20">
        <f t="shared" si="10"/>
        <v>1.7000000000000002</v>
      </c>
      <c r="AI19" s="51">
        <v>0.3</v>
      </c>
      <c r="AJ19" s="51">
        <v>4.3</v>
      </c>
      <c r="AK19" s="20">
        <f t="shared" si="11"/>
        <v>4.5999999999999996</v>
      </c>
      <c r="AL19" s="20">
        <v>4.0999999999999996</v>
      </c>
      <c r="AM19" s="20">
        <f t="shared" si="2"/>
        <v>4.0999999999999996</v>
      </c>
      <c r="AN19" s="20">
        <v>0</v>
      </c>
      <c r="AO19" s="20">
        <f t="shared" si="12"/>
        <v>0</v>
      </c>
      <c r="AP19" s="20">
        <f t="shared" si="3"/>
        <v>30.800000000000004</v>
      </c>
    </row>
    <row r="20" spans="1:42" ht="14.1" customHeight="1">
      <c r="A20" s="45" t="s">
        <v>308</v>
      </c>
      <c r="B20" s="20">
        <v>1</v>
      </c>
      <c r="C20" s="20">
        <v>1.3</v>
      </c>
      <c r="D20" s="20">
        <f t="shared" si="0"/>
        <v>2.2999999999999998</v>
      </c>
      <c r="E20" s="20">
        <v>0.1</v>
      </c>
      <c r="F20" s="20">
        <v>0.5</v>
      </c>
      <c r="G20" s="20">
        <v>1.5</v>
      </c>
      <c r="H20" s="20">
        <f t="shared" si="4"/>
        <v>2.1</v>
      </c>
      <c r="I20" s="20">
        <v>2.5</v>
      </c>
      <c r="J20" s="20">
        <v>0.5</v>
      </c>
      <c r="K20" s="20">
        <f t="shared" si="5"/>
        <v>3</v>
      </c>
      <c r="L20" s="20">
        <v>1.2</v>
      </c>
      <c r="M20" s="20">
        <v>0.5</v>
      </c>
      <c r="N20" s="20">
        <v>1.4</v>
      </c>
      <c r="O20" s="20">
        <v>1</v>
      </c>
      <c r="P20" s="20">
        <f t="shared" si="1"/>
        <v>4.0999999999999996</v>
      </c>
      <c r="Q20" s="20">
        <v>0.1</v>
      </c>
      <c r="R20" s="20">
        <v>2.2999999999999998</v>
      </c>
      <c r="S20" s="20">
        <f t="shared" si="6"/>
        <v>2.4</v>
      </c>
      <c r="T20" s="20">
        <v>0.2</v>
      </c>
      <c r="U20" s="20">
        <v>0.5</v>
      </c>
      <c r="V20" s="20">
        <v>1.5</v>
      </c>
      <c r="W20" s="20">
        <f t="shared" si="7"/>
        <v>2.2000000000000002</v>
      </c>
      <c r="X20" s="20">
        <v>0</v>
      </c>
      <c r="Y20" s="20">
        <v>0</v>
      </c>
      <c r="Z20" s="20">
        <f t="shared" si="8"/>
        <v>0</v>
      </c>
      <c r="AA20" s="20">
        <v>2.9</v>
      </c>
      <c r="AB20" s="20">
        <v>1.8</v>
      </c>
      <c r="AC20" s="20">
        <v>0.4</v>
      </c>
      <c r="AD20" s="20">
        <f t="shared" si="9"/>
        <v>5.1000000000000005</v>
      </c>
      <c r="AE20" s="20">
        <v>0.7</v>
      </c>
      <c r="AF20" s="20">
        <v>0.2</v>
      </c>
      <c r="AG20" s="20">
        <v>0.1</v>
      </c>
      <c r="AH20" s="20">
        <f t="shared" si="10"/>
        <v>0.99999999999999989</v>
      </c>
      <c r="AI20" s="20">
        <v>0</v>
      </c>
      <c r="AJ20" s="20">
        <v>5.2</v>
      </c>
      <c r="AK20" s="20">
        <f t="shared" si="11"/>
        <v>5.2</v>
      </c>
      <c r="AL20" s="20">
        <v>5</v>
      </c>
      <c r="AM20" s="20">
        <f t="shared" si="2"/>
        <v>5</v>
      </c>
      <c r="AN20" s="20">
        <v>0</v>
      </c>
      <c r="AO20" s="20">
        <f t="shared" si="12"/>
        <v>0</v>
      </c>
      <c r="AP20" s="20">
        <f t="shared" si="3"/>
        <v>32.400000000000006</v>
      </c>
    </row>
    <row r="21" spans="1:42" ht="14.1" customHeight="1">
      <c r="A21" s="45" t="s">
        <v>309</v>
      </c>
      <c r="B21" s="20">
        <v>1</v>
      </c>
      <c r="C21" s="20">
        <v>1.3</v>
      </c>
      <c r="D21" s="20">
        <f t="shared" si="0"/>
        <v>2.2999999999999998</v>
      </c>
      <c r="E21" s="51">
        <v>0.1</v>
      </c>
      <c r="F21" s="51">
        <v>0.1</v>
      </c>
      <c r="G21" s="51">
        <v>1.5</v>
      </c>
      <c r="H21" s="20">
        <f t="shared" si="4"/>
        <v>1.7</v>
      </c>
      <c r="I21" s="20">
        <v>4</v>
      </c>
      <c r="J21" s="20">
        <v>0.8</v>
      </c>
      <c r="K21" s="20">
        <f t="shared" si="5"/>
        <v>4.8</v>
      </c>
      <c r="L21" s="20">
        <v>2</v>
      </c>
      <c r="M21" s="20">
        <v>0.7</v>
      </c>
      <c r="N21" s="20">
        <v>1.9</v>
      </c>
      <c r="O21" s="20">
        <v>1.6</v>
      </c>
      <c r="P21" s="20">
        <f t="shared" si="1"/>
        <v>6.1999999999999993</v>
      </c>
      <c r="Q21" s="20">
        <v>0.1</v>
      </c>
      <c r="R21" s="20">
        <v>2.8</v>
      </c>
      <c r="S21" s="20">
        <f t="shared" si="6"/>
        <v>2.9</v>
      </c>
      <c r="T21" s="20">
        <v>0.1</v>
      </c>
      <c r="U21" s="20">
        <v>0.8</v>
      </c>
      <c r="V21" s="20">
        <v>2.2000000000000002</v>
      </c>
      <c r="W21" s="20">
        <f t="shared" si="7"/>
        <v>3.1</v>
      </c>
      <c r="X21" s="20">
        <v>0</v>
      </c>
      <c r="Y21" s="20">
        <v>0</v>
      </c>
      <c r="Z21" s="20">
        <f t="shared" si="8"/>
        <v>0</v>
      </c>
      <c r="AA21" s="20">
        <v>2.7</v>
      </c>
      <c r="AB21" s="20">
        <v>2.9</v>
      </c>
      <c r="AC21" s="20">
        <v>0.6</v>
      </c>
      <c r="AD21" s="20">
        <f t="shared" si="9"/>
        <v>6.1999999999999993</v>
      </c>
      <c r="AE21" s="20">
        <v>1</v>
      </c>
      <c r="AF21" s="20">
        <v>0.3</v>
      </c>
      <c r="AG21" s="20">
        <v>0.4</v>
      </c>
      <c r="AH21" s="20">
        <f t="shared" si="10"/>
        <v>1.7000000000000002</v>
      </c>
      <c r="AI21" s="51">
        <v>0</v>
      </c>
      <c r="AJ21" s="51">
        <v>4.5999999999999996</v>
      </c>
      <c r="AK21" s="20">
        <f t="shared" si="11"/>
        <v>4.5999999999999996</v>
      </c>
      <c r="AL21" s="20">
        <v>4</v>
      </c>
      <c r="AM21" s="20">
        <f t="shared" si="2"/>
        <v>4</v>
      </c>
      <c r="AN21" s="20">
        <v>0</v>
      </c>
      <c r="AO21" s="20">
        <f t="shared" si="12"/>
        <v>0</v>
      </c>
      <c r="AP21" s="20">
        <f t="shared" si="3"/>
        <v>37.5</v>
      </c>
    </row>
    <row r="22" spans="1:42" ht="14.1" customHeight="1">
      <c r="A22" s="68" t="s">
        <v>340</v>
      </c>
      <c r="B22" s="19">
        <v>1.1000000000000001</v>
      </c>
      <c r="C22" s="19">
        <v>1.5</v>
      </c>
      <c r="D22" s="20">
        <f t="shared" si="0"/>
        <v>2.6</v>
      </c>
      <c r="E22" s="19">
        <v>0.2</v>
      </c>
      <c r="F22" s="19">
        <v>0.4</v>
      </c>
      <c r="G22" s="19">
        <v>0.7</v>
      </c>
      <c r="H22" s="20">
        <f t="shared" si="4"/>
        <v>1.3</v>
      </c>
      <c r="I22" s="19">
        <v>2.8</v>
      </c>
      <c r="J22" s="19">
        <v>1.6</v>
      </c>
      <c r="K22" s="20">
        <f t="shared" si="5"/>
        <v>4.4000000000000004</v>
      </c>
      <c r="L22" s="20">
        <v>1.6</v>
      </c>
      <c r="M22" s="20">
        <v>0.7</v>
      </c>
      <c r="N22" s="20">
        <v>1.4</v>
      </c>
      <c r="O22" s="20">
        <v>1.5</v>
      </c>
      <c r="P22" s="20">
        <f t="shared" si="1"/>
        <v>5.1999999999999993</v>
      </c>
      <c r="Q22" s="20">
        <v>0.2</v>
      </c>
      <c r="R22" s="20">
        <v>2.1</v>
      </c>
      <c r="S22" s="20">
        <f t="shared" si="6"/>
        <v>2.3000000000000003</v>
      </c>
      <c r="T22" s="20">
        <v>1.6</v>
      </c>
      <c r="U22" s="20">
        <v>1</v>
      </c>
      <c r="V22" s="20">
        <v>2.2999999999999998</v>
      </c>
      <c r="W22" s="20">
        <f t="shared" si="7"/>
        <v>4.9000000000000004</v>
      </c>
      <c r="X22" s="20">
        <v>0.6</v>
      </c>
      <c r="Y22" s="20">
        <v>0</v>
      </c>
      <c r="Z22" s="20">
        <f t="shared" si="8"/>
        <v>0.6</v>
      </c>
      <c r="AA22" s="20">
        <v>2.8</v>
      </c>
      <c r="AB22" s="20">
        <v>2.9</v>
      </c>
      <c r="AC22" s="20">
        <v>0.2</v>
      </c>
      <c r="AD22" s="20">
        <f t="shared" si="9"/>
        <v>5.8999999999999995</v>
      </c>
      <c r="AE22" s="20">
        <v>1.7</v>
      </c>
      <c r="AF22" s="20">
        <v>0.2</v>
      </c>
      <c r="AG22" s="20">
        <v>0</v>
      </c>
      <c r="AH22" s="20">
        <f t="shared" si="10"/>
        <v>1.9</v>
      </c>
      <c r="AI22" s="51">
        <v>0.3</v>
      </c>
      <c r="AJ22" s="51">
        <v>4.5999999999999996</v>
      </c>
      <c r="AK22" s="20">
        <f t="shared" si="11"/>
        <v>4.8999999999999995</v>
      </c>
      <c r="AL22" s="20">
        <v>4.5</v>
      </c>
      <c r="AM22" s="20">
        <f t="shared" si="2"/>
        <v>4.5</v>
      </c>
      <c r="AN22" s="20">
        <v>0</v>
      </c>
      <c r="AO22" s="20">
        <f t="shared" si="12"/>
        <v>0</v>
      </c>
      <c r="AP22" s="20">
        <f t="shared" si="3"/>
        <v>38.5</v>
      </c>
    </row>
    <row r="23" spans="1:42" ht="14.1" customHeight="1">
      <c r="A23" s="48" t="s">
        <v>323</v>
      </c>
      <c r="B23" s="49">
        <v>1.2</v>
      </c>
      <c r="C23" s="49">
        <v>1.3</v>
      </c>
      <c r="D23" s="49">
        <f t="shared" si="0"/>
        <v>2.5</v>
      </c>
      <c r="E23" s="49">
        <v>0.2</v>
      </c>
      <c r="F23" s="49">
        <v>0.3</v>
      </c>
      <c r="G23" s="49">
        <v>1.4</v>
      </c>
      <c r="H23" s="49">
        <f t="shared" si="4"/>
        <v>1.9</v>
      </c>
      <c r="I23" s="49">
        <v>4.0999999999999996</v>
      </c>
      <c r="J23" s="49">
        <v>0.8</v>
      </c>
      <c r="K23" s="49">
        <f t="shared" si="5"/>
        <v>4.8999999999999995</v>
      </c>
      <c r="L23" s="49">
        <v>1.4</v>
      </c>
      <c r="M23" s="49">
        <v>0.6</v>
      </c>
      <c r="N23" s="49">
        <v>0.9</v>
      </c>
      <c r="O23" s="49">
        <v>0.9</v>
      </c>
      <c r="P23" s="49">
        <f t="shared" si="1"/>
        <v>3.8</v>
      </c>
      <c r="Q23" s="49">
        <v>0.1</v>
      </c>
      <c r="R23" s="49">
        <v>2</v>
      </c>
      <c r="S23" s="49">
        <f t="shared" si="6"/>
        <v>2.1</v>
      </c>
      <c r="T23" s="49">
        <v>0.3</v>
      </c>
      <c r="U23" s="49">
        <v>0.9</v>
      </c>
      <c r="V23" s="49">
        <v>1.8</v>
      </c>
      <c r="W23" s="49">
        <f t="shared" si="7"/>
        <v>3</v>
      </c>
      <c r="X23" s="49">
        <v>0.9</v>
      </c>
      <c r="Y23" s="49">
        <v>0.1</v>
      </c>
      <c r="Z23" s="49">
        <f t="shared" si="8"/>
        <v>1</v>
      </c>
      <c r="AA23" s="49">
        <v>3.7</v>
      </c>
      <c r="AB23" s="49">
        <v>2</v>
      </c>
      <c r="AC23" s="49">
        <v>0.2</v>
      </c>
      <c r="AD23" s="49">
        <f t="shared" si="9"/>
        <v>5.9</v>
      </c>
      <c r="AE23" s="49">
        <v>0.7</v>
      </c>
      <c r="AF23" s="49">
        <v>0.1</v>
      </c>
      <c r="AG23" s="49">
        <v>0</v>
      </c>
      <c r="AH23" s="49">
        <f t="shared" si="10"/>
        <v>0.79999999999999993</v>
      </c>
      <c r="AI23" s="49">
        <v>0</v>
      </c>
      <c r="AJ23" s="49">
        <v>4.5999999999999996</v>
      </c>
      <c r="AK23" s="49">
        <f t="shared" si="11"/>
        <v>4.5999999999999996</v>
      </c>
      <c r="AL23" s="49">
        <v>4</v>
      </c>
      <c r="AM23" s="49">
        <f t="shared" si="2"/>
        <v>4</v>
      </c>
      <c r="AN23" s="49">
        <v>0</v>
      </c>
      <c r="AO23" s="49">
        <f t="shared" si="12"/>
        <v>0</v>
      </c>
      <c r="AP23" s="49">
        <f t="shared" si="3"/>
        <v>34.5</v>
      </c>
    </row>
    <row r="24" spans="1:42" ht="14.1" customHeight="1">
      <c r="A24" s="45" t="s">
        <v>324</v>
      </c>
      <c r="B24" s="20">
        <v>0.9</v>
      </c>
      <c r="C24" s="20">
        <v>0.8</v>
      </c>
      <c r="D24" s="20">
        <f t="shared" si="0"/>
        <v>1.7000000000000002</v>
      </c>
      <c r="E24" s="51">
        <v>0</v>
      </c>
      <c r="F24" s="51">
        <v>0.2</v>
      </c>
      <c r="G24" s="51">
        <v>1.2</v>
      </c>
      <c r="H24" s="20">
        <f t="shared" si="4"/>
        <v>1.4</v>
      </c>
      <c r="I24" s="20">
        <v>3.6</v>
      </c>
      <c r="J24" s="20">
        <v>5.2</v>
      </c>
      <c r="K24" s="20">
        <f t="shared" si="5"/>
        <v>8.8000000000000007</v>
      </c>
      <c r="L24" s="20">
        <v>1.6</v>
      </c>
      <c r="M24" s="20">
        <v>0.6</v>
      </c>
      <c r="N24" s="20">
        <v>0.7</v>
      </c>
      <c r="O24" s="20">
        <v>1.7</v>
      </c>
      <c r="P24" s="20">
        <f t="shared" si="1"/>
        <v>4.6000000000000005</v>
      </c>
      <c r="Q24" s="20">
        <v>0.1</v>
      </c>
      <c r="R24" s="20">
        <v>3.1</v>
      </c>
      <c r="S24" s="20">
        <f t="shared" si="6"/>
        <v>3.2</v>
      </c>
      <c r="T24" s="20">
        <v>0.4</v>
      </c>
      <c r="U24" s="20">
        <v>0.8</v>
      </c>
      <c r="V24" s="20">
        <v>2.2000000000000002</v>
      </c>
      <c r="W24" s="20">
        <f t="shared" si="7"/>
        <v>3.4000000000000004</v>
      </c>
      <c r="X24" s="20">
        <v>1.1000000000000001</v>
      </c>
      <c r="Y24" s="20">
        <v>0.2</v>
      </c>
      <c r="Z24" s="20">
        <f t="shared" si="8"/>
        <v>1.3</v>
      </c>
      <c r="AA24" s="20">
        <v>2</v>
      </c>
      <c r="AB24" s="20">
        <v>2.5</v>
      </c>
      <c r="AC24" s="20">
        <v>0.1</v>
      </c>
      <c r="AD24" s="20">
        <f t="shared" si="9"/>
        <v>4.5999999999999996</v>
      </c>
      <c r="AE24" s="20">
        <v>1</v>
      </c>
      <c r="AF24" s="20">
        <v>0.2</v>
      </c>
      <c r="AG24" s="20">
        <v>0</v>
      </c>
      <c r="AH24" s="20">
        <f t="shared" si="10"/>
        <v>1.2</v>
      </c>
      <c r="AI24" s="51">
        <v>0.1</v>
      </c>
      <c r="AJ24" s="51">
        <v>3.8</v>
      </c>
      <c r="AK24" s="20">
        <f t="shared" si="11"/>
        <v>3.9</v>
      </c>
      <c r="AL24" s="20">
        <v>4.0999999999999996</v>
      </c>
      <c r="AM24" s="20">
        <f t="shared" si="2"/>
        <v>4.0999999999999996</v>
      </c>
      <c r="AN24" s="20">
        <v>0</v>
      </c>
      <c r="AO24" s="20">
        <f t="shared" si="12"/>
        <v>0</v>
      </c>
      <c r="AP24" s="20">
        <f t="shared" si="3"/>
        <v>38.200000000000003</v>
      </c>
    </row>
    <row r="25" spans="1:42" ht="14.1" customHeight="1">
      <c r="A25" s="45" t="s">
        <v>54</v>
      </c>
      <c r="B25" s="20">
        <v>0.5</v>
      </c>
      <c r="C25" s="20">
        <v>0.8</v>
      </c>
      <c r="D25" s="20">
        <f t="shared" si="0"/>
        <v>1.3</v>
      </c>
      <c r="E25" s="51">
        <v>0.2</v>
      </c>
      <c r="F25" s="51">
        <v>0.1</v>
      </c>
      <c r="G25" s="51">
        <v>1.2</v>
      </c>
      <c r="H25" s="20">
        <f t="shared" si="4"/>
        <v>1.5</v>
      </c>
      <c r="I25" s="20">
        <v>3.9</v>
      </c>
      <c r="J25" s="20">
        <v>2.5</v>
      </c>
      <c r="K25" s="20">
        <f t="shared" si="5"/>
        <v>6.4</v>
      </c>
      <c r="L25" s="20">
        <v>2.2999999999999998</v>
      </c>
      <c r="M25" s="20">
        <v>0.9</v>
      </c>
      <c r="N25" s="20">
        <v>0.5</v>
      </c>
      <c r="O25" s="20">
        <v>1</v>
      </c>
      <c r="P25" s="20">
        <f t="shared" si="1"/>
        <v>4.6999999999999993</v>
      </c>
      <c r="Q25" s="20">
        <v>0</v>
      </c>
      <c r="R25" s="20">
        <v>4.0999999999999996</v>
      </c>
      <c r="S25" s="20">
        <f t="shared" si="6"/>
        <v>4.0999999999999996</v>
      </c>
      <c r="T25" s="20">
        <v>0.4</v>
      </c>
      <c r="U25" s="20">
        <v>0.8</v>
      </c>
      <c r="V25" s="20">
        <v>1.3</v>
      </c>
      <c r="W25" s="20">
        <f t="shared" si="7"/>
        <v>2.5</v>
      </c>
      <c r="X25" s="20">
        <v>0</v>
      </c>
      <c r="Y25" s="20">
        <v>0</v>
      </c>
      <c r="Z25" s="20">
        <f t="shared" si="8"/>
        <v>0</v>
      </c>
      <c r="AA25" s="20">
        <v>0.5</v>
      </c>
      <c r="AB25" s="20">
        <v>1.5</v>
      </c>
      <c r="AC25" s="20">
        <v>0.4</v>
      </c>
      <c r="AD25" s="20">
        <f t="shared" si="9"/>
        <v>2.4</v>
      </c>
      <c r="AE25" s="20">
        <v>1.2</v>
      </c>
      <c r="AF25" s="20">
        <v>0.1</v>
      </c>
      <c r="AG25" s="20">
        <v>0.2</v>
      </c>
      <c r="AH25" s="20">
        <f t="shared" si="10"/>
        <v>1.5</v>
      </c>
      <c r="AI25" s="51">
        <v>0.3</v>
      </c>
      <c r="AJ25" s="51">
        <v>2.4</v>
      </c>
      <c r="AK25" s="20">
        <f t="shared" si="11"/>
        <v>2.6999999999999997</v>
      </c>
      <c r="AL25" s="20">
        <v>4</v>
      </c>
      <c r="AM25" s="20">
        <f t="shared" si="2"/>
        <v>4</v>
      </c>
      <c r="AN25" s="20">
        <v>0</v>
      </c>
      <c r="AO25" s="20">
        <f t="shared" si="12"/>
        <v>0</v>
      </c>
      <c r="AP25" s="20">
        <f t="shared" si="3"/>
        <v>31.099999999999998</v>
      </c>
    </row>
    <row r="26" spans="1:42" ht="14.1" customHeight="1">
      <c r="A26" s="45" t="s">
        <v>242</v>
      </c>
      <c r="B26" s="20">
        <v>0.5</v>
      </c>
      <c r="C26" s="20">
        <v>0.6</v>
      </c>
      <c r="D26" s="20">
        <f t="shared" si="0"/>
        <v>1.1000000000000001</v>
      </c>
      <c r="E26" s="20">
        <v>0.1</v>
      </c>
      <c r="F26" s="20">
        <v>0.1</v>
      </c>
      <c r="G26" s="20">
        <v>1</v>
      </c>
      <c r="H26" s="20">
        <f t="shared" si="4"/>
        <v>1.2</v>
      </c>
      <c r="I26" s="20">
        <v>3.8</v>
      </c>
      <c r="J26" s="20">
        <v>4.8</v>
      </c>
      <c r="K26" s="20">
        <f t="shared" si="5"/>
        <v>8.6</v>
      </c>
      <c r="L26" s="20">
        <v>1.8</v>
      </c>
      <c r="M26" s="20">
        <v>0.4</v>
      </c>
      <c r="N26" s="20">
        <v>4</v>
      </c>
      <c r="O26" s="20">
        <v>1.3</v>
      </c>
      <c r="P26" s="20">
        <f t="shared" si="1"/>
        <v>7.5</v>
      </c>
      <c r="Q26" s="20">
        <v>0.1</v>
      </c>
      <c r="R26" s="20">
        <v>2.5</v>
      </c>
      <c r="S26" s="20">
        <f t="shared" si="6"/>
        <v>2.6</v>
      </c>
      <c r="T26" s="20">
        <v>1.7</v>
      </c>
      <c r="U26" s="20">
        <v>1.2</v>
      </c>
      <c r="V26" s="20">
        <v>1.3</v>
      </c>
      <c r="W26" s="20">
        <f t="shared" si="7"/>
        <v>4.2</v>
      </c>
      <c r="X26" s="20">
        <v>0.1</v>
      </c>
      <c r="Y26" s="20">
        <v>1</v>
      </c>
      <c r="Z26" s="20">
        <f t="shared" si="8"/>
        <v>1.1000000000000001</v>
      </c>
      <c r="AA26" s="20">
        <v>0.2</v>
      </c>
      <c r="AB26" s="20">
        <v>1.4</v>
      </c>
      <c r="AC26" s="20">
        <v>0.5</v>
      </c>
      <c r="AD26" s="20">
        <f t="shared" si="9"/>
        <v>2.0999999999999996</v>
      </c>
      <c r="AE26" s="20">
        <v>1</v>
      </c>
      <c r="AF26" s="20">
        <v>0.1</v>
      </c>
      <c r="AG26" s="20">
        <v>0.5</v>
      </c>
      <c r="AH26" s="20">
        <f t="shared" si="10"/>
        <v>1.6</v>
      </c>
      <c r="AI26" s="20">
        <v>2</v>
      </c>
      <c r="AJ26" s="20">
        <v>0.8</v>
      </c>
      <c r="AK26" s="20">
        <f t="shared" si="11"/>
        <v>2.8</v>
      </c>
      <c r="AL26" s="20">
        <v>3.9</v>
      </c>
      <c r="AM26" s="20">
        <f t="shared" si="2"/>
        <v>3.9</v>
      </c>
      <c r="AN26" s="20">
        <v>0</v>
      </c>
      <c r="AO26" s="20">
        <f t="shared" si="12"/>
        <v>0</v>
      </c>
      <c r="AP26" s="20">
        <f t="shared" si="3"/>
        <v>36.699999999999996</v>
      </c>
    </row>
    <row r="27" spans="1:42" ht="14.1" customHeight="1" thickBot="1">
      <c r="A27" s="45" t="s">
        <v>243</v>
      </c>
      <c r="B27" s="20">
        <v>0.5</v>
      </c>
      <c r="C27" s="20">
        <v>0.9</v>
      </c>
      <c r="D27" s="20">
        <f t="shared" si="0"/>
        <v>1.4</v>
      </c>
      <c r="E27" s="20">
        <v>0.2</v>
      </c>
      <c r="F27" s="20">
        <v>0.2</v>
      </c>
      <c r="G27" s="20">
        <v>1.1000000000000001</v>
      </c>
      <c r="H27" s="20">
        <f t="shared" si="4"/>
        <v>1.5</v>
      </c>
      <c r="I27" s="20">
        <v>4.5</v>
      </c>
      <c r="J27" s="20">
        <v>1.6</v>
      </c>
      <c r="K27" s="20">
        <f t="shared" si="5"/>
        <v>6.1</v>
      </c>
      <c r="L27" s="20">
        <v>2</v>
      </c>
      <c r="M27" s="20">
        <v>0.6</v>
      </c>
      <c r="N27" s="20">
        <v>1.4</v>
      </c>
      <c r="O27" s="20">
        <v>1.4</v>
      </c>
      <c r="P27" s="20">
        <f t="shared" si="1"/>
        <v>5.4</v>
      </c>
      <c r="Q27" s="20">
        <v>0.2</v>
      </c>
      <c r="R27" s="20">
        <v>3</v>
      </c>
      <c r="S27" s="20">
        <f t="shared" si="6"/>
        <v>3.2</v>
      </c>
      <c r="T27" s="20">
        <v>1</v>
      </c>
      <c r="U27" s="20">
        <v>1.4</v>
      </c>
      <c r="V27" s="20">
        <v>1.4</v>
      </c>
      <c r="W27" s="20">
        <f t="shared" si="7"/>
        <v>3.8</v>
      </c>
      <c r="X27" s="20">
        <v>0</v>
      </c>
      <c r="Y27" s="20">
        <v>0</v>
      </c>
      <c r="Z27" s="20">
        <f t="shared" si="8"/>
        <v>0</v>
      </c>
      <c r="AA27" s="20">
        <v>0.3</v>
      </c>
      <c r="AB27" s="20">
        <v>1</v>
      </c>
      <c r="AC27" s="20">
        <v>0.8</v>
      </c>
      <c r="AD27" s="20">
        <f t="shared" si="9"/>
        <v>2.1</v>
      </c>
      <c r="AE27" s="20">
        <v>2</v>
      </c>
      <c r="AF27" s="20">
        <v>0.3</v>
      </c>
      <c r="AG27" s="20">
        <v>0</v>
      </c>
      <c r="AH27" s="20">
        <f t="shared" si="10"/>
        <v>2.2999999999999998</v>
      </c>
      <c r="AI27" s="20">
        <v>0</v>
      </c>
      <c r="AJ27" s="20">
        <v>1.3</v>
      </c>
      <c r="AK27" s="20">
        <f t="shared" si="11"/>
        <v>1.3</v>
      </c>
      <c r="AL27" s="20">
        <v>3.6</v>
      </c>
      <c r="AM27" s="20">
        <f t="shared" si="2"/>
        <v>3.6</v>
      </c>
      <c r="AN27" s="20">
        <v>0</v>
      </c>
      <c r="AO27" s="20">
        <f t="shared" si="12"/>
        <v>0</v>
      </c>
      <c r="AP27" s="20">
        <f t="shared" si="3"/>
        <v>30.700000000000006</v>
      </c>
    </row>
    <row r="28" spans="1:42">
      <c r="A28" s="15" t="s">
        <v>57</v>
      </c>
      <c r="B28" s="22">
        <f t="shared" ref="B28:G28" si="13">SUM(B8:B27)/COUNTA(B8:B27)</f>
        <v>0.875</v>
      </c>
      <c r="C28" s="22">
        <f t="shared" si="13"/>
        <v>1.1500000000000001</v>
      </c>
      <c r="D28" s="22">
        <f t="shared" si="13"/>
        <v>2.0250000000000004</v>
      </c>
      <c r="E28" s="22">
        <f t="shared" si="13"/>
        <v>0.18000000000000008</v>
      </c>
      <c r="F28" s="22">
        <f t="shared" si="13"/>
        <v>0.19000000000000003</v>
      </c>
      <c r="G28" s="22">
        <f t="shared" si="13"/>
        <v>1.17</v>
      </c>
      <c r="H28" s="22">
        <f t="shared" ref="H28:N28" si="14">SUM(H8:H27)/COUNTA(H8:H27)</f>
        <v>1.5399999999999998</v>
      </c>
      <c r="I28" s="22">
        <f t="shared" si="14"/>
        <v>3.04</v>
      </c>
      <c r="J28" s="22">
        <f t="shared" si="14"/>
        <v>1.2400000000000002</v>
      </c>
      <c r="K28" s="22">
        <f t="shared" si="14"/>
        <v>4.2799999999999994</v>
      </c>
      <c r="L28" s="22">
        <f t="shared" si="14"/>
        <v>1.4650000000000003</v>
      </c>
      <c r="M28" s="22">
        <f t="shared" si="14"/>
        <v>0.53</v>
      </c>
      <c r="N28" s="22">
        <f t="shared" si="14"/>
        <v>1.4599999999999995</v>
      </c>
      <c r="O28" s="22">
        <f>SUM(O8:O27)/COUNTA(O8:O27)</f>
        <v>1.0699999999999998</v>
      </c>
      <c r="P28" s="22">
        <f>SUM(P8:P27)/COUNTA(P8:P27)</f>
        <v>4.5250000000000004</v>
      </c>
      <c r="Q28" s="22">
        <f>SUM(Q8:Q27)/COUNTA(Q8:Q27)</f>
        <v>0.12000000000000004</v>
      </c>
      <c r="R28" s="22">
        <f>SUM(R8:R27)/COUNTA(R8:R27)</f>
        <v>2.4700000000000002</v>
      </c>
      <c r="S28" s="22">
        <f t="shared" ref="S28:AP28" si="15">SUM(S8:S27)/COUNTA(S8:S27)</f>
        <v>2.5900000000000003</v>
      </c>
      <c r="T28" s="22">
        <f t="shared" si="15"/>
        <v>0.52</v>
      </c>
      <c r="U28" s="22">
        <f t="shared" si="15"/>
        <v>0.63500000000000001</v>
      </c>
      <c r="V28" s="22">
        <f t="shared" si="15"/>
        <v>2.0549999999999997</v>
      </c>
      <c r="W28" s="22">
        <f t="shared" si="15"/>
        <v>3.21</v>
      </c>
      <c r="X28" s="22">
        <f t="shared" si="15"/>
        <v>0.38999999999999996</v>
      </c>
      <c r="Y28" s="22">
        <f t="shared" si="15"/>
        <v>0.10500000000000001</v>
      </c>
      <c r="Z28" s="22">
        <f t="shared" si="15"/>
        <v>0.495</v>
      </c>
      <c r="AA28" s="22">
        <f t="shared" si="15"/>
        <v>2.5100000000000002</v>
      </c>
      <c r="AB28" s="22">
        <f t="shared" si="15"/>
        <v>1.94</v>
      </c>
      <c r="AC28" s="22">
        <f t="shared" si="15"/>
        <v>0.32</v>
      </c>
      <c r="AD28" s="22">
        <f t="shared" si="15"/>
        <v>4.7700000000000005</v>
      </c>
      <c r="AE28" s="22">
        <f t="shared" si="15"/>
        <v>1.2149999999999999</v>
      </c>
      <c r="AF28" s="22">
        <f t="shared" si="15"/>
        <v>0.38500000000000001</v>
      </c>
      <c r="AG28" s="22">
        <f t="shared" si="15"/>
        <v>0.11499999999999999</v>
      </c>
      <c r="AH28" s="22">
        <f t="shared" si="15"/>
        <v>1.7149999999999999</v>
      </c>
      <c r="AI28" s="22">
        <f t="shared" si="15"/>
        <v>0.35</v>
      </c>
      <c r="AJ28" s="22">
        <f>SUM(AJ8:AJ27)/COUNTA(AJ8:AJ27)</f>
        <v>3.1149999999999998</v>
      </c>
      <c r="AK28" s="22">
        <f t="shared" si="15"/>
        <v>3.4649999999999999</v>
      </c>
      <c r="AL28" s="22">
        <f t="shared" si="15"/>
        <v>3.9649999999999999</v>
      </c>
      <c r="AM28" s="22">
        <f t="shared" si="15"/>
        <v>3.9649999999999999</v>
      </c>
      <c r="AN28" s="22">
        <f t="shared" si="15"/>
        <v>0</v>
      </c>
      <c r="AO28" s="22">
        <f t="shared" si="15"/>
        <v>0</v>
      </c>
      <c r="AP28" s="22">
        <f t="shared" si="15"/>
        <v>32.580000000000013</v>
      </c>
    </row>
    <row r="29" spans="1:42">
      <c r="A29" s="11" t="s">
        <v>58</v>
      </c>
      <c r="B29" s="18">
        <f t="shared" ref="B29:I29" si="16">SUM(B8:B22)/COUNTA(B8:B22)</f>
        <v>0.92666666666666664</v>
      </c>
      <c r="C29" s="18">
        <f t="shared" si="16"/>
        <v>1.24</v>
      </c>
      <c r="D29" s="18">
        <f t="shared" si="16"/>
        <v>2.166666666666667</v>
      </c>
      <c r="E29" s="18">
        <f t="shared" si="16"/>
        <v>0.19333333333333338</v>
      </c>
      <c r="F29" s="18">
        <f t="shared" si="16"/>
        <v>0.19333333333333336</v>
      </c>
      <c r="G29" s="18">
        <f t="shared" si="16"/>
        <v>1.1666666666666667</v>
      </c>
      <c r="H29" s="18">
        <f t="shared" si="16"/>
        <v>1.5533333333333335</v>
      </c>
      <c r="I29" s="18">
        <f t="shared" si="16"/>
        <v>2.7266666666666666</v>
      </c>
      <c r="J29" s="18">
        <f t="shared" ref="J29:P29" si="17">SUM(J8:J22)/COUNTA(J8:J22)</f>
        <v>0.66</v>
      </c>
      <c r="K29" s="18">
        <f t="shared" si="17"/>
        <v>3.3866666666666663</v>
      </c>
      <c r="L29" s="18">
        <f t="shared" si="17"/>
        <v>1.3466666666666669</v>
      </c>
      <c r="M29" s="18">
        <f t="shared" si="17"/>
        <v>0.5</v>
      </c>
      <c r="N29" s="18">
        <f t="shared" si="17"/>
        <v>1.4466666666666663</v>
      </c>
      <c r="O29" s="18">
        <f>SUM(O8:O22)/COUNTA(O8:O22)</f>
        <v>1.0066666666666666</v>
      </c>
      <c r="P29" s="18">
        <f t="shared" si="17"/>
        <v>4.3000000000000007</v>
      </c>
      <c r="Q29" s="18">
        <f>SUM(Q8:Q22)/COUNTA(Q8:Q22)</f>
        <v>0.12666666666666668</v>
      </c>
      <c r="R29" s="18">
        <f>SUM(R8:R22)/COUNTA(R8:R22)</f>
        <v>2.3133333333333335</v>
      </c>
      <c r="S29" s="18">
        <f t="shared" ref="S29:AP29" si="18">SUM(S8:S22)/COUNTA(S8:S22)</f>
        <v>2.4399999999999995</v>
      </c>
      <c r="T29" s="18">
        <f t="shared" si="18"/>
        <v>0.44</v>
      </c>
      <c r="U29" s="18">
        <f t="shared" si="18"/>
        <v>0.5066666666666666</v>
      </c>
      <c r="V29" s="18">
        <f t="shared" si="18"/>
        <v>2.2066666666666666</v>
      </c>
      <c r="W29" s="18">
        <f t="shared" si="18"/>
        <v>3.1533333333333338</v>
      </c>
      <c r="X29" s="18">
        <f t="shared" si="18"/>
        <v>0.37999999999999995</v>
      </c>
      <c r="Y29" s="18">
        <f t="shared" si="18"/>
        <v>5.3333333333333337E-2</v>
      </c>
      <c r="Z29" s="18">
        <f t="shared" si="18"/>
        <v>0.43333333333333335</v>
      </c>
      <c r="AA29" s="18">
        <f t="shared" si="18"/>
        <v>2.9</v>
      </c>
      <c r="AB29" s="18">
        <f t="shared" si="18"/>
        <v>2.0266666666666664</v>
      </c>
      <c r="AC29" s="18">
        <f t="shared" si="18"/>
        <v>0.29333333333333333</v>
      </c>
      <c r="AD29" s="18">
        <f t="shared" si="18"/>
        <v>5.2200000000000006</v>
      </c>
      <c r="AE29" s="18">
        <f t="shared" si="18"/>
        <v>1.2266666666666666</v>
      </c>
      <c r="AF29" s="18">
        <f t="shared" si="18"/>
        <v>0.46000000000000008</v>
      </c>
      <c r="AG29" s="18">
        <f t="shared" si="18"/>
        <v>0.10666666666666667</v>
      </c>
      <c r="AH29" s="18">
        <f t="shared" si="18"/>
        <v>1.7933333333333332</v>
      </c>
      <c r="AI29" s="18">
        <f t="shared" si="18"/>
        <v>0.30666666666666664</v>
      </c>
      <c r="AJ29" s="18">
        <f t="shared" si="18"/>
        <v>3.2933333333333339</v>
      </c>
      <c r="AK29" s="18">
        <f t="shared" si="18"/>
        <v>3.6</v>
      </c>
      <c r="AL29" s="18">
        <f t="shared" si="18"/>
        <v>3.9799999999999995</v>
      </c>
      <c r="AM29" s="18">
        <f t="shared" si="18"/>
        <v>3.9799999999999995</v>
      </c>
      <c r="AN29" s="18">
        <f t="shared" si="18"/>
        <v>0</v>
      </c>
      <c r="AO29" s="18">
        <f t="shared" si="18"/>
        <v>0</v>
      </c>
      <c r="AP29" s="18">
        <f t="shared" si="18"/>
        <v>32.026666666666671</v>
      </c>
    </row>
    <row r="30" spans="1:42">
      <c r="A30" s="11" t="s">
        <v>59</v>
      </c>
      <c r="B30" s="18">
        <f t="shared" ref="B30:I30" si="19">SUM(B23:B27)/COUNTA(B23:B27)</f>
        <v>0.72</v>
      </c>
      <c r="C30" s="18">
        <f t="shared" si="19"/>
        <v>0.88000000000000012</v>
      </c>
      <c r="D30" s="18">
        <f t="shared" si="19"/>
        <v>1.6</v>
      </c>
      <c r="E30" s="18">
        <f t="shared" si="19"/>
        <v>0.13999999999999999</v>
      </c>
      <c r="F30" s="18">
        <f t="shared" si="19"/>
        <v>0.18</v>
      </c>
      <c r="G30" s="18">
        <f t="shared" si="19"/>
        <v>1.1800000000000002</v>
      </c>
      <c r="H30" s="18">
        <f t="shared" si="19"/>
        <v>1.5</v>
      </c>
      <c r="I30" s="18">
        <f t="shared" si="19"/>
        <v>3.9799999999999995</v>
      </c>
      <c r="J30" s="18">
        <f t="shared" ref="J30:AP30" si="20">SUM(J23:J27)/COUNTA(J23:J27)</f>
        <v>2.98</v>
      </c>
      <c r="K30" s="18">
        <f t="shared" si="20"/>
        <v>6.9600000000000009</v>
      </c>
      <c r="L30" s="18">
        <f t="shared" si="20"/>
        <v>1.8199999999999998</v>
      </c>
      <c r="M30" s="18">
        <f t="shared" si="20"/>
        <v>0.62</v>
      </c>
      <c r="N30" s="18">
        <f t="shared" si="20"/>
        <v>1.5</v>
      </c>
      <c r="O30" s="18">
        <f>SUM(O23:O27)/COUNTA(O23:O27)</f>
        <v>1.2600000000000002</v>
      </c>
      <c r="P30" s="18">
        <f t="shared" si="20"/>
        <v>5.2</v>
      </c>
      <c r="Q30" s="18">
        <f>SUM(Q23:Q27)/COUNTA(Q23:Q27)</f>
        <v>0.1</v>
      </c>
      <c r="R30" s="18">
        <f>SUM(R23:R27)/COUNTA(R23:R27)</f>
        <v>2.94</v>
      </c>
      <c r="S30" s="18">
        <f t="shared" si="20"/>
        <v>3.04</v>
      </c>
      <c r="T30" s="18">
        <f t="shared" si="20"/>
        <v>0.76</v>
      </c>
      <c r="U30" s="18">
        <f t="shared" si="20"/>
        <v>1.02</v>
      </c>
      <c r="V30" s="18">
        <f t="shared" si="20"/>
        <v>1.6</v>
      </c>
      <c r="W30" s="18">
        <f t="shared" si="20"/>
        <v>3.3800000000000003</v>
      </c>
      <c r="X30" s="18">
        <f t="shared" si="20"/>
        <v>0.42000000000000004</v>
      </c>
      <c r="Y30" s="18">
        <f t="shared" si="20"/>
        <v>0.26</v>
      </c>
      <c r="Z30" s="18">
        <f t="shared" si="20"/>
        <v>0.67999999999999994</v>
      </c>
      <c r="AA30" s="18">
        <f t="shared" si="20"/>
        <v>1.34</v>
      </c>
      <c r="AB30" s="18">
        <f t="shared" si="20"/>
        <v>1.6800000000000002</v>
      </c>
      <c r="AC30" s="18">
        <f t="shared" si="20"/>
        <v>0.4</v>
      </c>
      <c r="AD30" s="18">
        <f t="shared" si="20"/>
        <v>3.4200000000000004</v>
      </c>
      <c r="AE30" s="18">
        <f t="shared" si="20"/>
        <v>1.1800000000000002</v>
      </c>
      <c r="AF30" s="18">
        <f t="shared" si="20"/>
        <v>0.16</v>
      </c>
      <c r="AG30" s="18">
        <f t="shared" si="20"/>
        <v>0.13999999999999999</v>
      </c>
      <c r="AH30" s="18">
        <f t="shared" si="20"/>
        <v>1.48</v>
      </c>
      <c r="AI30" s="18">
        <f t="shared" si="20"/>
        <v>0.48</v>
      </c>
      <c r="AJ30" s="18">
        <f t="shared" si="20"/>
        <v>2.58</v>
      </c>
      <c r="AK30" s="18">
        <f t="shared" si="20"/>
        <v>3.06</v>
      </c>
      <c r="AL30" s="18">
        <f t="shared" si="20"/>
        <v>3.9200000000000004</v>
      </c>
      <c r="AM30" s="18">
        <f t="shared" si="20"/>
        <v>3.9200000000000004</v>
      </c>
      <c r="AN30" s="18">
        <f t="shared" si="20"/>
        <v>0</v>
      </c>
      <c r="AO30" s="18">
        <f t="shared" si="20"/>
        <v>0</v>
      </c>
      <c r="AP30" s="18">
        <f t="shared" si="20"/>
        <v>34.24</v>
      </c>
    </row>
    <row r="31" spans="1:42" ht="15.75" thickBot="1">
      <c r="A31" s="112" t="s">
        <v>60</v>
      </c>
      <c r="B31" s="112"/>
      <c r="C31" s="112"/>
      <c r="D31" s="112">
        <f>+D28</f>
        <v>2.0250000000000004</v>
      </c>
      <c r="E31" s="112"/>
      <c r="F31" s="112"/>
      <c r="G31" s="112"/>
      <c r="H31" s="112">
        <f>+H28</f>
        <v>1.5399999999999998</v>
      </c>
      <c r="I31" s="112"/>
      <c r="J31" s="112"/>
      <c r="K31" s="112">
        <f>+K28</f>
        <v>4.2799999999999994</v>
      </c>
      <c r="L31" s="112"/>
      <c r="M31" s="112"/>
      <c r="N31" s="112"/>
      <c r="O31" s="112"/>
      <c r="P31" s="112">
        <f>+P28</f>
        <v>4.5250000000000004</v>
      </c>
      <c r="Q31" s="112"/>
      <c r="R31" s="112"/>
      <c r="S31" s="112">
        <f>+S28</f>
        <v>2.5900000000000003</v>
      </c>
      <c r="T31" s="112"/>
      <c r="U31" s="112"/>
      <c r="V31" s="112"/>
      <c r="W31" s="112">
        <f>+W28</f>
        <v>3.21</v>
      </c>
      <c r="X31" s="112"/>
      <c r="Y31" s="112"/>
      <c r="Z31" s="112">
        <f>+Z28</f>
        <v>0.495</v>
      </c>
      <c r="AA31" s="112"/>
      <c r="AB31" s="112"/>
      <c r="AC31" s="112"/>
      <c r="AD31" s="112">
        <f>+AD28</f>
        <v>4.7700000000000005</v>
      </c>
      <c r="AE31" s="112"/>
      <c r="AF31" s="112"/>
      <c r="AG31" s="112"/>
      <c r="AH31" s="112">
        <f>+AH28</f>
        <v>1.7149999999999999</v>
      </c>
      <c r="AI31" s="112"/>
      <c r="AJ31" s="112"/>
      <c r="AK31" s="112">
        <f>+AK28</f>
        <v>3.4649999999999999</v>
      </c>
      <c r="AL31" s="112"/>
      <c r="AM31" s="112">
        <f>+AM28</f>
        <v>3.9649999999999999</v>
      </c>
      <c r="AN31" s="112"/>
      <c r="AO31" s="112">
        <f>+AO28</f>
        <v>0</v>
      </c>
      <c r="AP31" s="112">
        <f>+AP28</f>
        <v>32.580000000000013</v>
      </c>
    </row>
    <row r="32" spans="1:4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</row>
    <row r="34" spans="1:43"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ht="15.75" thickBot="1">
      <c r="B35" s="314">
        <f>SUM(E37:I37)</f>
        <v>15.546666666666669</v>
      </c>
    </row>
    <row r="36" spans="1:43">
      <c r="A36" s="222" t="s">
        <v>61</v>
      </c>
      <c r="B36" s="223" t="s">
        <v>74</v>
      </c>
      <c r="C36" s="223" t="s">
        <v>76</v>
      </c>
      <c r="D36" s="223" t="s">
        <v>77</v>
      </c>
      <c r="E36" s="223" t="s">
        <v>79</v>
      </c>
      <c r="F36" s="223" t="s">
        <v>78</v>
      </c>
      <c r="G36" s="223" t="s">
        <v>83</v>
      </c>
      <c r="H36" s="223" t="s">
        <v>84</v>
      </c>
      <c r="I36" s="223" t="s">
        <v>86</v>
      </c>
      <c r="J36" s="223" t="s">
        <v>88</v>
      </c>
      <c r="K36" s="223" t="s">
        <v>89</v>
      </c>
      <c r="L36" s="223" t="s">
        <v>91</v>
      </c>
      <c r="M36" s="224" t="s">
        <v>93</v>
      </c>
      <c r="N36"/>
      <c r="O36"/>
    </row>
    <row r="37" spans="1:43">
      <c r="A37" s="225" t="s">
        <v>58</v>
      </c>
      <c r="B37" s="18">
        <f>D29</f>
        <v>2.166666666666667</v>
      </c>
      <c r="C37" s="18">
        <f>H29</f>
        <v>1.5533333333333335</v>
      </c>
      <c r="D37" s="18">
        <f>K29</f>
        <v>3.3866666666666663</v>
      </c>
      <c r="E37" s="18">
        <f>P29</f>
        <v>4.3000000000000007</v>
      </c>
      <c r="F37" s="18">
        <f>S29</f>
        <v>2.4399999999999995</v>
      </c>
      <c r="G37" s="18">
        <f>W29</f>
        <v>3.1533333333333338</v>
      </c>
      <c r="H37" s="18">
        <f>Z29</f>
        <v>0.43333333333333335</v>
      </c>
      <c r="I37" s="18">
        <f>AD29</f>
        <v>5.2200000000000006</v>
      </c>
      <c r="J37" s="18">
        <f>AH29</f>
        <v>1.7933333333333332</v>
      </c>
      <c r="K37" s="18">
        <f>AK30</f>
        <v>3.06</v>
      </c>
      <c r="L37" s="18">
        <f>AM30</f>
        <v>3.9200000000000004</v>
      </c>
      <c r="M37" s="226">
        <f>AO29</f>
        <v>0</v>
      </c>
      <c r="N37"/>
      <c r="O37"/>
    </row>
    <row r="38" spans="1:43">
      <c r="A38" s="227" t="s">
        <v>59</v>
      </c>
      <c r="B38" s="211">
        <f>D30</f>
        <v>1.6</v>
      </c>
      <c r="C38" s="211">
        <f>H30</f>
        <v>1.5</v>
      </c>
      <c r="D38" s="211">
        <f>K30</f>
        <v>6.9600000000000009</v>
      </c>
      <c r="E38" s="211">
        <f>P30</f>
        <v>5.2</v>
      </c>
      <c r="F38" s="211">
        <f>S30</f>
        <v>3.04</v>
      </c>
      <c r="G38" s="211">
        <f>W30</f>
        <v>3.3800000000000003</v>
      </c>
      <c r="H38" s="211">
        <f>Z30</f>
        <v>0.67999999999999994</v>
      </c>
      <c r="I38" s="211">
        <f>AD30</f>
        <v>3.4200000000000004</v>
      </c>
      <c r="J38" s="211">
        <f>AH30</f>
        <v>1.48</v>
      </c>
      <c r="K38" s="211">
        <f>AK30</f>
        <v>3.06</v>
      </c>
      <c r="L38" s="211">
        <f>AM30</f>
        <v>3.9200000000000004</v>
      </c>
      <c r="M38" s="228">
        <f>AO30</f>
        <v>0</v>
      </c>
      <c r="N38"/>
      <c r="O38"/>
    </row>
    <row r="39" spans="1:43">
      <c r="A39" s="229" t="s">
        <v>60</v>
      </c>
      <c r="B39" s="18">
        <f>D31</f>
        <v>2.0250000000000004</v>
      </c>
      <c r="C39" s="18">
        <f>H31</f>
        <v>1.5399999999999998</v>
      </c>
      <c r="D39" s="18">
        <f>K31</f>
        <v>4.2799999999999994</v>
      </c>
      <c r="E39" s="18">
        <f>P31</f>
        <v>4.5250000000000004</v>
      </c>
      <c r="F39" s="18">
        <f>S31</f>
        <v>2.5900000000000003</v>
      </c>
      <c r="G39" s="18">
        <f>W31</f>
        <v>3.21</v>
      </c>
      <c r="H39" s="18">
        <f>Z31</f>
        <v>0.495</v>
      </c>
      <c r="I39" s="18">
        <f>AD31</f>
        <v>4.7700000000000005</v>
      </c>
      <c r="J39" s="18">
        <f>AH31</f>
        <v>1.7149999999999999</v>
      </c>
      <c r="K39" s="18">
        <f>AK31</f>
        <v>3.4649999999999999</v>
      </c>
      <c r="L39" s="18">
        <f>AM31</f>
        <v>3.9649999999999999</v>
      </c>
      <c r="M39" s="226">
        <f>AO31</f>
        <v>0</v>
      </c>
      <c r="N39"/>
      <c r="O39"/>
    </row>
    <row r="40" spans="1:43">
      <c r="A40" s="26" t="s">
        <v>658</v>
      </c>
      <c r="B40" s="18">
        <f>B39</f>
        <v>2.0250000000000004</v>
      </c>
      <c r="C40" s="18">
        <f>C39+B40</f>
        <v>3.5650000000000004</v>
      </c>
      <c r="D40" s="18">
        <f t="shared" ref="D40:M40" si="21">D39+C40</f>
        <v>7.8449999999999998</v>
      </c>
      <c r="E40" s="18">
        <f t="shared" si="21"/>
        <v>12.370000000000001</v>
      </c>
      <c r="F40" s="18">
        <f t="shared" si="21"/>
        <v>14.96</v>
      </c>
      <c r="G40" s="18">
        <f t="shared" si="21"/>
        <v>18.170000000000002</v>
      </c>
      <c r="H40" s="18">
        <f t="shared" si="21"/>
        <v>18.665000000000003</v>
      </c>
      <c r="I40" s="18">
        <f t="shared" si="21"/>
        <v>23.435000000000002</v>
      </c>
      <c r="J40" s="18">
        <f t="shared" si="21"/>
        <v>25.150000000000002</v>
      </c>
      <c r="K40" s="18">
        <f t="shared" si="21"/>
        <v>28.615000000000002</v>
      </c>
      <c r="L40" s="18">
        <f t="shared" si="21"/>
        <v>32.58</v>
      </c>
      <c r="M40" s="18">
        <f t="shared" si="21"/>
        <v>32.58</v>
      </c>
      <c r="N40"/>
      <c r="O40"/>
    </row>
    <row r="41" spans="1:43">
      <c r="A41" s="230" t="s">
        <v>279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231"/>
      <c r="N41"/>
      <c r="O41"/>
    </row>
    <row r="42" spans="1:43">
      <c r="A42" s="232" t="s">
        <v>63</v>
      </c>
      <c r="B42" s="38" t="s">
        <v>74</v>
      </c>
      <c r="C42" s="38" t="s">
        <v>76</v>
      </c>
      <c r="D42" s="38" t="s">
        <v>77</v>
      </c>
      <c r="E42" s="38" t="s">
        <v>79</v>
      </c>
      <c r="F42" s="38" t="s">
        <v>78</v>
      </c>
      <c r="G42" s="38" t="s">
        <v>83</v>
      </c>
      <c r="H42" s="38" t="s">
        <v>84</v>
      </c>
      <c r="I42" s="38" t="s">
        <v>86</v>
      </c>
      <c r="J42" s="38" t="s">
        <v>88</v>
      </c>
      <c r="K42" s="38" t="s">
        <v>89</v>
      </c>
      <c r="L42" s="38" t="s">
        <v>91</v>
      </c>
      <c r="M42" s="233" t="s">
        <v>93</v>
      </c>
      <c r="N42"/>
      <c r="O42"/>
    </row>
    <row r="43" spans="1:43">
      <c r="A43" s="225" t="s">
        <v>64</v>
      </c>
      <c r="B43" s="18">
        <v>1.02</v>
      </c>
      <c r="C43" s="18">
        <v>1.05</v>
      </c>
      <c r="D43" s="18">
        <v>0.77</v>
      </c>
      <c r="E43" s="18">
        <v>1.71</v>
      </c>
      <c r="F43" s="18">
        <v>3.24</v>
      </c>
      <c r="G43" s="18">
        <v>2.4</v>
      </c>
      <c r="H43" s="18">
        <v>1.53</v>
      </c>
      <c r="I43" s="18">
        <v>2.2200000000000002</v>
      </c>
      <c r="J43" s="18">
        <v>2.72</v>
      </c>
      <c r="K43" s="18">
        <v>2.19</v>
      </c>
      <c r="L43" s="18">
        <v>0.86</v>
      </c>
      <c r="M43" s="226">
        <v>0.92</v>
      </c>
      <c r="N43"/>
      <c r="O43"/>
    </row>
    <row r="44" spans="1:43">
      <c r="A44" s="225" t="s">
        <v>65</v>
      </c>
      <c r="B44" s="18">
        <f>SUM(B43)</f>
        <v>1.02</v>
      </c>
      <c r="C44" s="18">
        <f t="shared" ref="C44:I44" si="22">SUM(B44+C43)</f>
        <v>2.0700000000000003</v>
      </c>
      <c r="D44" s="18">
        <f t="shared" si="22"/>
        <v>2.8400000000000003</v>
      </c>
      <c r="E44" s="18">
        <f t="shared" si="22"/>
        <v>4.5500000000000007</v>
      </c>
      <c r="F44" s="18">
        <f t="shared" si="22"/>
        <v>7.7900000000000009</v>
      </c>
      <c r="G44" s="18">
        <f t="shared" si="22"/>
        <v>10.190000000000001</v>
      </c>
      <c r="H44" s="18">
        <f t="shared" si="22"/>
        <v>11.72</v>
      </c>
      <c r="I44" s="18">
        <f t="shared" si="22"/>
        <v>13.940000000000001</v>
      </c>
      <c r="J44" s="18">
        <f>SUM(H44+J43)</f>
        <v>14.440000000000001</v>
      </c>
      <c r="K44" s="18">
        <f>SUM(I44+K43)</f>
        <v>16.130000000000003</v>
      </c>
      <c r="L44" s="18">
        <f>SUM(J44+L43)</f>
        <v>15.3</v>
      </c>
      <c r="M44" s="226">
        <f>SUM(L44+M43)</f>
        <v>16.220000000000002</v>
      </c>
      <c r="N44"/>
      <c r="O44"/>
    </row>
    <row r="45" spans="1:43">
      <c r="A45" s="229" t="s">
        <v>66</v>
      </c>
      <c r="B45" s="28">
        <v>5.34</v>
      </c>
      <c r="C45" s="28">
        <v>5.29</v>
      </c>
      <c r="D45" s="28">
        <v>5.58</v>
      </c>
      <c r="E45" s="28">
        <v>5.36</v>
      </c>
      <c r="F45" s="28">
        <v>8.82</v>
      </c>
      <c r="G45" s="28">
        <v>13.52</v>
      </c>
      <c r="H45" s="28">
        <v>11.61</v>
      </c>
      <c r="I45" s="28">
        <v>12.46</v>
      </c>
      <c r="J45" s="28">
        <v>9.85</v>
      </c>
      <c r="K45" s="28">
        <v>9.85</v>
      </c>
      <c r="L45" s="28">
        <v>9.85</v>
      </c>
      <c r="M45" s="234">
        <v>4.6900000000000004</v>
      </c>
      <c r="N45"/>
      <c r="O45"/>
    </row>
    <row r="46" spans="1:43">
      <c r="A46" s="225" t="s">
        <v>67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26"/>
      <c r="N46"/>
      <c r="O46"/>
    </row>
    <row r="47" spans="1:43">
      <c r="A47" s="225" t="s">
        <v>68</v>
      </c>
      <c r="B47" s="18">
        <f t="shared" ref="B47:M47" si="23">SUM(B37-B43)</f>
        <v>1.1466666666666669</v>
      </c>
      <c r="C47" s="18">
        <f t="shared" si="23"/>
        <v>0.50333333333333341</v>
      </c>
      <c r="D47" s="18">
        <f t="shared" si="23"/>
        <v>2.6166666666666663</v>
      </c>
      <c r="E47" s="18">
        <f t="shared" si="23"/>
        <v>2.5900000000000007</v>
      </c>
      <c r="F47" s="18">
        <f t="shared" si="23"/>
        <v>-0.80000000000000071</v>
      </c>
      <c r="G47" s="18">
        <f t="shared" si="23"/>
        <v>0.75333333333333385</v>
      </c>
      <c r="H47" s="18">
        <f t="shared" si="23"/>
        <v>-1.0966666666666667</v>
      </c>
      <c r="I47" s="18">
        <f t="shared" si="23"/>
        <v>3.0000000000000004</v>
      </c>
      <c r="J47" s="18">
        <f t="shared" si="23"/>
        <v>-0.92666666666666697</v>
      </c>
      <c r="K47" s="18">
        <f t="shared" si="23"/>
        <v>0.87000000000000011</v>
      </c>
      <c r="L47" s="18">
        <f t="shared" si="23"/>
        <v>3.0600000000000005</v>
      </c>
      <c r="M47" s="234">
        <f t="shared" si="23"/>
        <v>-0.92</v>
      </c>
      <c r="N47"/>
      <c r="O47"/>
    </row>
    <row r="48" spans="1:43">
      <c r="A48" s="225" t="s">
        <v>69</v>
      </c>
      <c r="B48" s="18">
        <f t="shared" ref="B48:M48" si="24">SUM(B38-B43)</f>
        <v>0.58000000000000007</v>
      </c>
      <c r="C48" s="18">
        <f t="shared" si="24"/>
        <v>0.44999999999999996</v>
      </c>
      <c r="D48" s="18">
        <f t="shared" si="24"/>
        <v>6.1900000000000013</v>
      </c>
      <c r="E48" s="18">
        <f t="shared" si="24"/>
        <v>3.49</v>
      </c>
      <c r="F48" s="18">
        <f t="shared" si="24"/>
        <v>-0.20000000000000018</v>
      </c>
      <c r="G48" s="18">
        <f t="shared" si="24"/>
        <v>0.98000000000000043</v>
      </c>
      <c r="H48" s="18">
        <f t="shared" si="24"/>
        <v>-0.85000000000000009</v>
      </c>
      <c r="I48" s="18">
        <f t="shared" si="24"/>
        <v>1.2000000000000002</v>
      </c>
      <c r="J48" s="18">
        <f t="shared" si="24"/>
        <v>-1.2400000000000002</v>
      </c>
      <c r="K48" s="18">
        <f t="shared" si="24"/>
        <v>0.87000000000000011</v>
      </c>
      <c r="L48" s="18">
        <f t="shared" si="24"/>
        <v>3.0600000000000005</v>
      </c>
      <c r="M48" s="234">
        <f t="shared" si="24"/>
        <v>-0.92</v>
      </c>
      <c r="N48"/>
      <c r="O48"/>
    </row>
    <row r="49" spans="1:15">
      <c r="A49" s="225" t="s">
        <v>70</v>
      </c>
      <c r="B49" s="18">
        <f t="shared" ref="B49:M49" si="25">SUM(B39-B43)</f>
        <v>1.0050000000000003</v>
      </c>
      <c r="C49" s="18">
        <f t="shared" si="25"/>
        <v>0.48999999999999977</v>
      </c>
      <c r="D49" s="18">
        <f t="shared" si="25"/>
        <v>3.5099999999999993</v>
      </c>
      <c r="E49" s="18">
        <f t="shared" si="25"/>
        <v>2.8150000000000004</v>
      </c>
      <c r="F49" s="18">
        <f t="shared" si="25"/>
        <v>-0.64999999999999991</v>
      </c>
      <c r="G49" s="18">
        <f t="shared" si="25"/>
        <v>0.81</v>
      </c>
      <c r="H49" s="18">
        <f t="shared" si="25"/>
        <v>-1.0350000000000001</v>
      </c>
      <c r="I49" s="18">
        <f t="shared" si="25"/>
        <v>2.5500000000000003</v>
      </c>
      <c r="J49" s="18">
        <f t="shared" si="25"/>
        <v>-1.0050000000000003</v>
      </c>
      <c r="K49" s="18">
        <f t="shared" si="25"/>
        <v>1.2749999999999999</v>
      </c>
      <c r="L49" s="18">
        <f t="shared" si="25"/>
        <v>3.105</v>
      </c>
      <c r="M49" s="234">
        <f t="shared" si="25"/>
        <v>-0.92</v>
      </c>
      <c r="N49"/>
      <c r="O49"/>
    </row>
    <row r="50" spans="1:15">
      <c r="A50" s="225" t="s">
        <v>71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226"/>
      <c r="N50"/>
      <c r="O50"/>
    </row>
    <row r="51" spans="1:15">
      <c r="A51" s="225" t="s">
        <v>68</v>
      </c>
      <c r="B51" s="18">
        <f t="shared" ref="B51:M51" si="26">SUM(B55-B44)</f>
        <v>1.1466666666666669</v>
      </c>
      <c r="C51" s="18">
        <f t="shared" si="26"/>
        <v>1.6500000000000004</v>
      </c>
      <c r="D51" s="18">
        <f t="shared" si="26"/>
        <v>4.2666666666666675</v>
      </c>
      <c r="E51" s="18">
        <f t="shared" si="26"/>
        <v>6.8566666666666674</v>
      </c>
      <c r="F51" s="18">
        <f t="shared" si="26"/>
        <v>6.0566666666666666</v>
      </c>
      <c r="G51" s="18">
        <f t="shared" si="26"/>
        <v>6.8099999999999987</v>
      </c>
      <c r="H51" s="18">
        <f t="shared" si="26"/>
        <v>5.7133333333333329</v>
      </c>
      <c r="I51" s="18">
        <f t="shared" si="26"/>
        <v>8.7133333333333347</v>
      </c>
      <c r="J51" s="18">
        <f t="shared" si="26"/>
        <v>4.7866666666666653</v>
      </c>
      <c r="K51" s="18">
        <f t="shared" si="26"/>
        <v>9.5833333333333321</v>
      </c>
      <c r="L51" s="18">
        <f t="shared" si="26"/>
        <v>14.333333333333336</v>
      </c>
      <c r="M51" s="234">
        <f t="shared" si="26"/>
        <v>13.413333333333334</v>
      </c>
      <c r="N51"/>
      <c r="O51"/>
    </row>
    <row r="52" spans="1:15">
      <c r="A52" s="225" t="s">
        <v>69</v>
      </c>
      <c r="B52" s="18">
        <f t="shared" ref="B52:M52" si="27">SUM(B56-B44)</f>
        <v>0.58000000000000007</v>
      </c>
      <c r="C52" s="18">
        <f t="shared" si="27"/>
        <v>1.0299999999999998</v>
      </c>
      <c r="D52" s="18">
        <f t="shared" si="27"/>
        <v>7.2200000000000006</v>
      </c>
      <c r="E52" s="18">
        <f t="shared" si="27"/>
        <v>10.71</v>
      </c>
      <c r="F52" s="18">
        <f t="shared" si="27"/>
        <v>10.51</v>
      </c>
      <c r="G52" s="18">
        <f t="shared" si="27"/>
        <v>11.489999999999998</v>
      </c>
      <c r="H52" s="18">
        <f t="shared" si="27"/>
        <v>10.639999999999999</v>
      </c>
      <c r="I52" s="18">
        <f t="shared" si="27"/>
        <v>11.84</v>
      </c>
      <c r="J52" s="18">
        <f t="shared" si="27"/>
        <v>9.3999999999999986</v>
      </c>
      <c r="K52" s="18">
        <f t="shared" si="27"/>
        <v>12.709999999999997</v>
      </c>
      <c r="L52" s="18">
        <f t="shared" si="27"/>
        <v>17.459999999999997</v>
      </c>
      <c r="M52" s="234">
        <f t="shared" si="27"/>
        <v>16.539999999999996</v>
      </c>
      <c r="N52"/>
      <c r="O52"/>
    </row>
    <row r="53" spans="1:15">
      <c r="A53" s="229" t="s">
        <v>70</v>
      </c>
      <c r="B53" s="28">
        <f t="shared" ref="B53:M53" si="28">SUM(B57-B44)</f>
        <v>1.0050000000000003</v>
      </c>
      <c r="C53" s="28">
        <f t="shared" si="28"/>
        <v>1.4950000000000001</v>
      </c>
      <c r="D53" s="28">
        <f t="shared" si="28"/>
        <v>5.004999999999999</v>
      </c>
      <c r="E53" s="28">
        <f t="shared" si="28"/>
        <v>7.82</v>
      </c>
      <c r="F53" s="28">
        <f t="shared" si="28"/>
        <v>7.17</v>
      </c>
      <c r="G53" s="28">
        <f t="shared" si="28"/>
        <v>7.98</v>
      </c>
      <c r="H53" s="28">
        <f t="shared" si="28"/>
        <v>6.9450000000000021</v>
      </c>
      <c r="I53" s="28">
        <f t="shared" si="28"/>
        <v>9.495000000000001</v>
      </c>
      <c r="J53" s="28">
        <f t="shared" si="28"/>
        <v>5.9400000000000013</v>
      </c>
      <c r="K53" s="28">
        <f t="shared" si="28"/>
        <v>10.77</v>
      </c>
      <c r="L53" s="28">
        <f t="shared" si="28"/>
        <v>15.565000000000001</v>
      </c>
      <c r="M53" s="234">
        <f t="shared" si="28"/>
        <v>14.645</v>
      </c>
      <c r="N53"/>
      <c r="O53"/>
    </row>
    <row r="54" spans="1:15">
      <c r="A54" s="235" t="s">
        <v>72</v>
      </c>
      <c r="B54" s="39" t="s">
        <v>74</v>
      </c>
      <c r="C54" s="39" t="s">
        <v>76</v>
      </c>
      <c r="D54" s="39" t="s">
        <v>77</v>
      </c>
      <c r="E54" s="39" t="s">
        <v>79</v>
      </c>
      <c r="F54" s="39" t="s">
        <v>78</v>
      </c>
      <c r="G54" s="39" t="s">
        <v>83</v>
      </c>
      <c r="H54" s="39" t="s">
        <v>84</v>
      </c>
      <c r="I54" s="39" t="s">
        <v>86</v>
      </c>
      <c r="J54" s="39" t="s">
        <v>88</v>
      </c>
      <c r="K54" s="39" t="s">
        <v>89</v>
      </c>
      <c r="L54" s="39" t="s">
        <v>91</v>
      </c>
      <c r="M54" s="236" t="s">
        <v>93</v>
      </c>
      <c r="N54"/>
      <c r="O54"/>
    </row>
    <row r="55" spans="1:15">
      <c r="A55" s="225" t="s">
        <v>68</v>
      </c>
      <c r="B55" s="18">
        <f>SUM(B37)</f>
        <v>2.166666666666667</v>
      </c>
      <c r="C55" s="18">
        <f t="shared" ref="C55:I57" si="29">SUM(C37+B55)</f>
        <v>3.7200000000000006</v>
      </c>
      <c r="D55" s="18">
        <f t="shared" si="29"/>
        <v>7.1066666666666674</v>
      </c>
      <c r="E55" s="18">
        <f t="shared" si="29"/>
        <v>11.406666666666668</v>
      </c>
      <c r="F55" s="18">
        <f t="shared" si="29"/>
        <v>13.846666666666668</v>
      </c>
      <c r="G55" s="18">
        <f t="shared" si="29"/>
        <v>17</v>
      </c>
      <c r="H55" s="18">
        <f t="shared" si="29"/>
        <v>17.433333333333334</v>
      </c>
      <c r="I55" s="18">
        <f t="shared" si="29"/>
        <v>22.653333333333336</v>
      </c>
      <c r="J55" s="18">
        <f t="shared" ref="J55:K57" si="30">SUM(J37+H55)</f>
        <v>19.226666666666667</v>
      </c>
      <c r="K55" s="18">
        <f t="shared" si="30"/>
        <v>25.713333333333335</v>
      </c>
      <c r="L55" s="18">
        <f t="shared" ref="L55:M57" si="31">SUM(L37+K55)</f>
        <v>29.633333333333336</v>
      </c>
      <c r="M55" s="234">
        <f t="shared" si="31"/>
        <v>29.633333333333336</v>
      </c>
      <c r="N55"/>
      <c r="O55"/>
    </row>
    <row r="56" spans="1:15">
      <c r="A56" s="225" t="s">
        <v>69</v>
      </c>
      <c r="B56" s="18">
        <f>SUM(B38)</f>
        <v>1.6</v>
      </c>
      <c r="C56" s="18">
        <f t="shared" si="29"/>
        <v>3.1</v>
      </c>
      <c r="D56" s="18">
        <f t="shared" si="29"/>
        <v>10.06</v>
      </c>
      <c r="E56" s="18">
        <f t="shared" si="29"/>
        <v>15.260000000000002</v>
      </c>
      <c r="F56" s="18">
        <f t="shared" si="29"/>
        <v>18.3</v>
      </c>
      <c r="G56" s="18">
        <f t="shared" si="29"/>
        <v>21.68</v>
      </c>
      <c r="H56" s="18">
        <f t="shared" si="29"/>
        <v>22.36</v>
      </c>
      <c r="I56" s="18">
        <f t="shared" si="29"/>
        <v>25.78</v>
      </c>
      <c r="J56" s="18">
        <f t="shared" si="30"/>
        <v>23.84</v>
      </c>
      <c r="K56" s="18">
        <f t="shared" si="30"/>
        <v>28.84</v>
      </c>
      <c r="L56" s="18">
        <f t="shared" si="31"/>
        <v>32.76</v>
      </c>
      <c r="M56" s="234">
        <f t="shared" si="31"/>
        <v>32.76</v>
      </c>
      <c r="N56"/>
      <c r="O56"/>
    </row>
    <row r="57" spans="1:15" ht="15.75" thickBot="1">
      <c r="A57" s="237" t="s">
        <v>70</v>
      </c>
      <c r="B57" s="112">
        <f>SUM(B39)</f>
        <v>2.0250000000000004</v>
      </c>
      <c r="C57" s="112">
        <f t="shared" si="29"/>
        <v>3.5650000000000004</v>
      </c>
      <c r="D57" s="112">
        <f t="shared" si="29"/>
        <v>7.8449999999999998</v>
      </c>
      <c r="E57" s="112">
        <f t="shared" si="29"/>
        <v>12.370000000000001</v>
      </c>
      <c r="F57" s="112">
        <f t="shared" si="29"/>
        <v>14.96</v>
      </c>
      <c r="G57" s="112">
        <f t="shared" si="29"/>
        <v>18.170000000000002</v>
      </c>
      <c r="H57" s="112">
        <f t="shared" si="29"/>
        <v>18.665000000000003</v>
      </c>
      <c r="I57" s="112">
        <f t="shared" si="29"/>
        <v>23.435000000000002</v>
      </c>
      <c r="J57" s="112">
        <f t="shared" si="30"/>
        <v>20.380000000000003</v>
      </c>
      <c r="K57" s="112">
        <f t="shared" si="30"/>
        <v>26.900000000000002</v>
      </c>
      <c r="L57" s="112">
        <f t="shared" si="31"/>
        <v>30.865000000000002</v>
      </c>
      <c r="M57" s="238">
        <f t="shared" si="31"/>
        <v>30.865000000000002</v>
      </c>
      <c r="N57"/>
      <c r="O57"/>
    </row>
    <row r="58" spans="1:15">
      <c r="A58"/>
      <c r="B58"/>
      <c r="C58"/>
      <c r="D58"/>
      <c r="E58"/>
      <c r="F58"/>
      <c r="G58"/>
      <c r="H58"/>
      <c r="I58"/>
      <c r="J58"/>
      <c r="K58"/>
      <c r="L58"/>
      <c r="M58"/>
    </row>
  </sheetData>
  <phoneticPr fontId="0" type="noConversion"/>
  <pageMargins left="0.5" right="0.5" top="0.5" bottom="0.5" header="0.5" footer="0.5"/>
  <pageSetup paperSize="5" scale="49" orientation="landscape" r:id="rId1"/>
  <headerFooter alignWithMargins="0"/>
  <colBreaks count="1" manualBreakCount="1">
    <brk id="23" max="1048575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P58"/>
  <sheetViews>
    <sheetView view="pageBreakPreview" zoomScale="60" zoomScaleNormal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36" sqref="B36"/>
    </sheetView>
  </sheetViews>
  <sheetFormatPr defaultColWidth="9.6640625" defaultRowHeight="15"/>
  <cols>
    <col min="1" max="1" width="35.77734375" style="1" customWidth="1"/>
    <col min="2" max="37" width="9.6640625" style="1" customWidth="1"/>
    <col min="38" max="38" width="10.88671875" style="1" customWidth="1"/>
    <col min="39" max="41" width="9.6640625" style="1" customWidth="1"/>
    <col min="42" max="42" width="10.77734375" style="1" customWidth="1"/>
    <col min="43" max="16384" width="9.6640625" style="1"/>
  </cols>
  <sheetData>
    <row r="1" spans="1:42">
      <c r="A1" s="11" t="s">
        <v>43</v>
      </c>
      <c r="B1" s="11"/>
      <c r="T1" s="243"/>
      <c r="U1" s="243"/>
    </row>
    <row r="2" spans="1:42">
      <c r="A2" s="71" t="s">
        <v>583</v>
      </c>
      <c r="B2" s="11"/>
    </row>
    <row r="3" spans="1:42">
      <c r="A3" s="11" t="s">
        <v>299</v>
      </c>
      <c r="B3" s="11"/>
    </row>
    <row r="4" spans="1:42">
      <c r="A4" s="11" t="s">
        <v>360</v>
      </c>
      <c r="B4" s="11"/>
    </row>
    <row r="5" spans="1:42">
      <c r="A5" s="1" t="s">
        <v>603</v>
      </c>
      <c r="B5" s="11"/>
    </row>
    <row r="6" spans="1:42" ht="6.95" customHeight="1" thickBot="1">
      <c r="A6" s="11"/>
      <c r="B6" s="11"/>
      <c r="D6" s="35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ht="32.25" thickBot="1">
      <c r="A7" s="36" t="s">
        <v>48</v>
      </c>
      <c r="B7" s="76" t="s">
        <v>602</v>
      </c>
      <c r="C7" s="73" t="s">
        <v>341</v>
      </c>
      <c r="D7" s="221">
        <v>38388</v>
      </c>
      <c r="E7" s="76" t="s">
        <v>604</v>
      </c>
      <c r="F7" s="76" t="s">
        <v>605</v>
      </c>
      <c r="G7" s="73" t="s">
        <v>342</v>
      </c>
      <c r="H7" s="221">
        <v>38419</v>
      </c>
      <c r="I7" s="221">
        <v>38427</v>
      </c>
      <c r="J7" s="73" t="s">
        <v>578</v>
      </c>
      <c r="K7" s="76">
        <v>38453</v>
      </c>
      <c r="L7" s="73" t="s">
        <v>570</v>
      </c>
      <c r="M7" s="76">
        <v>38488</v>
      </c>
      <c r="N7" s="73" t="s">
        <v>347</v>
      </c>
      <c r="O7" s="76">
        <v>38508</v>
      </c>
      <c r="P7" s="73" t="s">
        <v>571</v>
      </c>
      <c r="Q7" s="239" t="s">
        <v>606</v>
      </c>
      <c r="R7" s="242" t="s">
        <v>607</v>
      </c>
      <c r="S7" s="242" t="s">
        <v>608</v>
      </c>
      <c r="T7" s="242" t="s">
        <v>609</v>
      </c>
      <c r="U7" s="242" t="s">
        <v>610</v>
      </c>
      <c r="V7" s="73" t="s">
        <v>572</v>
      </c>
      <c r="W7" s="221" t="s">
        <v>611</v>
      </c>
      <c r="X7" s="221" t="s">
        <v>612</v>
      </c>
      <c r="Y7" s="73" t="s">
        <v>377</v>
      </c>
      <c r="Z7" s="221" t="s">
        <v>613</v>
      </c>
      <c r="AA7" s="73" t="s">
        <v>574</v>
      </c>
      <c r="AB7" s="242" t="s">
        <v>614</v>
      </c>
      <c r="AC7" s="221" t="s">
        <v>239</v>
      </c>
      <c r="AD7" s="221" t="s">
        <v>115</v>
      </c>
      <c r="AE7" s="221" t="s">
        <v>90</v>
      </c>
      <c r="AF7" s="221" t="s">
        <v>275</v>
      </c>
      <c r="AG7" s="73" t="s">
        <v>354</v>
      </c>
      <c r="AH7" s="221"/>
      <c r="AI7" s="73" t="s">
        <v>356</v>
      </c>
      <c r="AJ7" s="244" t="s">
        <v>229</v>
      </c>
      <c r="AK7" s="73" t="s">
        <v>357</v>
      </c>
      <c r="AL7" s="82" t="s">
        <v>358</v>
      </c>
    </row>
    <row r="8" spans="1:42">
      <c r="A8" s="220" t="s">
        <v>317</v>
      </c>
      <c r="B8" s="22">
        <v>1.3</v>
      </c>
      <c r="C8" s="22">
        <f t="shared" ref="C8:C27" si="0">SUM(B8:B8)</f>
        <v>1.3</v>
      </c>
      <c r="D8" s="22">
        <v>0.4</v>
      </c>
      <c r="E8" s="22">
        <v>0.4</v>
      </c>
      <c r="F8" s="22">
        <v>0.9</v>
      </c>
      <c r="G8" s="22">
        <f>SUM(D8:F8)</f>
        <v>1.7000000000000002</v>
      </c>
      <c r="H8" s="22">
        <v>1.4</v>
      </c>
      <c r="I8" s="22">
        <v>1.9</v>
      </c>
      <c r="J8" s="22">
        <f>SUM(H8:I8)</f>
        <v>3.3</v>
      </c>
      <c r="K8" s="22">
        <v>0.3</v>
      </c>
      <c r="L8" s="22">
        <f t="shared" ref="L8:L27" si="1">SUM(K8:K8)</f>
        <v>0.3</v>
      </c>
      <c r="M8" s="22">
        <v>0.2</v>
      </c>
      <c r="N8" s="22">
        <f>SUM(M8)</f>
        <v>0.2</v>
      </c>
      <c r="O8" s="22">
        <v>2.1</v>
      </c>
      <c r="P8" s="22">
        <f t="shared" ref="P8:P27" si="2">SUM(O8:O8)</f>
        <v>2.1</v>
      </c>
      <c r="Q8" s="22">
        <v>0.69</v>
      </c>
      <c r="R8" s="22">
        <v>2.9</v>
      </c>
      <c r="S8" s="22">
        <v>0.5</v>
      </c>
      <c r="T8" s="22">
        <v>0.3</v>
      </c>
      <c r="U8" s="22">
        <v>0</v>
      </c>
      <c r="V8" s="22">
        <f t="shared" ref="V8:V27" si="3">SUM(Q8:U8)</f>
        <v>4.3899999999999997</v>
      </c>
      <c r="W8" s="22">
        <v>0</v>
      </c>
      <c r="X8" s="22">
        <v>1.3</v>
      </c>
      <c r="Y8" s="22">
        <f>SUM(W8:X8)</f>
        <v>1.3</v>
      </c>
      <c r="Z8" s="22">
        <v>2.2000000000000002</v>
      </c>
      <c r="AA8" s="22">
        <f t="shared" ref="AA8:AA27" si="4">SUM(Z8:Z8)</f>
        <v>2.2000000000000002</v>
      </c>
      <c r="AB8" s="22">
        <v>1.2</v>
      </c>
      <c r="AC8" s="22">
        <v>0.3</v>
      </c>
      <c r="AD8" s="22">
        <v>2.5</v>
      </c>
      <c r="AE8" s="22">
        <v>2.7</v>
      </c>
      <c r="AF8" s="22">
        <v>0.3</v>
      </c>
      <c r="AG8" s="22">
        <f t="shared" ref="AG8:AG27" si="5">SUM(AB8:AF8)</f>
        <v>7</v>
      </c>
      <c r="AH8" s="22">
        <v>0</v>
      </c>
      <c r="AI8" s="22">
        <f t="shared" ref="AI8:AI27" si="6">SUM(AH8:AH8)</f>
        <v>0</v>
      </c>
      <c r="AJ8" s="22">
        <v>0.4</v>
      </c>
      <c r="AK8" s="22">
        <f>SUM(AJ8)</f>
        <v>0.4</v>
      </c>
      <c r="AL8" s="22">
        <f t="shared" ref="AL8:AL27" si="7">C8+G8+J8+L8+N8+P8+V8+Y8+AA8+AG8+AI8+AK8</f>
        <v>24.189999999999998</v>
      </c>
    </row>
    <row r="9" spans="1:42" ht="14.1" customHeight="1">
      <c r="A9" s="45" t="s">
        <v>303</v>
      </c>
      <c r="B9" s="59">
        <v>1.1499999999999999</v>
      </c>
      <c r="C9" s="59">
        <f t="shared" si="0"/>
        <v>1.1499999999999999</v>
      </c>
      <c r="D9" s="59">
        <v>0.25</v>
      </c>
      <c r="E9" s="59">
        <v>0.1</v>
      </c>
      <c r="F9" s="59">
        <v>0.8</v>
      </c>
      <c r="G9" s="59">
        <f t="shared" ref="G9:G27" si="8">SUM(D9:F9)</f>
        <v>1.1499999999999999</v>
      </c>
      <c r="H9" s="59">
        <v>2.2999999999999998</v>
      </c>
      <c r="I9" s="59">
        <v>1.5</v>
      </c>
      <c r="J9" s="59">
        <f t="shared" ref="J9:J27" si="9">SUM(H9:I9)</f>
        <v>3.8</v>
      </c>
      <c r="K9" s="59">
        <v>0.25</v>
      </c>
      <c r="L9" s="59">
        <f t="shared" si="1"/>
        <v>0.25</v>
      </c>
      <c r="M9" s="59">
        <v>0.27</v>
      </c>
      <c r="N9" s="59">
        <f t="shared" ref="N9:N27" si="10">SUM(M9)</f>
        <v>0.27</v>
      </c>
      <c r="O9" s="59">
        <v>1.2</v>
      </c>
      <c r="P9" s="59">
        <f t="shared" si="2"/>
        <v>1.2</v>
      </c>
      <c r="Q9" s="59">
        <v>0.9</v>
      </c>
      <c r="R9" s="59">
        <v>1.9</v>
      </c>
      <c r="S9" s="59">
        <v>0.4</v>
      </c>
      <c r="T9" s="59">
        <v>0.2</v>
      </c>
      <c r="U9" s="59">
        <v>0</v>
      </c>
      <c r="V9" s="59">
        <f t="shared" si="3"/>
        <v>3.4</v>
      </c>
      <c r="W9" s="59">
        <v>0</v>
      </c>
      <c r="X9" s="59">
        <v>1.2</v>
      </c>
      <c r="Y9" s="59">
        <f t="shared" ref="Y9:Y27" si="11">SUM(W9:X9)</f>
        <v>1.2</v>
      </c>
      <c r="Z9" s="59">
        <v>1.4</v>
      </c>
      <c r="AA9" s="59">
        <f t="shared" si="4"/>
        <v>1.4</v>
      </c>
      <c r="AB9" s="59">
        <v>1.5</v>
      </c>
      <c r="AC9" s="58">
        <v>0.2</v>
      </c>
      <c r="AD9" s="58">
        <v>1.5</v>
      </c>
      <c r="AE9" s="58">
        <v>2.75</v>
      </c>
      <c r="AF9" s="58">
        <v>0.35</v>
      </c>
      <c r="AG9" s="59">
        <f t="shared" si="5"/>
        <v>6.3</v>
      </c>
      <c r="AH9" s="59">
        <v>0</v>
      </c>
      <c r="AI9" s="59">
        <f t="shared" si="6"/>
        <v>0</v>
      </c>
      <c r="AJ9" s="59">
        <v>0.3</v>
      </c>
      <c r="AK9" s="59">
        <f t="shared" ref="AK9:AK27" si="12">SUM(AJ9)</f>
        <v>0.3</v>
      </c>
      <c r="AL9" s="59">
        <f t="shared" si="7"/>
        <v>20.419999999999998</v>
      </c>
    </row>
    <row r="10" spans="1:42" ht="14.1" customHeight="1">
      <c r="A10" s="45" t="s">
        <v>287</v>
      </c>
      <c r="B10" s="20">
        <v>2.2000000000000002</v>
      </c>
      <c r="C10" s="20">
        <f t="shared" si="0"/>
        <v>2.2000000000000002</v>
      </c>
      <c r="D10" s="20">
        <v>0.6</v>
      </c>
      <c r="E10" s="20">
        <v>0.5</v>
      </c>
      <c r="F10" s="20">
        <v>0.9</v>
      </c>
      <c r="G10" s="20">
        <f t="shared" si="8"/>
        <v>2</v>
      </c>
      <c r="H10" s="20">
        <v>2.4</v>
      </c>
      <c r="I10" s="20">
        <v>1.9</v>
      </c>
      <c r="J10" s="20">
        <f t="shared" si="9"/>
        <v>4.3</v>
      </c>
      <c r="K10" s="20">
        <v>0.2</v>
      </c>
      <c r="L10" s="20">
        <f t="shared" si="1"/>
        <v>0.2</v>
      </c>
      <c r="M10" s="20">
        <v>0.2</v>
      </c>
      <c r="N10" s="20">
        <f t="shared" si="10"/>
        <v>0.2</v>
      </c>
      <c r="O10" s="20">
        <v>1.7</v>
      </c>
      <c r="P10" s="20">
        <f t="shared" si="2"/>
        <v>1.7</v>
      </c>
      <c r="Q10" s="20">
        <v>0.9</v>
      </c>
      <c r="R10" s="20">
        <v>2.9</v>
      </c>
      <c r="S10" s="20">
        <v>0.5</v>
      </c>
      <c r="T10" s="20">
        <v>0.3</v>
      </c>
      <c r="U10" s="20">
        <v>0</v>
      </c>
      <c r="V10" s="20">
        <f t="shared" si="3"/>
        <v>4.5999999999999996</v>
      </c>
      <c r="W10" s="20">
        <v>0</v>
      </c>
      <c r="X10" s="20">
        <v>1.9</v>
      </c>
      <c r="Y10" s="20">
        <f t="shared" si="11"/>
        <v>1.9</v>
      </c>
      <c r="Z10" s="20">
        <v>1.9</v>
      </c>
      <c r="AA10" s="20">
        <f t="shared" si="4"/>
        <v>1.9</v>
      </c>
      <c r="AB10" s="20">
        <v>1.5</v>
      </c>
      <c r="AC10" s="51">
        <v>0.3</v>
      </c>
      <c r="AD10" s="51">
        <v>2.2000000000000002</v>
      </c>
      <c r="AE10" s="51">
        <v>4.0999999999999996</v>
      </c>
      <c r="AF10" s="51">
        <v>0.6</v>
      </c>
      <c r="AG10" s="20">
        <f t="shared" si="5"/>
        <v>8.6999999999999993</v>
      </c>
      <c r="AH10" s="20">
        <v>0</v>
      </c>
      <c r="AI10" s="20">
        <f t="shared" si="6"/>
        <v>0</v>
      </c>
      <c r="AJ10" s="20">
        <v>0.3</v>
      </c>
      <c r="AK10" s="20">
        <f t="shared" si="12"/>
        <v>0.3</v>
      </c>
      <c r="AL10" s="20">
        <f t="shared" si="7"/>
        <v>27.999999999999996</v>
      </c>
    </row>
    <row r="11" spans="1:42" ht="14.1" customHeight="1">
      <c r="A11" s="45" t="s">
        <v>52</v>
      </c>
      <c r="B11" s="20">
        <v>1.1000000000000001</v>
      </c>
      <c r="C11" s="20">
        <f t="shared" si="0"/>
        <v>1.1000000000000001</v>
      </c>
      <c r="D11" s="20">
        <v>0.3</v>
      </c>
      <c r="E11" s="20">
        <v>0.3</v>
      </c>
      <c r="F11" s="20">
        <v>0.7</v>
      </c>
      <c r="G11" s="20">
        <f t="shared" si="8"/>
        <v>1.2999999999999998</v>
      </c>
      <c r="H11" s="20">
        <v>1.2</v>
      </c>
      <c r="I11" s="20">
        <v>0.3</v>
      </c>
      <c r="J11" s="20">
        <f t="shared" si="9"/>
        <v>1.5</v>
      </c>
      <c r="K11" s="20">
        <v>0</v>
      </c>
      <c r="L11" s="20">
        <f t="shared" si="1"/>
        <v>0</v>
      </c>
      <c r="M11" s="20">
        <v>0.1</v>
      </c>
      <c r="N11" s="20">
        <f t="shared" si="10"/>
        <v>0.1</v>
      </c>
      <c r="O11" s="20">
        <v>1.2</v>
      </c>
      <c r="P11" s="20">
        <f t="shared" si="2"/>
        <v>1.2</v>
      </c>
      <c r="Q11" s="20">
        <v>0.1</v>
      </c>
      <c r="R11" s="20">
        <v>0.3</v>
      </c>
      <c r="S11" s="20">
        <v>0.4</v>
      </c>
      <c r="T11" s="20">
        <v>0.1</v>
      </c>
      <c r="U11" s="20">
        <v>0</v>
      </c>
      <c r="V11" s="20">
        <f t="shared" si="3"/>
        <v>0.9</v>
      </c>
      <c r="W11" s="20">
        <v>0</v>
      </c>
      <c r="X11" s="20">
        <v>0.6</v>
      </c>
      <c r="Y11" s="20">
        <f t="shared" si="11"/>
        <v>0.6</v>
      </c>
      <c r="Z11" s="20">
        <v>0.3</v>
      </c>
      <c r="AA11" s="20">
        <f t="shared" si="4"/>
        <v>0.3</v>
      </c>
      <c r="AB11" s="20">
        <v>0.3</v>
      </c>
      <c r="AC11" s="20">
        <v>0.3</v>
      </c>
      <c r="AD11" s="20">
        <v>1.7</v>
      </c>
      <c r="AE11" s="20">
        <v>2.2000000000000002</v>
      </c>
      <c r="AF11" s="20">
        <v>0.2</v>
      </c>
      <c r="AG11" s="20">
        <f t="shared" si="5"/>
        <v>4.7</v>
      </c>
      <c r="AH11" s="20">
        <v>0</v>
      </c>
      <c r="AI11" s="20">
        <f t="shared" si="6"/>
        <v>0</v>
      </c>
      <c r="AJ11" s="20">
        <v>0.2</v>
      </c>
      <c r="AK11" s="20">
        <f t="shared" si="12"/>
        <v>0.2</v>
      </c>
      <c r="AL11" s="20">
        <f t="shared" si="7"/>
        <v>11.899999999999999</v>
      </c>
    </row>
    <row r="12" spans="1:42" ht="14.1" customHeight="1">
      <c r="A12" s="48" t="s">
        <v>49</v>
      </c>
      <c r="B12" s="49">
        <v>1.9</v>
      </c>
      <c r="C12" s="49">
        <f t="shared" si="0"/>
        <v>1.9</v>
      </c>
      <c r="D12" s="49">
        <v>0.3</v>
      </c>
      <c r="E12" s="49">
        <v>0.1</v>
      </c>
      <c r="F12" s="49">
        <v>0.7</v>
      </c>
      <c r="G12" s="49">
        <f t="shared" si="8"/>
        <v>1.1000000000000001</v>
      </c>
      <c r="H12" s="49">
        <v>1.2</v>
      </c>
      <c r="I12" s="49">
        <v>0.7</v>
      </c>
      <c r="J12" s="49">
        <f t="shared" si="9"/>
        <v>1.9</v>
      </c>
      <c r="K12" s="49">
        <v>0</v>
      </c>
      <c r="L12" s="49">
        <f t="shared" si="1"/>
        <v>0</v>
      </c>
      <c r="M12" s="49">
        <v>0.3</v>
      </c>
      <c r="N12" s="49">
        <f t="shared" si="10"/>
        <v>0.3</v>
      </c>
      <c r="O12" s="49">
        <v>0.9</v>
      </c>
      <c r="P12" s="49">
        <f t="shared" si="2"/>
        <v>0.9</v>
      </c>
      <c r="Q12" s="49">
        <v>0</v>
      </c>
      <c r="R12" s="49">
        <v>0.2</v>
      </c>
      <c r="S12" s="49">
        <v>0.4</v>
      </c>
      <c r="T12" s="49">
        <v>0.1</v>
      </c>
      <c r="U12" s="49">
        <v>0</v>
      </c>
      <c r="V12" s="49">
        <f t="shared" si="3"/>
        <v>0.70000000000000007</v>
      </c>
      <c r="W12" s="49">
        <v>0</v>
      </c>
      <c r="X12" s="49">
        <v>0.8</v>
      </c>
      <c r="Y12" s="49">
        <f t="shared" si="11"/>
        <v>0.8</v>
      </c>
      <c r="Z12" s="49">
        <v>2.5</v>
      </c>
      <c r="AA12" s="49">
        <f t="shared" si="4"/>
        <v>2.5</v>
      </c>
      <c r="AB12" s="49">
        <v>0.3</v>
      </c>
      <c r="AC12" s="49">
        <v>0.3</v>
      </c>
      <c r="AD12" s="49">
        <v>2</v>
      </c>
      <c r="AE12" s="49">
        <v>2.8</v>
      </c>
      <c r="AF12" s="49">
        <v>0.2</v>
      </c>
      <c r="AG12" s="49">
        <f t="shared" si="5"/>
        <v>5.6000000000000005</v>
      </c>
      <c r="AH12" s="49">
        <v>0</v>
      </c>
      <c r="AI12" s="49">
        <f t="shared" si="6"/>
        <v>0</v>
      </c>
      <c r="AJ12" s="49">
        <v>0</v>
      </c>
      <c r="AK12" s="49">
        <f t="shared" si="12"/>
        <v>0</v>
      </c>
      <c r="AL12" s="49">
        <f t="shared" si="7"/>
        <v>15.700000000000003</v>
      </c>
    </row>
    <row r="13" spans="1:42" ht="14.1" customHeight="1">
      <c r="A13" s="45" t="s">
        <v>304</v>
      </c>
      <c r="B13" s="20">
        <v>1.8</v>
      </c>
      <c r="C13" s="20">
        <f t="shared" si="0"/>
        <v>1.8</v>
      </c>
      <c r="D13" s="20">
        <v>0.4</v>
      </c>
      <c r="E13" s="20">
        <v>0.3</v>
      </c>
      <c r="F13" s="20">
        <v>0.9</v>
      </c>
      <c r="G13" s="20">
        <f t="shared" si="8"/>
        <v>1.6</v>
      </c>
      <c r="H13" s="20">
        <v>1.5</v>
      </c>
      <c r="I13" s="20">
        <v>1</v>
      </c>
      <c r="J13" s="20">
        <f t="shared" si="9"/>
        <v>2.5</v>
      </c>
      <c r="K13" s="20">
        <v>0.1</v>
      </c>
      <c r="L13" s="20">
        <f t="shared" si="1"/>
        <v>0.1</v>
      </c>
      <c r="M13" s="20">
        <v>0.4</v>
      </c>
      <c r="N13" s="20">
        <f t="shared" si="10"/>
        <v>0.4</v>
      </c>
      <c r="O13" s="20">
        <v>1</v>
      </c>
      <c r="P13" s="20">
        <f t="shared" si="2"/>
        <v>1</v>
      </c>
      <c r="Q13" s="20">
        <v>0.1</v>
      </c>
      <c r="R13" s="20">
        <v>0.3</v>
      </c>
      <c r="S13" s="20">
        <v>0.2</v>
      </c>
      <c r="T13" s="20">
        <v>0.4</v>
      </c>
      <c r="U13" s="20">
        <v>0</v>
      </c>
      <c r="V13" s="20">
        <f t="shared" si="3"/>
        <v>1</v>
      </c>
      <c r="W13" s="20">
        <v>0</v>
      </c>
      <c r="X13" s="20">
        <v>1.4</v>
      </c>
      <c r="Y13" s="20">
        <f t="shared" si="11"/>
        <v>1.4</v>
      </c>
      <c r="Z13" s="20">
        <v>1</v>
      </c>
      <c r="AA13" s="20">
        <f t="shared" si="4"/>
        <v>1</v>
      </c>
      <c r="AB13" s="20">
        <v>0.3</v>
      </c>
      <c r="AC13" s="51">
        <v>0.6</v>
      </c>
      <c r="AD13" s="51">
        <v>1.5</v>
      </c>
      <c r="AE13" s="51">
        <v>2.5</v>
      </c>
      <c r="AF13" s="51">
        <v>0.3</v>
      </c>
      <c r="AG13" s="20">
        <f t="shared" si="5"/>
        <v>5.2</v>
      </c>
      <c r="AH13" s="20">
        <v>0</v>
      </c>
      <c r="AI13" s="20">
        <f t="shared" si="6"/>
        <v>0</v>
      </c>
      <c r="AJ13" s="20">
        <v>0</v>
      </c>
      <c r="AK13" s="20">
        <f t="shared" si="12"/>
        <v>0</v>
      </c>
      <c r="AL13" s="20">
        <f t="shared" si="7"/>
        <v>16</v>
      </c>
    </row>
    <row r="14" spans="1:42" ht="14.1" customHeight="1">
      <c r="A14" s="45" t="s">
        <v>305</v>
      </c>
      <c r="B14" s="20">
        <v>2.2999999999999998</v>
      </c>
      <c r="C14" s="20">
        <f t="shared" si="0"/>
        <v>2.2999999999999998</v>
      </c>
      <c r="D14" s="20">
        <v>0.6</v>
      </c>
      <c r="E14" s="20">
        <v>0.5</v>
      </c>
      <c r="F14" s="20">
        <v>1</v>
      </c>
      <c r="G14" s="20">
        <f t="shared" si="8"/>
        <v>2.1</v>
      </c>
      <c r="H14" s="20">
        <v>2.4</v>
      </c>
      <c r="I14" s="20">
        <v>1.4</v>
      </c>
      <c r="J14" s="20">
        <f t="shared" si="9"/>
        <v>3.8</v>
      </c>
      <c r="K14" s="20">
        <v>0.3</v>
      </c>
      <c r="L14" s="20">
        <f t="shared" si="1"/>
        <v>0.3</v>
      </c>
      <c r="M14" s="20">
        <v>0.4</v>
      </c>
      <c r="N14" s="20">
        <f t="shared" si="10"/>
        <v>0.4</v>
      </c>
      <c r="O14" s="20">
        <v>1.9</v>
      </c>
      <c r="P14" s="20">
        <f t="shared" si="2"/>
        <v>1.9</v>
      </c>
      <c r="Q14" s="20">
        <v>0.2</v>
      </c>
      <c r="R14" s="20">
        <v>0.2</v>
      </c>
      <c r="S14" s="20">
        <v>0.6</v>
      </c>
      <c r="T14" s="20">
        <v>0.3</v>
      </c>
      <c r="U14" s="20">
        <v>0</v>
      </c>
      <c r="V14" s="20">
        <f t="shared" si="3"/>
        <v>1.3</v>
      </c>
      <c r="W14" s="20">
        <v>0.1</v>
      </c>
      <c r="X14" s="20">
        <v>2.2000000000000002</v>
      </c>
      <c r="Y14" s="20">
        <f t="shared" si="11"/>
        <v>2.3000000000000003</v>
      </c>
      <c r="Z14" s="20">
        <v>1.2</v>
      </c>
      <c r="AA14" s="20">
        <f t="shared" si="4"/>
        <v>1.2</v>
      </c>
      <c r="AB14" s="20">
        <v>0.3</v>
      </c>
      <c r="AC14" s="18">
        <v>0.3</v>
      </c>
      <c r="AD14" s="18">
        <v>2.2999999999999998</v>
      </c>
      <c r="AE14" s="18">
        <v>3</v>
      </c>
      <c r="AF14" s="18">
        <v>0.3</v>
      </c>
      <c r="AG14" s="20">
        <f t="shared" si="5"/>
        <v>6.2</v>
      </c>
      <c r="AH14" s="20">
        <v>0</v>
      </c>
      <c r="AI14" s="20">
        <f t="shared" si="6"/>
        <v>0</v>
      </c>
      <c r="AJ14" s="20">
        <v>0</v>
      </c>
      <c r="AK14" s="20">
        <f t="shared" si="12"/>
        <v>0</v>
      </c>
      <c r="AL14" s="20">
        <f t="shared" si="7"/>
        <v>21.8</v>
      </c>
    </row>
    <row r="15" spans="1:42" ht="14.1" customHeight="1">
      <c r="A15" s="48" t="s">
        <v>306</v>
      </c>
      <c r="B15" s="49">
        <v>0.9</v>
      </c>
      <c r="C15" s="49">
        <f t="shared" si="0"/>
        <v>0.9</v>
      </c>
      <c r="D15" s="49">
        <v>0.3</v>
      </c>
      <c r="E15" s="49">
        <v>0.2</v>
      </c>
      <c r="F15" s="49">
        <v>0.6</v>
      </c>
      <c r="G15" s="49">
        <f t="shared" si="8"/>
        <v>1.1000000000000001</v>
      </c>
      <c r="H15" s="49">
        <v>1.4</v>
      </c>
      <c r="I15" s="49">
        <v>0.6</v>
      </c>
      <c r="J15" s="49">
        <f t="shared" si="9"/>
        <v>2</v>
      </c>
      <c r="K15" s="49">
        <v>0.5</v>
      </c>
      <c r="L15" s="49">
        <f t="shared" si="1"/>
        <v>0.5</v>
      </c>
      <c r="M15" s="49">
        <v>0.2</v>
      </c>
      <c r="N15" s="49">
        <f t="shared" si="10"/>
        <v>0.2</v>
      </c>
      <c r="O15" s="49">
        <v>0.9</v>
      </c>
      <c r="P15" s="49">
        <f t="shared" si="2"/>
        <v>0.9</v>
      </c>
      <c r="Q15" s="49">
        <v>0</v>
      </c>
      <c r="R15" s="49">
        <v>0.7</v>
      </c>
      <c r="S15" s="49">
        <v>0.4</v>
      </c>
      <c r="T15" s="49">
        <v>0.3</v>
      </c>
      <c r="U15" s="49">
        <v>0</v>
      </c>
      <c r="V15" s="49">
        <f t="shared" si="3"/>
        <v>1.4000000000000001</v>
      </c>
      <c r="W15" s="49">
        <v>0.4</v>
      </c>
      <c r="X15" s="49">
        <v>4</v>
      </c>
      <c r="Y15" s="49">
        <f t="shared" si="11"/>
        <v>4.4000000000000004</v>
      </c>
      <c r="Z15" s="49">
        <v>2.5</v>
      </c>
      <c r="AA15" s="49">
        <f t="shared" si="4"/>
        <v>2.5</v>
      </c>
      <c r="AB15" s="49">
        <v>0.7</v>
      </c>
      <c r="AC15" s="65">
        <v>0.3</v>
      </c>
      <c r="AD15" s="65">
        <v>2.5</v>
      </c>
      <c r="AE15" s="65">
        <v>3.7</v>
      </c>
      <c r="AF15" s="65">
        <v>0.4</v>
      </c>
      <c r="AG15" s="49">
        <f t="shared" si="5"/>
        <v>7.6000000000000005</v>
      </c>
      <c r="AH15" s="49">
        <v>0</v>
      </c>
      <c r="AI15" s="49">
        <f t="shared" si="6"/>
        <v>0</v>
      </c>
      <c r="AJ15" s="49">
        <v>0.6</v>
      </c>
      <c r="AK15" s="49">
        <f t="shared" si="12"/>
        <v>0.6</v>
      </c>
      <c r="AL15" s="49">
        <f t="shared" si="7"/>
        <v>22.100000000000005</v>
      </c>
    </row>
    <row r="16" spans="1:42" ht="14.1" customHeight="1">
      <c r="A16" s="45" t="s">
        <v>307</v>
      </c>
      <c r="B16" s="20">
        <v>1.7</v>
      </c>
      <c r="C16" s="20">
        <f t="shared" si="0"/>
        <v>1.7</v>
      </c>
      <c r="D16" s="20">
        <v>0.4</v>
      </c>
      <c r="E16" s="20">
        <v>0.2</v>
      </c>
      <c r="F16" s="20">
        <v>0.7</v>
      </c>
      <c r="G16" s="20">
        <f t="shared" si="8"/>
        <v>1.3</v>
      </c>
      <c r="H16" s="20">
        <v>1.2</v>
      </c>
      <c r="I16" s="20">
        <v>1.2</v>
      </c>
      <c r="J16" s="20">
        <f t="shared" si="9"/>
        <v>2.4</v>
      </c>
      <c r="K16" s="20">
        <v>0.2</v>
      </c>
      <c r="L16" s="20">
        <f t="shared" si="1"/>
        <v>0.2</v>
      </c>
      <c r="M16" s="20">
        <v>0.4</v>
      </c>
      <c r="N16" s="20">
        <f t="shared" si="10"/>
        <v>0.4</v>
      </c>
      <c r="O16" s="20">
        <v>2.2000000000000002</v>
      </c>
      <c r="P16" s="20">
        <f t="shared" si="2"/>
        <v>2.2000000000000002</v>
      </c>
      <c r="Q16" s="20">
        <v>0</v>
      </c>
      <c r="R16" s="20">
        <v>0.7</v>
      </c>
      <c r="S16" s="20">
        <v>0.5</v>
      </c>
      <c r="T16" s="20">
        <v>0.5</v>
      </c>
      <c r="U16" s="20">
        <v>0</v>
      </c>
      <c r="V16" s="20">
        <f t="shared" si="3"/>
        <v>1.7</v>
      </c>
      <c r="W16" s="20">
        <v>0.3</v>
      </c>
      <c r="X16" s="20">
        <v>2.4</v>
      </c>
      <c r="Y16" s="20">
        <f t="shared" si="11"/>
        <v>2.6999999999999997</v>
      </c>
      <c r="Z16" s="20">
        <v>1.2</v>
      </c>
      <c r="AA16" s="20">
        <f t="shared" si="4"/>
        <v>1.2</v>
      </c>
      <c r="AB16" s="20">
        <v>0.2</v>
      </c>
      <c r="AC16" s="18">
        <v>0.4</v>
      </c>
      <c r="AD16" s="18">
        <v>1.6</v>
      </c>
      <c r="AE16" s="18">
        <v>3.5</v>
      </c>
      <c r="AF16" s="18">
        <v>0.3</v>
      </c>
      <c r="AG16" s="20">
        <f t="shared" si="5"/>
        <v>6</v>
      </c>
      <c r="AH16" s="20">
        <v>0</v>
      </c>
      <c r="AI16" s="20">
        <f t="shared" si="6"/>
        <v>0</v>
      </c>
      <c r="AJ16" s="20">
        <v>0.5</v>
      </c>
      <c r="AK16" s="20">
        <f t="shared" si="12"/>
        <v>0.5</v>
      </c>
      <c r="AL16" s="20">
        <f t="shared" si="7"/>
        <v>20.299999999999997</v>
      </c>
    </row>
    <row r="17" spans="1:41" ht="14.1" customHeight="1">
      <c r="A17" s="45" t="s">
        <v>256</v>
      </c>
      <c r="B17" s="20">
        <v>1</v>
      </c>
      <c r="C17" s="20">
        <f t="shared" si="0"/>
        <v>1</v>
      </c>
      <c r="D17" s="20">
        <v>0.3</v>
      </c>
      <c r="E17" s="20">
        <v>0.2</v>
      </c>
      <c r="F17" s="20">
        <v>0.7</v>
      </c>
      <c r="G17" s="20">
        <f t="shared" si="8"/>
        <v>1.2</v>
      </c>
      <c r="H17" s="20">
        <v>1.2</v>
      </c>
      <c r="I17" s="20">
        <v>0.9</v>
      </c>
      <c r="J17" s="20">
        <f t="shared" si="9"/>
        <v>2.1</v>
      </c>
      <c r="K17" s="20">
        <v>0.2</v>
      </c>
      <c r="L17" s="20">
        <f t="shared" si="1"/>
        <v>0.2</v>
      </c>
      <c r="M17" s="20">
        <v>0.4</v>
      </c>
      <c r="N17" s="20">
        <f t="shared" si="10"/>
        <v>0.4</v>
      </c>
      <c r="O17" s="20">
        <v>1.1000000000000001</v>
      </c>
      <c r="P17" s="20">
        <f t="shared" si="2"/>
        <v>1.1000000000000001</v>
      </c>
      <c r="Q17" s="20">
        <v>0</v>
      </c>
      <c r="R17" s="20">
        <v>0.8</v>
      </c>
      <c r="S17" s="20">
        <v>0.5</v>
      </c>
      <c r="T17" s="20">
        <v>0.4</v>
      </c>
      <c r="U17" s="20">
        <v>0</v>
      </c>
      <c r="V17" s="20">
        <f t="shared" si="3"/>
        <v>1.7000000000000002</v>
      </c>
      <c r="W17" s="20">
        <v>0</v>
      </c>
      <c r="X17" s="20">
        <v>1.8</v>
      </c>
      <c r="Y17" s="20">
        <f t="shared" si="11"/>
        <v>1.8</v>
      </c>
      <c r="Z17" s="20">
        <v>1.6</v>
      </c>
      <c r="AA17" s="20">
        <f t="shared" si="4"/>
        <v>1.6</v>
      </c>
      <c r="AB17" s="20">
        <v>0.2</v>
      </c>
      <c r="AC17" s="20">
        <v>0.2</v>
      </c>
      <c r="AD17" s="20">
        <v>1.5</v>
      </c>
      <c r="AE17" s="20">
        <v>2.8</v>
      </c>
      <c r="AF17" s="20">
        <v>0.2</v>
      </c>
      <c r="AG17" s="20">
        <f t="shared" si="5"/>
        <v>4.8999999999999995</v>
      </c>
      <c r="AH17" s="20">
        <v>0</v>
      </c>
      <c r="AI17" s="20">
        <f t="shared" si="6"/>
        <v>0</v>
      </c>
      <c r="AJ17" s="20">
        <v>0.2</v>
      </c>
      <c r="AK17" s="20">
        <f t="shared" si="12"/>
        <v>0.2</v>
      </c>
      <c r="AL17" s="20">
        <f t="shared" si="7"/>
        <v>16.2</v>
      </c>
    </row>
    <row r="18" spans="1:41" ht="14.1" customHeight="1">
      <c r="A18" s="45" t="s">
        <v>257</v>
      </c>
      <c r="B18" s="20">
        <v>1.9</v>
      </c>
      <c r="C18" s="20">
        <f t="shared" si="0"/>
        <v>1.9</v>
      </c>
      <c r="D18" s="20">
        <v>0.5</v>
      </c>
      <c r="E18" s="20">
        <v>0.3</v>
      </c>
      <c r="F18" s="20">
        <v>1</v>
      </c>
      <c r="G18" s="20">
        <f t="shared" si="8"/>
        <v>1.8</v>
      </c>
      <c r="H18" s="20">
        <v>2.2999999999999998</v>
      </c>
      <c r="I18" s="20">
        <v>1.4</v>
      </c>
      <c r="J18" s="20">
        <f t="shared" si="9"/>
        <v>3.6999999999999997</v>
      </c>
      <c r="K18" s="20">
        <v>0.4</v>
      </c>
      <c r="L18" s="20">
        <f t="shared" si="1"/>
        <v>0.4</v>
      </c>
      <c r="M18" s="20">
        <v>0.6</v>
      </c>
      <c r="N18" s="20">
        <f t="shared" si="10"/>
        <v>0.6</v>
      </c>
      <c r="O18" s="20">
        <v>2</v>
      </c>
      <c r="P18" s="20">
        <f t="shared" si="2"/>
        <v>2</v>
      </c>
      <c r="Q18" s="20">
        <v>0</v>
      </c>
      <c r="R18" s="20">
        <v>2.1</v>
      </c>
      <c r="S18" s="20">
        <v>0.5</v>
      </c>
      <c r="T18" s="20">
        <v>0.7</v>
      </c>
      <c r="U18" s="20">
        <v>0.2</v>
      </c>
      <c r="V18" s="20">
        <f t="shared" si="3"/>
        <v>3.5</v>
      </c>
      <c r="W18" s="20">
        <v>0</v>
      </c>
      <c r="X18" s="20">
        <v>2.1</v>
      </c>
      <c r="Y18" s="20">
        <f t="shared" si="11"/>
        <v>2.1</v>
      </c>
      <c r="Z18" s="20">
        <v>1.6</v>
      </c>
      <c r="AA18" s="20">
        <f t="shared" si="4"/>
        <v>1.6</v>
      </c>
      <c r="AB18" s="20">
        <v>1.3</v>
      </c>
      <c r="AC18" s="20">
        <v>0.4</v>
      </c>
      <c r="AD18" s="20">
        <v>2.1</v>
      </c>
      <c r="AE18" s="20">
        <v>4</v>
      </c>
      <c r="AF18" s="20">
        <v>0.4</v>
      </c>
      <c r="AG18" s="20">
        <f t="shared" si="5"/>
        <v>8.2000000000000011</v>
      </c>
      <c r="AH18" s="20">
        <v>0</v>
      </c>
      <c r="AI18" s="20">
        <f t="shared" si="6"/>
        <v>0</v>
      </c>
      <c r="AJ18" s="20">
        <v>0.4</v>
      </c>
      <c r="AK18" s="20">
        <f t="shared" si="12"/>
        <v>0.4</v>
      </c>
      <c r="AL18" s="20">
        <f t="shared" si="7"/>
        <v>26.200000000000003</v>
      </c>
    </row>
    <row r="19" spans="1:41" ht="14.1" customHeight="1">
      <c r="A19" s="45" t="s">
        <v>258</v>
      </c>
      <c r="B19" s="20">
        <v>2.2000000000000002</v>
      </c>
      <c r="C19" s="20">
        <f t="shared" si="0"/>
        <v>2.2000000000000002</v>
      </c>
      <c r="D19" s="20">
        <v>0.5</v>
      </c>
      <c r="E19" s="20">
        <v>0.4</v>
      </c>
      <c r="F19" s="20">
        <v>0.9</v>
      </c>
      <c r="G19" s="20">
        <f t="shared" si="8"/>
        <v>1.8</v>
      </c>
      <c r="H19" s="20">
        <v>1.9</v>
      </c>
      <c r="I19" s="20">
        <v>1.2</v>
      </c>
      <c r="J19" s="20">
        <f t="shared" si="9"/>
        <v>3.0999999999999996</v>
      </c>
      <c r="K19" s="20">
        <v>0.2</v>
      </c>
      <c r="L19" s="20">
        <f t="shared" si="1"/>
        <v>0.2</v>
      </c>
      <c r="M19" s="20">
        <v>0.4</v>
      </c>
      <c r="N19" s="20">
        <f t="shared" si="10"/>
        <v>0.4</v>
      </c>
      <c r="O19" s="20">
        <v>1.9</v>
      </c>
      <c r="P19" s="20">
        <f t="shared" si="2"/>
        <v>1.9</v>
      </c>
      <c r="Q19" s="20">
        <v>0.1</v>
      </c>
      <c r="R19" s="20">
        <v>1</v>
      </c>
      <c r="S19" s="20">
        <v>0.4</v>
      </c>
      <c r="T19" s="20">
        <v>0.3</v>
      </c>
      <c r="U19" s="20">
        <v>0</v>
      </c>
      <c r="V19" s="20">
        <f t="shared" si="3"/>
        <v>1.8</v>
      </c>
      <c r="W19" s="20">
        <v>0</v>
      </c>
      <c r="X19" s="20">
        <v>1.7</v>
      </c>
      <c r="Y19" s="20">
        <f t="shared" si="11"/>
        <v>1.7</v>
      </c>
      <c r="Z19" s="20">
        <v>2.4</v>
      </c>
      <c r="AA19" s="20">
        <f t="shared" si="4"/>
        <v>2.4</v>
      </c>
      <c r="AB19" s="20">
        <v>0.3</v>
      </c>
      <c r="AC19" s="51">
        <v>0.2</v>
      </c>
      <c r="AD19" s="51">
        <v>2</v>
      </c>
      <c r="AE19" s="51">
        <v>3.6</v>
      </c>
      <c r="AF19" s="51">
        <v>0.4</v>
      </c>
      <c r="AG19" s="20">
        <f t="shared" si="5"/>
        <v>6.5</v>
      </c>
      <c r="AH19" s="20">
        <v>0</v>
      </c>
      <c r="AI19" s="20">
        <f t="shared" si="6"/>
        <v>0</v>
      </c>
      <c r="AJ19" s="20">
        <v>0.2</v>
      </c>
      <c r="AK19" s="20">
        <f t="shared" si="12"/>
        <v>0.2</v>
      </c>
      <c r="AL19" s="20">
        <f t="shared" si="7"/>
        <v>22.2</v>
      </c>
    </row>
    <row r="20" spans="1:41" ht="14.1" customHeight="1">
      <c r="A20" s="45" t="s">
        <v>308</v>
      </c>
      <c r="B20" s="20">
        <v>2.2000000000000002</v>
      </c>
      <c r="C20" s="20">
        <f t="shared" si="0"/>
        <v>2.2000000000000002</v>
      </c>
      <c r="D20" s="20">
        <v>0.8</v>
      </c>
      <c r="E20" s="20">
        <v>0.5</v>
      </c>
      <c r="F20" s="20">
        <v>1.6</v>
      </c>
      <c r="G20" s="20">
        <f t="shared" si="8"/>
        <v>2.9000000000000004</v>
      </c>
      <c r="H20" s="20">
        <v>2.5</v>
      </c>
      <c r="I20" s="20">
        <v>1.6</v>
      </c>
      <c r="J20" s="20">
        <f t="shared" si="9"/>
        <v>4.0999999999999996</v>
      </c>
      <c r="K20" s="20">
        <v>0.3</v>
      </c>
      <c r="L20" s="20">
        <f t="shared" si="1"/>
        <v>0.3</v>
      </c>
      <c r="M20" s="20">
        <v>0.4</v>
      </c>
      <c r="N20" s="20">
        <f t="shared" si="10"/>
        <v>0.4</v>
      </c>
      <c r="O20" s="20">
        <v>1.6</v>
      </c>
      <c r="P20" s="20">
        <f t="shared" si="2"/>
        <v>1.6</v>
      </c>
      <c r="Q20" s="20">
        <v>0</v>
      </c>
      <c r="R20" s="20">
        <v>2.4</v>
      </c>
      <c r="S20" s="20">
        <v>0.6</v>
      </c>
      <c r="T20" s="20">
        <v>0.4</v>
      </c>
      <c r="U20" s="20">
        <v>0</v>
      </c>
      <c r="V20" s="20">
        <f t="shared" si="3"/>
        <v>3.4</v>
      </c>
      <c r="W20" s="20">
        <v>0</v>
      </c>
      <c r="X20" s="20">
        <v>2.8</v>
      </c>
      <c r="Y20" s="20">
        <f t="shared" si="11"/>
        <v>2.8</v>
      </c>
      <c r="Z20" s="20">
        <v>3.5</v>
      </c>
      <c r="AA20" s="20">
        <f t="shared" si="4"/>
        <v>3.5</v>
      </c>
      <c r="AB20" s="20">
        <v>0.3</v>
      </c>
      <c r="AC20" s="20">
        <v>0.4</v>
      </c>
      <c r="AD20" s="20">
        <v>2.5</v>
      </c>
      <c r="AE20" s="20">
        <v>2.9</v>
      </c>
      <c r="AF20" s="20">
        <v>0.4</v>
      </c>
      <c r="AG20" s="20">
        <f t="shared" si="5"/>
        <v>6.5</v>
      </c>
      <c r="AH20" s="20">
        <v>0</v>
      </c>
      <c r="AI20" s="20">
        <f t="shared" si="6"/>
        <v>0</v>
      </c>
      <c r="AJ20" s="20">
        <v>0.7</v>
      </c>
      <c r="AK20" s="20">
        <f t="shared" si="12"/>
        <v>0.7</v>
      </c>
      <c r="AL20" s="20">
        <f t="shared" si="7"/>
        <v>28.4</v>
      </c>
    </row>
    <row r="21" spans="1:41" ht="14.1" customHeight="1">
      <c r="A21" s="45" t="s">
        <v>309</v>
      </c>
      <c r="B21" s="20">
        <v>2.2000000000000002</v>
      </c>
      <c r="C21" s="20">
        <f t="shared" si="0"/>
        <v>2.2000000000000002</v>
      </c>
      <c r="D21" s="20">
        <v>0.3</v>
      </c>
      <c r="E21" s="20">
        <v>0.1</v>
      </c>
      <c r="F21" s="20">
        <v>0.6</v>
      </c>
      <c r="G21" s="20">
        <f t="shared" si="8"/>
        <v>1</v>
      </c>
      <c r="H21" s="20">
        <v>1.1000000000000001</v>
      </c>
      <c r="I21" s="20">
        <v>0.9</v>
      </c>
      <c r="J21" s="20">
        <f t="shared" si="9"/>
        <v>2</v>
      </c>
      <c r="K21" s="20">
        <v>0.2</v>
      </c>
      <c r="L21" s="20">
        <f t="shared" si="1"/>
        <v>0.2</v>
      </c>
      <c r="M21" s="20">
        <v>0.4</v>
      </c>
      <c r="N21" s="20">
        <f t="shared" si="10"/>
        <v>0.4</v>
      </c>
      <c r="O21" s="20">
        <v>1.1000000000000001</v>
      </c>
      <c r="P21" s="20">
        <f t="shared" si="2"/>
        <v>1.1000000000000001</v>
      </c>
      <c r="Q21" s="20">
        <v>0</v>
      </c>
      <c r="R21" s="20">
        <v>2.4</v>
      </c>
      <c r="S21" s="20">
        <v>0.4</v>
      </c>
      <c r="T21" s="20">
        <v>0.3</v>
      </c>
      <c r="U21" s="20">
        <v>0</v>
      </c>
      <c r="V21" s="20">
        <f t="shared" si="3"/>
        <v>3.0999999999999996</v>
      </c>
      <c r="W21" s="20">
        <v>0</v>
      </c>
      <c r="X21" s="20">
        <v>1.5</v>
      </c>
      <c r="Y21" s="20">
        <f t="shared" si="11"/>
        <v>1.5</v>
      </c>
      <c r="Z21" s="20">
        <v>4</v>
      </c>
      <c r="AA21" s="20">
        <f t="shared" si="4"/>
        <v>4</v>
      </c>
      <c r="AB21" s="20">
        <v>0.4</v>
      </c>
      <c r="AC21" s="51">
        <v>0.3</v>
      </c>
      <c r="AD21" s="51">
        <v>2.1</v>
      </c>
      <c r="AE21" s="51">
        <v>3</v>
      </c>
      <c r="AF21" s="51">
        <v>0.3</v>
      </c>
      <c r="AG21" s="20">
        <f t="shared" si="5"/>
        <v>6.1</v>
      </c>
      <c r="AH21" s="20">
        <v>0</v>
      </c>
      <c r="AI21" s="20">
        <f t="shared" si="6"/>
        <v>0</v>
      </c>
      <c r="AJ21" s="20">
        <v>0.2</v>
      </c>
      <c r="AK21" s="20">
        <f t="shared" si="12"/>
        <v>0.2</v>
      </c>
      <c r="AL21" s="20">
        <f t="shared" si="7"/>
        <v>21.8</v>
      </c>
    </row>
    <row r="22" spans="1:41" ht="14.1" customHeight="1">
      <c r="A22" s="68" t="s">
        <v>340</v>
      </c>
      <c r="B22" s="19">
        <v>1.8</v>
      </c>
      <c r="C22" s="20">
        <f t="shared" si="0"/>
        <v>1.8</v>
      </c>
      <c r="D22" s="19">
        <v>0.4</v>
      </c>
      <c r="E22" s="19">
        <v>0.3</v>
      </c>
      <c r="F22" s="19">
        <v>0.9</v>
      </c>
      <c r="G22" s="20">
        <f t="shared" si="8"/>
        <v>1.6</v>
      </c>
      <c r="H22" s="20">
        <v>2</v>
      </c>
      <c r="I22" s="20">
        <v>0.8</v>
      </c>
      <c r="J22" s="20">
        <f t="shared" si="9"/>
        <v>2.8</v>
      </c>
      <c r="K22" s="20">
        <v>0</v>
      </c>
      <c r="L22" s="20">
        <f t="shared" si="1"/>
        <v>0</v>
      </c>
      <c r="M22" s="20">
        <v>0.1</v>
      </c>
      <c r="N22" s="20">
        <f t="shared" si="10"/>
        <v>0.1</v>
      </c>
      <c r="O22" s="20">
        <v>2.2000000000000002</v>
      </c>
      <c r="P22" s="20">
        <f t="shared" si="2"/>
        <v>2.2000000000000002</v>
      </c>
      <c r="Q22" s="20">
        <v>0</v>
      </c>
      <c r="R22" s="20">
        <v>1.4</v>
      </c>
      <c r="S22" s="20">
        <v>0.7</v>
      </c>
      <c r="T22" s="20">
        <v>0.4</v>
      </c>
      <c r="U22" s="20">
        <v>0.1</v>
      </c>
      <c r="V22" s="20">
        <f t="shared" si="3"/>
        <v>2.5999999999999996</v>
      </c>
      <c r="W22" s="20">
        <v>0</v>
      </c>
      <c r="X22" s="20">
        <v>1</v>
      </c>
      <c r="Y22" s="20">
        <f t="shared" si="11"/>
        <v>1</v>
      </c>
      <c r="Z22" s="20">
        <v>1</v>
      </c>
      <c r="AA22" s="20">
        <f t="shared" si="4"/>
        <v>1</v>
      </c>
      <c r="AB22" s="20">
        <v>0.3</v>
      </c>
      <c r="AC22" s="51">
        <v>0.2</v>
      </c>
      <c r="AD22" s="51">
        <v>2.9</v>
      </c>
      <c r="AE22" s="51">
        <v>3</v>
      </c>
      <c r="AF22" s="51">
        <v>0.4</v>
      </c>
      <c r="AG22" s="20">
        <f t="shared" si="5"/>
        <v>6.8000000000000007</v>
      </c>
      <c r="AH22" s="20">
        <v>0</v>
      </c>
      <c r="AI22" s="20">
        <f t="shared" si="6"/>
        <v>0</v>
      </c>
      <c r="AJ22" s="20">
        <v>0.2</v>
      </c>
      <c r="AK22" s="20">
        <f t="shared" si="12"/>
        <v>0.2</v>
      </c>
      <c r="AL22" s="20">
        <f t="shared" si="7"/>
        <v>20.099999999999998</v>
      </c>
    </row>
    <row r="23" spans="1:41" ht="14.1" customHeight="1">
      <c r="A23" s="48" t="s">
        <v>323</v>
      </c>
      <c r="B23" s="49">
        <v>1.8</v>
      </c>
      <c r="C23" s="49">
        <f t="shared" si="0"/>
        <v>1.8</v>
      </c>
      <c r="D23" s="49">
        <v>0.5</v>
      </c>
      <c r="E23" s="49">
        <v>0.3</v>
      </c>
      <c r="F23" s="49">
        <v>1</v>
      </c>
      <c r="G23" s="49">
        <f t="shared" si="8"/>
        <v>1.8</v>
      </c>
      <c r="H23" s="49">
        <v>2.4</v>
      </c>
      <c r="I23" s="49">
        <v>1.5</v>
      </c>
      <c r="J23" s="49">
        <f t="shared" si="9"/>
        <v>3.9</v>
      </c>
      <c r="K23" s="49">
        <v>0.2</v>
      </c>
      <c r="L23" s="49">
        <f t="shared" si="1"/>
        <v>0.2</v>
      </c>
      <c r="M23" s="49">
        <v>0.2</v>
      </c>
      <c r="N23" s="49">
        <f t="shared" si="10"/>
        <v>0.2</v>
      </c>
      <c r="O23" s="49">
        <v>2.6</v>
      </c>
      <c r="P23" s="49">
        <f t="shared" si="2"/>
        <v>2.6</v>
      </c>
      <c r="Q23" s="49">
        <v>1</v>
      </c>
      <c r="R23" s="49">
        <v>2.2999999999999998</v>
      </c>
      <c r="S23" s="49">
        <v>0.5</v>
      </c>
      <c r="T23" s="49">
        <v>0.2</v>
      </c>
      <c r="U23" s="49">
        <v>0</v>
      </c>
      <c r="V23" s="49">
        <f t="shared" si="3"/>
        <v>4</v>
      </c>
      <c r="W23" s="49">
        <v>0</v>
      </c>
      <c r="X23" s="49">
        <v>1.7</v>
      </c>
      <c r="Y23" s="49">
        <f t="shared" si="11"/>
        <v>1.7</v>
      </c>
      <c r="Z23" s="49">
        <v>0.9</v>
      </c>
      <c r="AA23" s="49">
        <f t="shared" si="4"/>
        <v>0.9</v>
      </c>
      <c r="AB23" s="49">
        <v>1.3</v>
      </c>
      <c r="AC23" s="49">
        <v>0.3</v>
      </c>
      <c r="AD23" s="49">
        <v>3</v>
      </c>
      <c r="AE23" s="49">
        <v>3.6</v>
      </c>
      <c r="AF23" s="49">
        <v>0.4</v>
      </c>
      <c r="AG23" s="49">
        <f t="shared" si="5"/>
        <v>8.6</v>
      </c>
      <c r="AH23" s="49">
        <v>0</v>
      </c>
      <c r="AI23" s="49">
        <f t="shared" si="6"/>
        <v>0</v>
      </c>
      <c r="AJ23" s="49">
        <v>0.5</v>
      </c>
      <c r="AK23" s="49">
        <f t="shared" si="12"/>
        <v>0.5</v>
      </c>
      <c r="AL23" s="49">
        <f t="shared" si="7"/>
        <v>26.199999999999996</v>
      </c>
    </row>
    <row r="24" spans="1:41" ht="14.1" customHeight="1">
      <c r="A24" s="45" t="s">
        <v>324</v>
      </c>
      <c r="B24" s="20">
        <v>1.6</v>
      </c>
      <c r="C24" s="20">
        <f t="shared" si="0"/>
        <v>1.6</v>
      </c>
      <c r="D24" s="20">
        <v>0.4</v>
      </c>
      <c r="E24" s="20">
        <v>0.2</v>
      </c>
      <c r="F24" s="20">
        <v>0.9</v>
      </c>
      <c r="G24" s="20">
        <f t="shared" si="8"/>
        <v>1.5</v>
      </c>
      <c r="H24" s="20">
        <v>2.1</v>
      </c>
      <c r="I24" s="20">
        <v>1.4</v>
      </c>
      <c r="J24" s="20">
        <f t="shared" si="9"/>
        <v>3.5</v>
      </c>
      <c r="K24" s="20">
        <v>0.2</v>
      </c>
      <c r="L24" s="20">
        <f t="shared" si="1"/>
        <v>0.2</v>
      </c>
      <c r="M24" s="20">
        <v>0.2</v>
      </c>
      <c r="N24" s="20">
        <f t="shared" si="10"/>
        <v>0.2</v>
      </c>
      <c r="O24" s="20">
        <v>2</v>
      </c>
      <c r="P24" s="20">
        <f t="shared" si="2"/>
        <v>2</v>
      </c>
      <c r="Q24" s="20">
        <v>0.4</v>
      </c>
      <c r="R24" s="20">
        <v>0.3</v>
      </c>
      <c r="S24" s="20">
        <v>0.5</v>
      </c>
      <c r="T24" s="20">
        <v>0.1</v>
      </c>
      <c r="U24" s="20">
        <v>0.3</v>
      </c>
      <c r="V24" s="20">
        <f t="shared" si="3"/>
        <v>1.6</v>
      </c>
      <c r="W24" s="20">
        <v>0</v>
      </c>
      <c r="X24" s="20">
        <v>1.1000000000000001</v>
      </c>
      <c r="Y24" s="20">
        <f t="shared" si="11"/>
        <v>1.1000000000000001</v>
      </c>
      <c r="Z24" s="20">
        <v>0.1</v>
      </c>
      <c r="AA24" s="20">
        <f t="shared" si="4"/>
        <v>0.1</v>
      </c>
      <c r="AB24" s="20">
        <v>0.2</v>
      </c>
      <c r="AC24" s="51">
        <v>0.3</v>
      </c>
      <c r="AD24" s="51">
        <v>1.9</v>
      </c>
      <c r="AE24" s="51">
        <v>3.5</v>
      </c>
      <c r="AF24" s="51">
        <v>0.4</v>
      </c>
      <c r="AG24" s="20">
        <f t="shared" si="5"/>
        <v>6.3000000000000007</v>
      </c>
      <c r="AH24" s="20">
        <v>0</v>
      </c>
      <c r="AI24" s="20">
        <f t="shared" si="6"/>
        <v>0</v>
      </c>
      <c r="AJ24" s="20">
        <v>0.2</v>
      </c>
      <c r="AK24" s="20">
        <f t="shared" si="12"/>
        <v>0.2</v>
      </c>
      <c r="AL24" s="20">
        <f t="shared" si="7"/>
        <v>18.3</v>
      </c>
    </row>
    <row r="25" spans="1:41" ht="14.1" customHeight="1">
      <c r="A25" s="45" t="s">
        <v>54</v>
      </c>
      <c r="B25" s="20">
        <v>1.3</v>
      </c>
      <c r="C25" s="20">
        <f t="shared" si="0"/>
        <v>1.3</v>
      </c>
      <c r="D25" s="20">
        <v>0.4</v>
      </c>
      <c r="E25" s="20">
        <v>0.2</v>
      </c>
      <c r="F25" s="20">
        <v>0.8</v>
      </c>
      <c r="G25" s="20">
        <f t="shared" si="8"/>
        <v>1.4000000000000001</v>
      </c>
      <c r="H25" s="20">
        <v>1.5</v>
      </c>
      <c r="I25" s="20">
        <v>1.3</v>
      </c>
      <c r="J25" s="20">
        <f t="shared" si="9"/>
        <v>2.8</v>
      </c>
      <c r="K25" s="20">
        <v>0.1</v>
      </c>
      <c r="L25" s="20">
        <f t="shared" si="1"/>
        <v>0.1</v>
      </c>
      <c r="M25" s="20">
        <v>0.2</v>
      </c>
      <c r="N25" s="20">
        <f t="shared" si="10"/>
        <v>0.2</v>
      </c>
      <c r="O25" s="20">
        <v>1.7</v>
      </c>
      <c r="P25" s="20">
        <f t="shared" si="2"/>
        <v>1.7</v>
      </c>
      <c r="Q25" s="20">
        <v>1</v>
      </c>
      <c r="R25" s="20">
        <v>0.2</v>
      </c>
      <c r="S25" s="20">
        <v>0.4</v>
      </c>
      <c r="T25" s="20">
        <v>0.1</v>
      </c>
      <c r="U25" s="20">
        <v>0.2</v>
      </c>
      <c r="V25" s="20">
        <f t="shared" si="3"/>
        <v>1.9000000000000001</v>
      </c>
      <c r="W25" s="20">
        <v>0</v>
      </c>
      <c r="X25" s="20">
        <v>1.8</v>
      </c>
      <c r="Y25" s="20">
        <f t="shared" si="11"/>
        <v>1.8</v>
      </c>
      <c r="Z25" s="20">
        <v>0.4</v>
      </c>
      <c r="AA25" s="20">
        <f t="shared" si="4"/>
        <v>0.4</v>
      </c>
      <c r="AB25" s="20">
        <v>0.7</v>
      </c>
      <c r="AC25" s="51">
        <v>0.2</v>
      </c>
      <c r="AD25" s="51">
        <v>1.4</v>
      </c>
      <c r="AE25" s="51">
        <v>3.2</v>
      </c>
      <c r="AF25" s="51">
        <v>0.4</v>
      </c>
      <c r="AG25" s="20">
        <f t="shared" si="5"/>
        <v>5.9</v>
      </c>
      <c r="AH25" s="20">
        <v>0</v>
      </c>
      <c r="AI25" s="20">
        <f t="shared" si="6"/>
        <v>0</v>
      </c>
      <c r="AJ25" s="20">
        <v>0.4</v>
      </c>
      <c r="AK25" s="20">
        <f t="shared" si="12"/>
        <v>0.4</v>
      </c>
      <c r="AL25" s="20">
        <f t="shared" si="7"/>
        <v>17.899999999999999</v>
      </c>
    </row>
    <row r="26" spans="1:41" ht="14.1" customHeight="1">
      <c r="A26" s="45" t="s">
        <v>242</v>
      </c>
      <c r="B26" s="20">
        <v>1.3</v>
      </c>
      <c r="C26" s="20">
        <f t="shared" si="0"/>
        <v>1.3</v>
      </c>
      <c r="D26" s="20">
        <v>0.4</v>
      </c>
      <c r="E26" s="20">
        <v>0.4</v>
      </c>
      <c r="F26" s="20">
        <v>0.8</v>
      </c>
      <c r="G26" s="20">
        <f t="shared" si="8"/>
        <v>1.6</v>
      </c>
      <c r="H26" s="20">
        <v>1.3</v>
      </c>
      <c r="I26" s="20">
        <v>0.7</v>
      </c>
      <c r="J26" s="20">
        <f t="shared" si="9"/>
        <v>2</v>
      </c>
      <c r="K26" s="20">
        <v>0</v>
      </c>
      <c r="L26" s="20">
        <f t="shared" si="1"/>
        <v>0</v>
      </c>
      <c r="M26" s="20">
        <v>0.9</v>
      </c>
      <c r="N26" s="20">
        <f t="shared" si="10"/>
        <v>0.9</v>
      </c>
      <c r="O26" s="20">
        <v>1.1000000000000001</v>
      </c>
      <c r="P26" s="20">
        <f t="shared" si="2"/>
        <v>1.1000000000000001</v>
      </c>
      <c r="Q26" s="20">
        <v>0.8</v>
      </c>
      <c r="R26" s="20">
        <v>0.1</v>
      </c>
      <c r="S26" s="20">
        <v>0.4</v>
      </c>
      <c r="T26" s="20">
        <v>0.1</v>
      </c>
      <c r="U26" s="20">
        <v>0</v>
      </c>
      <c r="V26" s="20">
        <f t="shared" si="3"/>
        <v>1.4000000000000001</v>
      </c>
      <c r="W26" s="20">
        <v>0</v>
      </c>
      <c r="X26" s="20">
        <v>2.4</v>
      </c>
      <c r="Y26" s="20">
        <f t="shared" si="11"/>
        <v>2.4</v>
      </c>
      <c r="Z26" s="20">
        <v>0.4</v>
      </c>
      <c r="AA26" s="20">
        <f t="shared" si="4"/>
        <v>0.4</v>
      </c>
      <c r="AB26" s="20">
        <v>0.2</v>
      </c>
      <c r="AC26" s="20">
        <v>0.3</v>
      </c>
      <c r="AD26" s="20">
        <v>0.7</v>
      </c>
      <c r="AE26" s="20">
        <v>4.4000000000000004</v>
      </c>
      <c r="AF26" s="20">
        <v>0.2</v>
      </c>
      <c r="AG26" s="20">
        <f t="shared" si="5"/>
        <v>5.8000000000000007</v>
      </c>
      <c r="AH26" s="20">
        <v>0</v>
      </c>
      <c r="AI26" s="20">
        <f t="shared" si="6"/>
        <v>0</v>
      </c>
      <c r="AJ26" s="20">
        <v>0.3</v>
      </c>
      <c r="AK26" s="20">
        <f t="shared" si="12"/>
        <v>0.3</v>
      </c>
      <c r="AL26" s="20">
        <f t="shared" si="7"/>
        <v>17.200000000000003</v>
      </c>
    </row>
    <row r="27" spans="1:41" ht="14.1" customHeight="1" thickBot="1">
      <c r="A27" s="45" t="s">
        <v>243</v>
      </c>
      <c r="B27" s="20">
        <v>1.5</v>
      </c>
      <c r="C27" s="20">
        <f t="shared" si="0"/>
        <v>1.5</v>
      </c>
      <c r="D27" s="20">
        <v>0.4</v>
      </c>
      <c r="E27" s="20">
        <v>0.4</v>
      </c>
      <c r="F27" s="20">
        <v>0.9</v>
      </c>
      <c r="G27" s="20">
        <f t="shared" si="8"/>
        <v>1.7000000000000002</v>
      </c>
      <c r="H27" s="20">
        <v>1.4</v>
      </c>
      <c r="I27" s="20">
        <v>0.8</v>
      </c>
      <c r="J27" s="20">
        <f t="shared" si="9"/>
        <v>2.2000000000000002</v>
      </c>
      <c r="K27" s="20">
        <v>0.1</v>
      </c>
      <c r="L27" s="20">
        <f t="shared" si="1"/>
        <v>0.1</v>
      </c>
      <c r="M27" s="20">
        <v>0.3</v>
      </c>
      <c r="N27" s="20">
        <f t="shared" si="10"/>
        <v>0.3</v>
      </c>
      <c r="O27" s="20">
        <v>2</v>
      </c>
      <c r="P27" s="20">
        <f t="shared" si="2"/>
        <v>2</v>
      </c>
      <c r="Q27" s="20">
        <v>0.3</v>
      </c>
      <c r="R27" s="20">
        <v>0.1</v>
      </c>
      <c r="S27" s="20">
        <v>0.5</v>
      </c>
      <c r="T27" s="20">
        <v>0.2</v>
      </c>
      <c r="U27" s="20">
        <v>0</v>
      </c>
      <c r="V27" s="20">
        <f t="shared" si="3"/>
        <v>1.1000000000000001</v>
      </c>
      <c r="W27" s="20">
        <v>0</v>
      </c>
      <c r="X27" s="20">
        <v>2</v>
      </c>
      <c r="Y27" s="20">
        <f t="shared" si="11"/>
        <v>2</v>
      </c>
      <c r="Z27" s="20">
        <v>0.7</v>
      </c>
      <c r="AA27" s="20">
        <f t="shared" si="4"/>
        <v>0.7</v>
      </c>
      <c r="AB27" s="20">
        <v>0.4</v>
      </c>
      <c r="AC27" s="20">
        <v>0.3</v>
      </c>
      <c r="AD27" s="20">
        <v>1.5</v>
      </c>
      <c r="AE27" s="20">
        <v>4</v>
      </c>
      <c r="AF27" s="20">
        <v>0.2</v>
      </c>
      <c r="AG27" s="20">
        <f t="shared" si="5"/>
        <v>6.4</v>
      </c>
      <c r="AH27" s="20">
        <v>0</v>
      </c>
      <c r="AI27" s="20">
        <f t="shared" si="6"/>
        <v>0</v>
      </c>
      <c r="AJ27" s="20">
        <v>0.3</v>
      </c>
      <c r="AK27" s="20">
        <f t="shared" si="12"/>
        <v>0.3</v>
      </c>
      <c r="AL27" s="20">
        <f t="shared" si="7"/>
        <v>18.3</v>
      </c>
    </row>
    <row r="28" spans="1:41">
      <c r="A28" s="15" t="s">
        <v>57</v>
      </c>
      <c r="B28" s="22">
        <f t="shared" ref="B28:I28" si="13">SUM(B8:B27)/COUNTA(B8:B27)</f>
        <v>1.6575000000000002</v>
      </c>
      <c r="C28" s="22">
        <f t="shared" si="13"/>
        <v>1.6575000000000002</v>
      </c>
      <c r="D28" s="22">
        <f t="shared" si="13"/>
        <v>0.42250000000000004</v>
      </c>
      <c r="E28" s="22">
        <f t="shared" si="13"/>
        <v>0.29500000000000004</v>
      </c>
      <c r="F28" s="22">
        <f t="shared" si="13"/>
        <v>0.86499999999999999</v>
      </c>
      <c r="G28" s="22">
        <f t="shared" si="13"/>
        <v>1.5825</v>
      </c>
      <c r="H28" s="22">
        <f t="shared" si="13"/>
        <v>1.7349999999999999</v>
      </c>
      <c r="I28" s="22">
        <f t="shared" si="13"/>
        <v>1.1499999999999999</v>
      </c>
      <c r="J28" s="22">
        <f>SUM(J8:J27)/COUNTA(J8:J27)</f>
        <v>2.8849999999999998</v>
      </c>
      <c r="K28" s="22">
        <f>SUM(K8:K27)/COUNTA(K8:K27)</f>
        <v>0.18750000000000003</v>
      </c>
      <c r="L28" s="22">
        <f>SUM(L8:L27)/COUNTA(L8:L27)</f>
        <v>0.18750000000000003</v>
      </c>
      <c r="M28" s="22">
        <v>0</v>
      </c>
      <c r="N28" s="22">
        <f t="shared" ref="N28:AL28" si="14">SUM(N8:N27)/COUNTA(N8:N27)</f>
        <v>0.32850000000000007</v>
      </c>
      <c r="O28" s="22">
        <f t="shared" si="14"/>
        <v>1.6200000000000003</v>
      </c>
      <c r="P28" s="22">
        <f t="shared" si="14"/>
        <v>1.6200000000000003</v>
      </c>
      <c r="Q28" s="22">
        <f t="shared" si="14"/>
        <v>0.32450000000000001</v>
      </c>
      <c r="R28" s="22">
        <f t="shared" si="14"/>
        <v>1.1599999999999999</v>
      </c>
      <c r="S28" s="22">
        <f t="shared" si="14"/>
        <v>0.46500000000000002</v>
      </c>
      <c r="T28" s="22">
        <f t="shared" si="14"/>
        <v>0.28499999999999998</v>
      </c>
      <c r="U28" s="22">
        <f t="shared" si="14"/>
        <v>0.04</v>
      </c>
      <c r="V28" s="22">
        <f t="shared" si="14"/>
        <v>2.2744999999999997</v>
      </c>
      <c r="W28" s="22">
        <f t="shared" si="14"/>
        <v>0.04</v>
      </c>
      <c r="X28" s="22">
        <f t="shared" si="14"/>
        <v>1.7850000000000001</v>
      </c>
      <c r="Y28" s="22">
        <f t="shared" si="14"/>
        <v>1.825</v>
      </c>
      <c r="Z28" s="22">
        <f t="shared" si="14"/>
        <v>1.5399999999999996</v>
      </c>
      <c r="AA28" s="22">
        <f t="shared" si="14"/>
        <v>1.5399999999999996</v>
      </c>
      <c r="AB28" s="22">
        <f t="shared" si="14"/>
        <v>0.59499999999999997</v>
      </c>
      <c r="AC28" s="22">
        <f t="shared" si="14"/>
        <v>0.30499999999999999</v>
      </c>
      <c r="AD28" s="22">
        <f t="shared" si="14"/>
        <v>1.9700000000000002</v>
      </c>
      <c r="AE28" s="22">
        <f t="shared" si="14"/>
        <v>3.2625000000000002</v>
      </c>
      <c r="AF28" s="22">
        <f t="shared" si="14"/>
        <v>0.33250000000000007</v>
      </c>
      <c r="AG28" s="22">
        <f t="shared" si="14"/>
        <v>6.464999999999999</v>
      </c>
      <c r="AH28" s="22">
        <f t="shared" si="14"/>
        <v>0</v>
      </c>
      <c r="AI28" s="22">
        <f t="shared" si="14"/>
        <v>0</v>
      </c>
      <c r="AJ28" s="22">
        <f t="shared" si="14"/>
        <v>0.29500000000000004</v>
      </c>
      <c r="AK28" s="22">
        <f t="shared" si="14"/>
        <v>0.29500000000000004</v>
      </c>
      <c r="AL28" s="22">
        <f t="shared" si="14"/>
        <v>20.660499999999995</v>
      </c>
    </row>
    <row r="29" spans="1:41">
      <c r="A29" s="11" t="s">
        <v>58</v>
      </c>
      <c r="B29" s="18">
        <f t="shared" ref="B29:H29" si="15">SUM(B8:B22)/COUNTA(B8:B22)</f>
        <v>1.71</v>
      </c>
      <c r="C29" s="18">
        <f t="shared" si="15"/>
        <v>1.71</v>
      </c>
      <c r="D29" s="18">
        <f t="shared" si="15"/>
        <v>0.42333333333333328</v>
      </c>
      <c r="E29" s="18">
        <f t="shared" si="15"/>
        <v>0.29333333333333328</v>
      </c>
      <c r="F29" s="18">
        <f t="shared" si="15"/>
        <v>0.86</v>
      </c>
      <c r="G29" s="18">
        <f t="shared" si="15"/>
        <v>1.5766666666666667</v>
      </c>
      <c r="H29" s="18">
        <f t="shared" si="15"/>
        <v>1.7333333333333334</v>
      </c>
      <c r="I29" s="18">
        <f>SUM(I8:I22)/COUNTA(I8:I22)</f>
        <v>1.1533333333333331</v>
      </c>
      <c r="J29" s="18">
        <f>SUM(J8:J22)/COUNTA(J8:J22)</f>
        <v>2.8866666666666663</v>
      </c>
      <c r="K29" s="18">
        <f>SUM(K8:K22)/COUNTA(K8:K22)</f>
        <v>0.21</v>
      </c>
      <c r="L29" s="18">
        <f>SUM(L8:L22)/COUNTA(L8:L22)</f>
        <v>0.21</v>
      </c>
      <c r="M29" s="18">
        <v>0</v>
      </c>
      <c r="N29" s="18">
        <f t="shared" ref="N29:AL29" si="16">SUM(N8:N22)/COUNTA(N8:N22)</f>
        <v>0.318</v>
      </c>
      <c r="O29" s="18">
        <f t="shared" si="16"/>
        <v>1.5333333333333337</v>
      </c>
      <c r="P29" s="18">
        <f t="shared" si="16"/>
        <v>1.5333333333333337</v>
      </c>
      <c r="Q29" s="18">
        <f t="shared" si="16"/>
        <v>0.19933333333333333</v>
      </c>
      <c r="R29" s="18">
        <f>SUM(R8:R22)/COUNTA(R8:R22)</f>
        <v>1.3466666666666665</v>
      </c>
      <c r="S29" s="18">
        <f>SUM(S8:S22)/COUNTA(S8:S22)</f>
        <v>0.46666666666666673</v>
      </c>
      <c r="T29" s="18">
        <f>SUM(T8:T22)/COUNTA(T8:T22)</f>
        <v>0.33333333333333331</v>
      </c>
      <c r="U29" s="18">
        <f>SUM(U8:U22)/COUNTA(U8:U22)</f>
        <v>2.0000000000000004E-2</v>
      </c>
      <c r="V29" s="18">
        <f t="shared" si="16"/>
        <v>2.3659999999999997</v>
      </c>
      <c r="W29" s="18">
        <f t="shared" si="16"/>
        <v>5.3333333333333337E-2</v>
      </c>
      <c r="X29" s="18">
        <f>SUM(X8:X22)/COUNTA(X8:X22)</f>
        <v>1.78</v>
      </c>
      <c r="Y29" s="18">
        <f t="shared" si="16"/>
        <v>1.8333333333333335</v>
      </c>
      <c r="Z29" s="18">
        <f t="shared" si="16"/>
        <v>1.8866666666666665</v>
      </c>
      <c r="AA29" s="18">
        <f t="shared" si="16"/>
        <v>1.8866666666666665</v>
      </c>
      <c r="AB29" s="18">
        <f t="shared" si="16"/>
        <v>0.6066666666666668</v>
      </c>
      <c r="AC29" s="18">
        <f t="shared" si="16"/>
        <v>0.31333333333333335</v>
      </c>
      <c r="AD29" s="18">
        <f t="shared" si="16"/>
        <v>2.06</v>
      </c>
      <c r="AE29" s="18">
        <f t="shared" si="16"/>
        <v>3.1033333333333331</v>
      </c>
      <c r="AF29" s="18">
        <f t="shared" si="16"/>
        <v>0.33666666666666667</v>
      </c>
      <c r="AG29" s="18">
        <f t="shared" si="16"/>
        <v>6.42</v>
      </c>
      <c r="AH29" s="18">
        <f t="shared" si="16"/>
        <v>0</v>
      </c>
      <c r="AI29" s="18">
        <f t="shared" si="16"/>
        <v>0</v>
      </c>
      <c r="AJ29" s="18">
        <f t="shared" si="16"/>
        <v>0.28000000000000003</v>
      </c>
      <c r="AK29" s="18">
        <f t="shared" si="16"/>
        <v>0.28000000000000003</v>
      </c>
      <c r="AL29" s="18">
        <f t="shared" si="16"/>
        <v>21.020666666666664</v>
      </c>
    </row>
    <row r="30" spans="1:41">
      <c r="A30" s="11" t="s">
        <v>59</v>
      </c>
      <c r="B30" s="18">
        <f t="shared" ref="B30:H30" si="17">SUM(B23:B27)/COUNTA(B23:B27)</f>
        <v>1.5</v>
      </c>
      <c r="C30" s="18">
        <f t="shared" si="17"/>
        <v>1.5</v>
      </c>
      <c r="D30" s="18">
        <f t="shared" si="17"/>
        <v>0.42000000000000004</v>
      </c>
      <c r="E30" s="18">
        <f t="shared" si="17"/>
        <v>0.3</v>
      </c>
      <c r="F30" s="18">
        <f t="shared" si="17"/>
        <v>0.88000000000000012</v>
      </c>
      <c r="G30" s="18">
        <f t="shared" si="17"/>
        <v>1.6</v>
      </c>
      <c r="H30" s="18">
        <f t="shared" si="17"/>
        <v>1.7399999999999998</v>
      </c>
      <c r="I30" s="18">
        <f t="shared" ref="I30:AL30" si="18">SUM(I23:I27)/COUNTA(I23:I27)</f>
        <v>1.1400000000000001</v>
      </c>
      <c r="J30" s="18">
        <f t="shared" si="18"/>
        <v>2.88</v>
      </c>
      <c r="K30" s="18">
        <f t="shared" si="18"/>
        <v>0.12</v>
      </c>
      <c r="L30" s="18">
        <f t="shared" si="18"/>
        <v>0.12</v>
      </c>
      <c r="M30" s="18">
        <f t="shared" si="18"/>
        <v>0.36</v>
      </c>
      <c r="N30" s="18">
        <f t="shared" si="18"/>
        <v>0.36</v>
      </c>
      <c r="O30" s="18">
        <f t="shared" si="18"/>
        <v>1.8800000000000001</v>
      </c>
      <c r="P30" s="18">
        <f t="shared" si="18"/>
        <v>1.8800000000000001</v>
      </c>
      <c r="Q30" s="18">
        <f t="shared" si="18"/>
        <v>0.7</v>
      </c>
      <c r="R30" s="18">
        <f>SUM(R23:R27)/COUNTA(R23:R27)</f>
        <v>0.6</v>
      </c>
      <c r="S30" s="18">
        <f>SUM(S23:S27)/COUNTA(S23:S27)</f>
        <v>0.45999999999999996</v>
      </c>
      <c r="T30" s="18">
        <f>SUM(T23:T27)/COUNTA(T23:T27)</f>
        <v>0.13999999999999999</v>
      </c>
      <c r="U30" s="18">
        <f>SUM(U23:U27)/COUNTA(U23:U27)</f>
        <v>0.1</v>
      </c>
      <c r="V30" s="18">
        <f t="shared" si="18"/>
        <v>2</v>
      </c>
      <c r="W30" s="18">
        <f t="shared" si="18"/>
        <v>0</v>
      </c>
      <c r="X30" s="18">
        <f>SUM(X23:X27)/COUNTA(X23:X27)</f>
        <v>1.8</v>
      </c>
      <c r="Y30" s="18">
        <f t="shared" si="18"/>
        <v>1.8</v>
      </c>
      <c r="Z30" s="18">
        <f t="shared" si="18"/>
        <v>0.5</v>
      </c>
      <c r="AA30" s="18">
        <f t="shared" si="18"/>
        <v>0.5</v>
      </c>
      <c r="AB30" s="18">
        <f t="shared" si="18"/>
        <v>0.56000000000000005</v>
      </c>
      <c r="AC30" s="18">
        <f t="shared" si="18"/>
        <v>0.28000000000000003</v>
      </c>
      <c r="AD30" s="18">
        <f t="shared" si="18"/>
        <v>1.7</v>
      </c>
      <c r="AE30" s="18">
        <f t="shared" si="18"/>
        <v>3.7400000000000007</v>
      </c>
      <c r="AF30" s="18">
        <f t="shared" si="18"/>
        <v>0.32</v>
      </c>
      <c r="AG30" s="18">
        <f t="shared" si="18"/>
        <v>6.6</v>
      </c>
      <c r="AH30" s="18">
        <f t="shared" si="18"/>
        <v>0</v>
      </c>
      <c r="AI30" s="18">
        <f t="shared" si="18"/>
        <v>0</v>
      </c>
      <c r="AJ30" s="18">
        <f t="shared" si="18"/>
        <v>0.34</v>
      </c>
      <c r="AK30" s="18">
        <f t="shared" si="18"/>
        <v>0.34</v>
      </c>
      <c r="AL30" s="18">
        <f t="shared" si="18"/>
        <v>19.579999999999998</v>
      </c>
    </row>
    <row r="31" spans="1:41" ht="15.75" thickBot="1">
      <c r="A31" s="20" t="s">
        <v>60</v>
      </c>
      <c r="B31" s="20"/>
      <c r="C31" s="20">
        <f>+C28</f>
        <v>1.6575000000000002</v>
      </c>
      <c r="D31" s="20"/>
      <c r="E31" s="20"/>
      <c r="F31" s="20"/>
      <c r="G31" s="20">
        <f>+G28</f>
        <v>1.5825</v>
      </c>
      <c r="H31" s="20"/>
      <c r="I31" s="20"/>
      <c r="J31" s="20">
        <f>+J28</f>
        <v>2.8849999999999998</v>
      </c>
      <c r="K31" s="20"/>
      <c r="L31" s="20">
        <f>+L28</f>
        <v>0.18750000000000003</v>
      </c>
      <c r="M31" s="20"/>
      <c r="N31" s="20">
        <f>+N28</f>
        <v>0.32850000000000007</v>
      </c>
      <c r="O31" s="20"/>
      <c r="P31" s="20">
        <f>+P28</f>
        <v>1.6200000000000003</v>
      </c>
      <c r="Q31" s="20"/>
      <c r="R31" s="20"/>
      <c r="S31" s="20"/>
      <c r="T31" s="20"/>
      <c r="U31" s="20"/>
      <c r="V31" s="20">
        <f>+V28</f>
        <v>2.2744999999999997</v>
      </c>
      <c r="W31" s="20"/>
      <c r="X31" s="20"/>
      <c r="Y31" s="20">
        <f>+Y28</f>
        <v>1.825</v>
      </c>
      <c r="Z31" s="20"/>
      <c r="AA31" s="20">
        <f>+AA28</f>
        <v>1.5399999999999996</v>
      </c>
      <c r="AB31" s="20"/>
      <c r="AC31" s="20"/>
      <c r="AD31" s="20"/>
      <c r="AE31" s="20"/>
      <c r="AF31" s="20"/>
      <c r="AG31" s="20">
        <f>+AG28</f>
        <v>6.464999999999999</v>
      </c>
      <c r="AH31" s="20"/>
      <c r="AI31" s="20">
        <f>+AI28</f>
        <v>0</v>
      </c>
      <c r="AJ31" s="20"/>
      <c r="AK31" s="112">
        <f>+AK28</f>
        <v>0.29500000000000004</v>
      </c>
      <c r="AL31" s="112">
        <f>+AL28</f>
        <v>20.660499999999995</v>
      </c>
    </row>
    <row r="32" spans="1:4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/>
      <c r="AL32"/>
      <c r="AM32"/>
      <c r="AN32"/>
      <c r="AO32"/>
    </row>
    <row r="33" spans="1:4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2"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</row>
    <row r="35" spans="1:42" ht="15.75" thickBot="1">
      <c r="B35" s="314">
        <f>SUM(E37:I37)</f>
        <v>6.2606666666666673</v>
      </c>
    </row>
    <row r="36" spans="1:42">
      <c r="A36" s="24" t="s">
        <v>61</v>
      </c>
      <c r="B36" s="37" t="s">
        <v>74</v>
      </c>
      <c r="C36" s="37" t="s">
        <v>76</v>
      </c>
      <c r="D36" s="37" t="s">
        <v>77</v>
      </c>
      <c r="E36" s="37" t="s">
        <v>79</v>
      </c>
      <c r="F36" s="37" t="s">
        <v>78</v>
      </c>
      <c r="G36" s="37" t="s">
        <v>83</v>
      </c>
      <c r="H36" s="37" t="s">
        <v>84</v>
      </c>
      <c r="I36" s="37" t="s">
        <v>86</v>
      </c>
      <c r="J36" s="37" t="s">
        <v>88</v>
      </c>
      <c r="K36" s="37" t="s">
        <v>89</v>
      </c>
      <c r="L36" s="37" t="s">
        <v>91</v>
      </c>
      <c r="M36" s="37" t="s">
        <v>93</v>
      </c>
      <c r="N36" s="25"/>
    </row>
    <row r="37" spans="1:42">
      <c r="A37" s="26" t="s">
        <v>58</v>
      </c>
      <c r="B37" s="18">
        <f>C29</f>
        <v>1.71</v>
      </c>
      <c r="C37" s="18">
        <f>G29</f>
        <v>1.5766666666666667</v>
      </c>
      <c r="D37" s="18">
        <f>J29</f>
        <v>2.8866666666666663</v>
      </c>
      <c r="E37" s="18">
        <f>L29</f>
        <v>0.21</v>
      </c>
      <c r="F37" s="18">
        <f>N29</f>
        <v>0.318</v>
      </c>
      <c r="G37" s="18">
        <f>P29</f>
        <v>1.5333333333333337</v>
      </c>
      <c r="H37" s="18">
        <f>V29</f>
        <v>2.3659999999999997</v>
      </c>
      <c r="I37" s="18">
        <f>Y29</f>
        <v>1.8333333333333335</v>
      </c>
      <c r="J37" s="18">
        <f>AA29</f>
        <v>1.8866666666666665</v>
      </c>
      <c r="K37" s="18">
        <f>AG30</f>
        <v>6.6</v>
      </c>
      <c r="L37" s="18">
        <f>AI30</f>
        <v>0</v>
      </c>
      <c r="M37" s="20">
        <f>AK29</f>
        <v>0.28000000000000003</v>
      </c>
      <c r="N37" s="25"/>
    </row>
    <row r="38" spans="1:42">
      <c r="A38" s="210" t="s">
        <v>59</v>
      </c>
      <c r="B38" s="211">
        <f>C30</f>
        <v>1.5</v>
      </c>
      <c r="C38" s="211">
        <f>G30</f>
        <v>1.6</v>
      </c>
      <c r="D38" s="211">
        <f>J30</f>
        <v>2.88</v>
      </c>
      <c r="E38" s="211">
        <f>L30</f>
        <v>0.12</v>
      </c>
      <c r="F38" s="211">
        <f>N30</f>
        <v>0.36</v>
      </c>
      <c r="G38" s="211">
        <f>P30</f>
        <v>1.8800000000000001</v>
      </c>
      <c r="H38" s="211">
        <f>V30</f>
        <v>2</v>
      </c>
      <c r="I38" s="211">
        <f>Y30</f>
        <v>1.8</v>
      </c>
      <c r="J38" s="211">
        <f>AA30</f>
        <v>0.5</v>
      </c>
      <c r="K38" s="211">
        <f>AG30</f>
        <v>6.6</v>
      </c>
      <c r="L38" s="211">
        <f>AI30</f>
        <v>0</v>
      </c>
      <c r="M38" s="212">
        <f>AK30</f>
        <v>0.34</v>
      </c>
      <c r="N38" s="25"/>
    </row>
    <row r="39" spans="1:42">
      <c r="A39" s="27" t="s">
        <v>60</v>
      </c>
      <c r="B39" s="18">
        <f>C31</f>
        <v>1.6575000000000002</v>
      </c>
      <c r="C39" s="18">
        <f>G31</f>
        <v>1.5825</v>
      </c>
      <c r="D39" s="18">
        <f>J31</f>
        <v>2.8849999999999998</v>
      </c>
      <c r="E39" s="18">
        <f>L31</f>
        <v>0.18750000000000003</v>
      </c>
      <c r="F39" s="18">
        <f>N31</f>
        <v>0.32850000000000007</v>
      </c>
      <c r="G39" s="18">
        <f>P31</f>
        <v>1.6200000000000003</v>
      </c>
      <c r="H39" s="18">
        <f>V31</f>
        <v>2.2744999999999997</v>
      </c>
      <c r="I39" s="18">
        <f>Y31</f>
        <v>1.825</v>
      </c>
      <c r="J39" s="18">
        <f>AA31</f>
        <v>1.5399999999999996</v>
      </c>
      <c r="K39" s="18">
        <f>AG31</f>
        <v>6.464999999999999</v>
      </c>
      <c r="L39" s="18">
        <f>AI31</f>
        <v>0</v>
      </c>
      <c r="M39" s="20">
        <f>AK31</f>
        <v>0.29500000000000004</v>
      </c>
      <c r="N39" s="25"/>
    </row>
    <row r="40" spans="1:42">
      <c r="A40" s="26" t="s">
        <v>658</v>
      </c>
      <c r="B40" s="18">
        <f>B39</f>
        <v>1.6575000000000002</v>
      </c>
      <c r="C40" s="18">
        <f>C39+B40</f>
        <v>3.24</v>
      </c>
      <c r="D40" s="18">
        <f t="shared" ref="D40:M40" si="19">D39+C40</f>
        <v>6.125</v>
      </c>
      <c r="E40" s="18">
        <f t="shared" si="19"/>
        <v>6.3125</v>
      </c>
      <c r="F40" s="18">
        <f t="shared" si="19"/>
        <v>6.641</v>
      </c>
      <c r="G40" s="18">
        <f t="shared" si="19"/>
        <v>8.261000000000001</v>
      </c>
      <c r="H40" s="18">
        <f t="shared" si="19"/>
        <v>10.535500000000001</v>
      </c>
      <c r="I40" s="18">
        <f t="shared" si="19"/>
        <v>12.3605</v>
      </c>
      <c r="J40" s="18">
        <f t="shared" si="19"/>
        <v>13.900499999999999</v>
      </c>
      <c r="K40" s="18">
        <f t="shared" si="19"/>
        <v>20.365499999999997</v>
      </c>
      <c r="L40" s="18">
        <f t="shared" si="19"/>
        <v>20.365499999999997</v>
      </c>
      <c r="M40" s="18">
        <f t="shared" si="19"/>
        <v>20.660499999999999</v>
      </c>
      <c r="N40" s="25"/>
    </row>
    <row r="41" spans="1:42">
      <c r="A41" s="29" t="s">
        <v>279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25"/>
    </row>
    <row r="42" spans="1:42">
      <c r="A42" s="32" t="s">
        <v>63</v>
      </c>
      <c r="B42" s="38" t="s">
        <v>74</v>
      </c>
      <c r="C42" s="38" t="s">
        <v>76</v>
      </c>
      <c r="D42" s="38" t="s">
        <v>77</v>
      </c>
      <c r="E42" s="38" t="s">
        <v>79</v>
      </c>
      <c r="F42" s="38" t="s">
        <v>78</v>
      </c>
      <c r="G42" s="38" t="s">
        <v>83</v>
      </c>
      <c r="H42" s="38" t="s">
        <v>84</v>
      </c>
      <c r="I42" s="38" t="s">
        <v>86</v>
      </c>
      <c r="J42" s="38" t="s">
        <v>88</v>
      </c>
      <c r="K42" s="38" t="s">
        <v>89</v>
      </c>
      <c r="L42" s="38" t="s">
        <v>91</v>
      </c>
      <c r="M42" s="38" t="s">
        <v>93</v>
      </c>
      <c r="N42" s="25"/>
    </row>
    <row r="43" spans="1:42">
      <c r="A43" s="26" t="s">
        <v>64</v>
      </c>
      <c r="B43" s="18">
        <v>1.02</v>
      </c>
      <c r="C43" s="18">
        <v>1.05</v>
      </c>
      <c r="D43" s="18">
        <v>0.77</v>
      </c>
      <c r="E43" s="18">
        <v>1.71</v>
      </c>
      <c r="F43" s="18">
        <v>3.24</v>
      </c>
      <c r="G43" s="18">
        <v>2.4</v>
      </c>
      <c r="H43" s="18">
        <v>1.53</v>
      </c>
      <c r="I43" s="18">
        <v>2.2200000000000002</v>
      </c>
      <c r="J43" s="18">
        <v>2.72</v>
      </c>
      <c r="K43" s="18">
        <v>2.19</v>
      </c>
      <c r="L43" s="18">
        <v>0.86</v>
      </c>
      <c r="M43" s="20">
        <v>0.92</v>
      </c>
      <c r="N43" s="25"/>
    </row>
    <row r="44" spans="1:42">
      <c r="A44" s="26" t="s">
        <v>65</v>
      </c>
      <c r="B44" s="18">
        <f>SUM(B43)</f>
        <v>1.02</v>
      </c>
      <c r="C44" s="18">
        <f t="shared" ref="C44:I44" si="20">SUM(B44+C43)</f>
        <v>2.0700000000000003</v>
      </c>
      <c r="D44" s="18">
        <f t="shared" si="20"/>
        <v>2.8400000000000003</v>
      </c>
      <c r="E44" s="18">
        <f t="shared" si="20"/>
        <v>4.5500000000000007</v>
      </c>
      <c r="F44" s="18">
        <f t="shared" si="20"/>
        <v>7.7900000000000009</v>
      </c>
      <c r="G44" s="18">
        <f t="shared" si="20"/>
        <v>10.190000000000001</v>
      </c>
      <c r="H44" s="18">
        <f t="shared" si="20"/>
        <v>11.72</v>
      </c>
      <c r="I44" s="18">
        <f t="shared" si="20"/>
        <v>13.940000000000001</v>
      </c>
      <c r="J44" s="18">
        <f>SUM(H44+J43)</f>
        <v>14.440000000000001</v>
      </c>
      <c r="K44" s="18">
        <f>SUM(I44+K43)</f>
        <v>16.130000000000003</v>
      </c>
      <c r="L44" s="18">
        <f>SUM(J44+L43)</f>
        <v>15.3</v>
      </c>
      <c r="M44" s="20">
        <f>SUM(L44+M43)</f>
        <v>16.220000000000002</v>
      </c>
      <c r="N44" s="25"/>
    </row>
    <row r="45" spans="1:42">
      <c r="A45" s="27" t="s">
        <v>66</v>
      </c>
      <c r="B45" s="28">
        <v>5.34</v>
      </c>
      <c r="C45" s="28">
        <v>5.29</v>
      </c>
      <c r="D45" s="28">
        <v>5.58</v>
      </c>
      <c r="E45" s="28">
        <v>5.36</v>
      </c>
      <c r="F45" s="28">
        <v>8.82</v>
      </c>
      <c r="G45" s="28">
        <v>13.52</v>
      </c>
      <c r="H45" s="28">
        <v>11.61</v>
      </c>
      <c r="I45" s="28">
        <v>12.46</v>
      </c>
      <c r="J45" s="28">
        <v>9.85</v>
      </c>
      <c r="K45" s="28">
        <v>9.85</v>
      </c>
      <c r="L45" s="28">
        <v>9.85</v>
      </c>
      <c r="M45" s="28">
        <v>4.6900000000000004</v>
      </c>
      <c r="N45" s="25"/>
    </row>
    <row r="46" spans="1:42">
      <c r="A46" s="26" t="s">
        <v>67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0"/>
      <c r="N46" s="25"/>
    </row>
    <row r="47" spans="1:42">
      <c r="A47" s="26" t="s">
        <v>68</v>
      </c>
      <c r="B47" s="18">
        <f t="shared" ref="B47:M47" si="21">SUM(B37-B43)</f>
        <v>0.69</v>
      </c>
      <c r="C47" s="18">
        <f t="shared" si="21"/>
        <v>0.52666666666666662</v>
      </c>
      <c r="D47" s="18">
        <f t="shared" si="21"/>
        <v>2.1166666666666663</v>
      </c>
      <c r="E47" s="18">
        <f t="shared" si="21"/>
        <v>-1.5</v>
      </c>
      <c r="F47" s="18">
        <f t="shared" si="21"/>
        <v>-2.9220000000000002</v>
      </c>
      <c r="G47" s="18">
        <f t="shared" si="21"/>
        <v>-0.86666666666666625</v>
      </c>
      <c r="H47" s="18">
        <f t="shared" si="21"/>
        <v>0.83599999999999963</v>
      </c>
      <c r="I47" s="18">
        <f t="shared" si="21"/>
        <v>-0.38666666666666671</v>
      </c>
      <c r="J47" s="18">
        <f t="shared" si="21"/>
        <v>-0.8333333333333337</v>
      </c>
      <c r="K47" s="18">
        <f t="shared" si="21"/>
        <v>4.41</v>
      </c>
      <c r="L47" s="18">
        <f t="shared" si="21"/>
        <v>-0.86</v>
      </c>
      <c r="M47" s="28">
        <f t="shared" si="21"/>
        <v>-0.64</v>
      </c>
      <c r="N47" s="25"/>
    </row>
    <row r="48" spans="1:42">
      <c r="A48" s="26" t="s">
        <v>69</v>
      </c>
      <c r="B48" s="18">
        <f t="shared" ref="B48:M48" si="22">SUM(B38-B43)</f>
        <v>0.48</v>
      </c>
      <c r="C48" s="18">
        <f t="shared" si="22"/>
        <v>0.55000000000000004</v>
      </c>
      <c r="D48" s="18">
        <f t="shared" si="22"/>
        <v>2.11</v>
      </c>
      <c r="E48" s="18">
        <f t="shared" si="22"/>
        <v>-1.5899999999999999</v>
      </c>
      <c r="F48" s="18">
        <f t="shared" si="22"/>
        <v>-2.8800000000000003</v>
      </c>
      <c r="G48" s="18">
        <f t="shared" si="22"/>
        <v>-0.5199999999999998</v>
      </c>
      <c r="H48" s="18">
        <f t="shared" si="22"/>
        <v>0.47</v>
      </c>
      <c r="I48" s="18">
        <f t="shared" si="22"/>
        <v>-0.42000000000000015</v>
      </c>
      <c r="J48" s="18">
        <f t="shared" si="22"/>
        <v>-2.2200000000000002</v>
      </c>
      <c r="K48" s="18">
        <f t="shared" si="22"/>
        <v>4.41</v>
      </c>
      <c r="L48" s="18">
        <f t="shared" si="22"/>
        <v>-0.86</v>
      </c>
      <c r="M48" s="28">
        <f t="shared" si="22"/>
        <v>-0.58000000000000007</v>
      </c>
      <c r="N48" s="25"/>
    </row>
    <row r="49" spans="1:16">
      <c r="A49" s="26" t="s">
        <v>70</v>
      </c>
      <c r="B49" s="18">
        <f t="shared" ref="B49:M49" si="23">SUM(B39-B43)</f>
        <v>0.63750000000000018</v>
      </c>
      <c r="C49" s="18">
        <f t="shared" si="23"/>
        <v>0.53249999999999997</v>
      </c>
      <c r="D49" s="18">
        <f t="shared" si="23"/>
        <v>2.1149999999999998</v>
      </c>
      <c r="E49" s="18">
        <f t="shared" si="23"/>
        <v>-1.5225</v>
      </c>
      <c r="F49" s="18">
        <f t="shared" si="23"/>
        <v>-2.9115000000000002</v>
      </c>
      <c r="G49" s="18">
        <f t="shared" si="23"/>
        <v>-0.77999999999999958</v>
      </c>
      <c r="H49" s="18">
        <f t="shared" si="23"/>
        <v>0.74449999999999972</v>
      </c>
      <c r="I49" s="18">
        <f t="shared" si="23"/>
        <v>-0.39500000000000024</v>
      </c>
      <c r="J49" s="18">
        <f t="shared" si="23"/>
        <v>-1.1800000000000006</v>
      </c>
      <c r="K49" s="18">
        <f t="shared" si="23"/>
        <v>4.2749999999999986</v>
      </c>
      <c r="L49" s="18">
        <f t="shared" si="23"/>
        <v>-0.86</v>
      </c>
      <c r="M49" s="28">
        <f t="shared" si="23"/>
        <v>-0.625</v>
      </c>
      <c r="N49" s="25"/>
    </row>
    <row r="50" spans="1:16">
      <c r="A50" s="26" t="s">
        <v>71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20"/>
      <c r="N50" s="25"/>
      <c r="P50" s="20"/>
    </row>
    <row r="51" spans="1:16">
      <c r="A51" s="26" t="s">
        <v>68</v>
      </c>
      <c r="B51" s="18">
        <f t="shared" ref="B51:M51" si="24">SUM(B55-B44)</f>
        <v>0.69</v>
      </c>
      <c r="C51" s="18">
        <f t="shared" si="24"/>
        <v>1.2166666666666663</v>
      </c>
      <c r="D51" s="18">
        <f t="shared" si="24"/>
        <v>3.3333333333333326</v>
      </c>
      <c r="E51" s="18">
        <f t="shared" si="24"/>
        <v>1.8333333333333321</v>
      </c>
      <c r="F51" s="18">
        <f t="shared" si="24"/>
        <v>-1.0886666666666684</v>
      </c>
      <c r="G51" s="18">
        <f t="shared" si="24"/>
        <v>-1.9553333333333356</v>
      </c>
      <c r="H51" s="18">
        <f t="shared" si="24"/>
        <v>-1.1193333333333353</v>
      </c>
      <c r="I51" s="18">
        <f t="shared" si="24"/>
        <v>-1.506000000000002</v>
      </c>
      <c r="J51" s="18">
        <f t="shared" si="24"/>
        <v>-1.9526666666666692</v>
      </c>
      <c r="K51" s="18">
        <f t="shared" si="24"/>
        <v>2.9039999999999964</v>
      </c>
      <c r="L51" s="18">
        <f t="shared" si="24"/>
        <v>3.7339999999999982</v>
      </c>
      <c r="M51" s="28">
        <f t="shared" si="24"/>
        <v>3.0939999999999976</v>
      </c>
      <c r="N51" s="25"/>
    </row>
    <row r="52" spans="1:16">
      <c r="A52" s="26" t="s">
        <v>69</v>
      </c>
      <c r="B52" s="18">
        <f t="shared" ref="B52:M52" si="25">SUM(B56-B44)</f>
        <v>0.48</v>
      </c>
      <c r="C52" s="18">
        <f t="shared" si="25"/>
        <v>1.0299999999999998</v>
      </c>
      <c r="D52" s="18">
        <f t="shared" si="25"/>
        <v>3.14</v>
      </c>
      <c r="E52" s="18">
        <f t="shared" si="25"/>
        <v>1.5499999999999998</v>
      </c>
      <c r="F52" s="18">
        <f t="shared" si="25"/>
        <v>-1.33</v>
      </c>
      <c r="G52" s="18">
        <f t="shared" si="25"/>
        <v>-1.8499999999999996</v>
      </c>
      <c r="H52" s="18">
        <f t="shared" si="25"/>
        <v>-1.379999999999999</v>
      </c>
      <c r="I52" s="18">
        <f t="shared" si="25"/>
        <v>-1.7999999999999989</v>
      </c>
      <c r="J52" s="18">
        <f t="shared" si="25"/>
        <v>-3.5999999999999996</v>
      </c>
      <c r="K52" s="18">
        <f t="shared" si="25"/>
        <v>2.6099999999999994</v>
      </c>
      <c r="L52" s="18">
        <f t="shared" si="25"/>
        <v>3.4400000000000013</v>
      </c>
      <c r="M52" s="28">
        <f t="shared" si="25"/>
        <v>2.8599999999999994</v>
      </c>
      <c r="N52" s="25"/>
    </row>
    <row r="53" spans="1:16">
      <c r="A53" s="27" t="s">
        <v>70</v>
      </c>
      <c r="B53" s="28">
        <f t="shared" ref="B53:M53" si="26">SUM(B57-B44)</f>
        <v>0.63750000000000018</v>
      </c>
      <c r="C53" s="28">
        <f t="shared" si="26"/>
        <v>1.17</v>
      </c>
      <c r="D53" s="28">
        <f t="shared" si="26"/>
        <v>3.2849999999999997</v>
      </c>
      <c r="E53" s="28">
        <f t="shared" si="26"/>
        <v>1.7624999999999993</v>
      </c>
      <c r="F53" s="28">
        <f t="shared" si="26"/>
        <v>-1.1490000000000009</v>
      </c>
      <c r="G53" s="28">
        <f t="shared" si="26"/>
        <v>-1.9290000000000003</v>
      </c>
      <c r="H53" s="28">
        <f t="shared" si="26"/>
        <v>-1.1844999999999999</v>
      </c>
      <c r="I53" s="28">
        <f t="shared" si="26"/>
        <v>-1.5795000000000012</v>
      </c>
      <c r="J53" s="28">
        <f t="shared" si="26"/>
        <v>-2.3645000000000014</v>
      </c>
      <c r="K53" s="28">
        <f t="shared" si="26"/>
        <v>2.6954999999999956</v>
      </c>
      <c r="L53" s="28">
        <f t="shared" si="26"/>
        <v>3.5254999999999974</v>
      </c>
      <c r="M53" s="28">
        <f t="shared" si="26"/>
        <v>2.9004999999999974</v>
      </c>
      <c r="N53" s="25"/>
    </row>
    <row r="54" spans="1:16">
      <c r="A54" s="33" t="s">
        <v>72</v>
      </c>
      <c r="B54" s="39" t="s">
        <v>74</v>
      </c>
      <c r="C54" s="39" t="s">
        <v>76</v>
      </c>
      <c r="D54" s="39" t="s">
        <v>77</v>
      </c>
      <c r="E54" s="39" t="s">
        <v>79</v>
      </c>
      <c r="F54" s="39" t="s">
        <v>78</v>
      </c>
      <c r="G54" s="39" t="s">
        <v>83</v>
      </c>
      <c r="H54" s="39" t="s">
        <v>84</v>
      </c>
      <c r="I54" s="39" t="s">
        <v>86</v>
      </c>
      <c r="J54" s="39" t="s">
        <v>88</v>
      </c>
      <c r="K54" s="39" t="s">
        <v>89</v>
      </c>
      <c r="L54" s="39" t="s">
        <v>91</v>
      </c>
      <c r="M54" s="39" t="s">
        <v>93</v>
      </c>
      <c r="N54" s="25"/>
    </row>
    <row r="55" spans="1:16">
      <c r="A55" s="26" t="s">
        <v>68</v>
      </c>
      <c r="B55" s="18">
        <f>SUM(B37)</f>
        <v>1.71</v>
      </c>
      <c r="C55" s="18">
        <f t="shared" ref="C55:I57" si="27">SUM(C37+B55)</f>
        <v>3.2866666666666666</v>
      </c>
      <c r="D55" s="18">
        <f t="shared" si="27"/>
        <v>6.1733333333333329</v>
      </c>
      <c r="E55" s="18">
        <f t="shared" si="27"/>
        <v>6.3833333333333329</v>
      </c>
      <c r="F55" s="18">
        <f t="shared" si="27"/>
        <v>6.7013333333333325</v>
      </c>
      <c r="G55" s="18">
        <f t="shared" si="27"/>
        <v>8.2346666666666657</v>
      </c>
      <c r="H55" s="18">
        <f t="shared" si="27"/>
        <v>10.600666666666665</v>
      </c>
      <c r="I55" s="18">
        <f t="shared" si="27"/>
        <v>12.433999999999999</v>
      </c>
      <c r="J55" s="18">
        <f t="shared" ref="J55:K57" si="28">SUM(J37+H55)</f>
        <v>12.487333333333332</v>
      </c>
      <c r="K55" s="18">
        <f t="shared" si="28"/>
        <v>19.033999999999999</v>
      </c>
      <c r="L55" s="18">
        <f t="shared" ref="L55:M57" si="29">SUM(L37+K55)</f>
        <v>19.033999999999999</v>
      </c>
      <c r="M55" s="28">
        <f t="shared" si="29"/>
        <v>19.314</v>
      </c>
      <c r="N55" s="25"/>
    </row>
    <row r="56" spans="1:16">
      <c r="A56" s="26" t="s">
        <v>69</v>
      </c>
      <c r="B56" s="18">
        <f>SUM(B38)</f>
        <v>1.5</v>
      </c>
      <c r="C56" s="18">
        <f t="shared" si="27"/>
        <v>3.1</v>
      </c>
      <c r="D56" s="18">
        <f t="shared" si="27"/>
        <v>5.98</v>
      </c>
      <c r="E56" s="18">
        <f t="shared" si="27"/>
        <v>6.1000000000000005</v>
      </c>
      <c r="F56" s="18">
        <f t="shared" si="27"/>
        <v>6.4600000000000009</v>
      </c>
      <c r="G56" s="18">
        <f t="shared" si="27"/>
        <v>8.3400000000000016</v>
      </c>
      <c r="H56" s="18">
        <f t="shared" si="27"/>
        <v>10.340000000000002</v>
      </c>
      <c r="I56" s="18">
        <f t="shared" si="27"/>
        <v>12.140000000000002</v>
      </c>
      <c r="J56" s="18">
        <f t="shared" si="28"/>
        <v>10.840000000000002</v>
      </c>
      <c r="K56" s="18">
        <f t="shared" si="28"/>
        <v>18.740000000000002</v>
      </c>
      <c r="L56" s="18">
        <f t="shared" si="29"/>
        <v>18.740000000000002</v>
      </c>
      <c r="M56" s="28">
        <f t="shared" si="29"/>
        <v>19.080000000000002</v>
      </c>
      <c r="N56" s="25"/>
    </row>
    <row r="57" spans="1:16" ht="15.75" thickBot="1">
      <c r="A57" s="26" t="s">
        <v>70</v>
      </c>
      <c r="B57" s="20">
        <f>SUM(B39)</f>
        <v>1.6575000000000002</v>
      </c>
      <c r="C57" s="20">
        <f t="shared" si="27"/>
        <v>3.24</v>
      </c>
      <c r="D57" s="20">
        <f t="shared" si="27"/>
        <v>6.125</v>
      </c>
      <c r="E57" s="20">
        <f t="shared" si="27"/>
        <v>6.3125</v>
      </c>
      <c r="F57" s="20">
        <f t="shared" si="27"/>
        <v>6.641</v>
      </c>
      <c r="G57" s="20">
        <f t="shared" si="27"/>
        <v>8.261000000000001</v>
      </c>
      <c r="H57" s="20">
        <f t="shared" si="27"/>
        <v>10.535500000000001</v>
      </c>
      <c r="I57" s="20">
        <f t="shared" si="27"/>
        <v>12.3605</v>
      </c>
      <c r="J57" s="20">
        <f t="shared" si="28"/>
        <v>12.0755</v>
      </c>
      <c r="K57" s="20">
        <f t="shared" si="28"/>
        <v>18.825499999999998</v>
      </c>
      <c r="L57" s="20">
        <f t="shared" si="29"/>
        <v>18.825499999999998</v>
      </c>
      <c r="M57" s="28">
        <f t="shared" si="29"/>
        <v>19.1205</v>
      </c>
      <c r="N57" s="25"/>
    </row>
    <row r="58" spans="1:16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</sheetData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5"/>
  <dimension ref="A1:AQ58"/>
  <sheetViews>
    <sheetView topLeftCell="A3" zoomScale="75" zoomScaleNormal="75" workbookViewId="0">
      <pane xSplit="2" ySplit="5" topLeftCell="C8" activePane="bottomRight" state="frozen"/>
      <selection activeCell="A3" sqref="A3"/>
      <selection pane="topRight" activeCell="C3" sqref="C3"/>
      <selection pane="bottomLeft" activeCell="A8" sqref="A8"/>
      <selection pane="bottomRight" activeCell="B36" sqref="B36"/>
    </sheetView>
  </sheetViews>
  <sheetFormatPr defaultColWidth="9.6640625" defaultRowHeight="15"/>
  <cols>
    <col min="1" max="1" width="35.77734375" style="1" customWidth="1"/>
    <col min="2" max="27" width="9.6640625" style="1" customWidth="1"/>
    <col min="28" max="28" width="9.21875" style="1" customWidth="1"/>
    <col min="29" max="29" width="10.21875" style="1" customWidth="1"/>
    <col min="30" max="30" width="10.44140625" style="1" bestFit="1" customWidth="1"/>
    <col min="31" max="32" width="10.44140625" style="1" customWidth="1"/>
    <col min="33" max="34" width="9.44140625" style="1" customWidth="1"/>
    <col min="35" max="36" width="8.33203125" style="1" customWidth="1"/>
    <col min="37" max="37" width="10.44140625" style="1" customWidth="1"/>
    <col min="38" max="38" width="10.44140625" style="1" bestFit="1" customWidth="1"/>
    <col min="39" max="41" width="9.6640625" style="1" customWidth="1"/>
    <col min="42" max="42" width="9.44140625" style="1" customWidth="1"/>
    <col min="43" max="43" width="10.77734375" style="1" customWidth="1"/>
    <col min="44" max="16384" width="9.6640625" style="1"/>
  </cols>
  <sheetData>
    <row r="1" spans="1:43">
      <c r="A1" s="11" t="s">
        <v>46</v>
      </c>
      <c r="B1" s="11"/>
    </row>
    <row r="2" spans="1:43">
      <c r="A2" s="71" t="s">
        <v>601</v>
      </c>
      <c r="B2" s="11"/>
    </row>
    <row r="3" spans="1:43">
      <c r="A3" s="11" t="s">
        <v>299</v>
      </c>
      <c r="B3" s="11"/>
    </row>
    <row r="4" spans="1:43">
      <c r="A4" s="11" t="s">
        <v>360</v>
      </c>
      <c r="B4" s="11"/>
    </row>
    <row r="5" spans="1:43">
      <c r="A5" s="1" t="s">
        <v>622</v>
      </c>
      <c r="B5" s="11"/>
    </row>
    <row r="6" spans="1:43" ht="6.95" customHeight="1" thickBot="1">
      <c r="A6" s="11"/>
      <c r="B6" s="11"/>
      <c r="D6" s="35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 ht="32.25" thickBot="1">
      <c r="A7" s="247" t="s">
        <v>48</v>
      </c>
      <c r="B7" s="248"/>
      <c r="C7" s="249" t="s">
        <v>341</v>
      </c>
      <c r="D7" s="250" t="s">
        <v>122</v>
      </c>
      <c r="E7" s="249" t="s">
        <v>342</v>
      </c>
      <c r="F7" s="250" t="s">
        <v>616</v>
      </c>
      <c r="G7" s="250" t="s">
        <v>617</v>
      </c>
      <c r="H7" s="249" t="s">
        <v>578</v>
      </c>
      <c r="I7" s="248"/>
      <c r="J7" s="249" t="s">
        <v>570</v>
      </c>
      <c r="K7" s="250" t="s">
        <v>126</v>
      </c>
      <c r="L7" s="251">
        <v>38851</v>
      </c>
      <c r="M7" s="249" t="s">
        <v>347</v>
      </c>
      <c r="N7" s="252" t="s">
        <v>618</v>
      </c>
      <c r="O7" s="249" t="s">
        <v>571</v>
      </c>
      <c r="P7" s="253" t="s">
        <v>619</v>
      </c>
      <c r="Q7" s="253" t="s">
        <v>620</v>
      </c>
      <c r="R7" s="253" t="s">
        <v>621</v>
      </c>
      <c r="S7" s="253" t="s">
        <v>187</v>
      </c>
      <c r="T7" s="249" t="s">
        <v>572</v>
      </c>
      <c r="U7" s="248">
        <v>38932</v>
      </c>
      <c r="V7" s="249" t="s">
        <v>377</v>
      </c>
      <c r="W7" s="248">
        <v>38962</v>
      </c>
      <c r="X7" s="254">
        <v>38970</v>
      </c>
      <c r="Y7" s="254">
        <v>38973</v>
      </c>
      <c r="Z7" s="255" t="s">
        <v>155</v>
      </c>
      <c r="AA7" s="255" t="s">
        <v>282</v>
      </c>
      <c r="AB7" s="255" t="s">
        <v>314</v>
      </c>
      <c r="AC7" s="249" t="s">
        <v>623</v>
      </c>
      <c r="AD7" s="255" t="s">
        <v>90</v>
      </c>
      <c r="AE7" s="255" t="s">
        <v>625</v>
      </c>
      <c r="AF7" s="256" t="s">
        <v>624</v>
      </c>
      <c r="AG7" s="256" t="s">
        <v>356</v>
      </c>
      <c r="AH7" s="257" t="s">
        <v>627</v>
      </c>
      <c r="AI7" s="258">
        <v>39074</v>
      </c>
      <c r="AJ7" s="258">
        <v>39446</v>
      </c>
      <c r="AK7" s="256" t="s">
        <v>629</v>
      </c>
      <c r="AL7" s="259" t="s">
        <v>358</v>
      </c>
    </row>
    <row r="8" spans="1:43">
      <c r="A8" s="260" t="s">
        <v>317</v>
      </c>
      <c r="B8" s="17">
        <v>0</v>
      </c>
      <c r="C8" s="22">
        <f t="shared" ref="C8:C27" si="0">SUM(B8:B8)</f>
        <v>0</v>
      </c>
      <c r="D8" s="22">
        <v>0.2</v>
      </c>
      <c r="E8" s="22">
        <f t="shared" ref="E8:E27" si="1">SUM(D8)</f>
        <v>0.2</v>
      </c>
      <c r="F8" s="22">
        <v>0.2</v>
      </c>
      <c r="G8" s="22">
        <v>0.5</v>
      </c>
      <c r="H8" s="22">
        <f>SUM(F8:G8)</f>
        <v>0.7</v>
      </c>
      <c r="I8" s="22">
        <v>0</v>
      </c>
      <c r="J8" s="22">
        <f t="shared" ref="J8:J27" si="2">SUM(I8:I8)</f>
        <v>0</v>
      </c>
      <c r="K8" s="22">
        <v>1.2</v>
      </c>
      <c r="L8" s="22">
        <v>3.5</v>
      </c>
      <c r="M8" s="22">
        <f>SUM(K8:L8)</f>
        <v>4.7</v>
      </c>
      <c r="N8" s="22">
        <v>0.7</v>
      </c>
      <c r="O8" s="22">
        <f t="shared" ref="O8:O27" si="3">SUM(N8:N8)</f>
        <v>0.7</v>
      </c>
      <c r="P8" s="22">
        <v>0.2</v>
      </c>
      <c r="Q8" s="22">
        <v>0.3</v>
      </c>
      <c r="R8" s="22">
        <v>0.3</v>
      </c>
      <c r="S8" s="22">
        <v>0.1</v>
      </c>
      <c r="T8" s="22">
        <f>SUM(P8:S8)</f>
        <v>0.9</v>
      </c>
      <c r="U8" s="22">
        <v>1.7</v>
      </c>
      <c r="V8" s="22">
        <f t="shared" ref="V8:V27" si="4">SUM(U8:U8)</f>
        <v>1.7</v>
      </c>
      <c r="W8" s="22">
        <v>0</v>
      </c>
      <c r="X8" s="22">
        <f t="shared" ref="X8:X27" si="5">SUM(W8:W8)</f>
        <v>0</v>
      </c>
      <c r="Y8" s="22">
        <v>2.1</v>
      </c>
      <c r="Z8" s="22">
        <v>1.3</v>
      </c>
      <c r="AA8" s="22">
        <v>0.3</v>
      </c>
      <c r="AB8" s="20">
        <v>0.5</v>
      </c>
      <c r="AC8" s="20">
        <f>SUM(W8:AB8)</f>
        <v>4.2</v>
      </c>
      <c r="AD8" s="22">
        <v>2.8</v>
      </c>
      <c r="AE8" s="22">
        <v>0.35</v>
      </c>
      <c r="AF8" s="20">
        <f>SUM(AD8:AE8)</f>
        <v>3.15</v>
      </c>
      <c r="AG8" s="20">
        <v>0</v>
      </c>
      <c r="AH8" s="20">
        <v>0.6</v>
      </c>
      <c r="AI8" s="20">
        <v>1</v>
      </c>
      <c r="AJ8" s="20">
        <v>0.4</v>
      </c>
      <c r="AK8" s="20">
        <f t="shared" ref="AK8:AK25" si="6">(AH8+AI8)</f>
        <v>1.6</v>
      </c>
      <c r="AL8" s="226">
        <f>C8+E8+H8+J8+M8+O8+T8+V8+AC8+AF8+AG8+AK8</f>
        <v>17.850000000000001</v>
      </c>
    </row>
    <row r="9" spans="1:43" ht="14.1" customHeight="1">
      <c r="A9" s="261" t="s">
        <v>303</v>
      </c>
      <c r="B9" s="59">
        <v>0</v>
      </c>
      <c r="C9" s="59">
        <f t="shared" si="0"/>
        <v>0</v>
      </c>
      <c r="D9" s="58">
        <v>0.3</v>
      </c>
      <c r="E9" s="59">
        <f t="shared" si="1"/>
        <v>0.3</v>
      </c>
      <c r="F9" s="59">
        <v>0.2</v>
      </c>
      <c r="G9" s="59">
        <v>0.4</v>
      </c>
      <c r="H9" s="59">
        <f t="shared" ref="H9:H27" si="7">SUM(F9:G9)</f>
        <v>0.60000000000000009</v>
      </c>
      <c r="I9" s="59">
        <v>0</v>
      </c>
      <c r="J9" s="59">
        <f t="shared" si="2"/>
        <v>0</v>
      </c>
      <c r="K9" s="59">
        <v>1</v>
      </c>
      <c r="L9" s="59">
        <v>2.2999999999999998</v>
      </c>
      <c r="M9" s="59">
        <f t="shared" ref="M9:M27" si="8">SUM(K9:L9)</f>
        <v>3.3</v>
      </c>
      <c r="N9" s="59">
        <v>0.7</v>
      </c>
      <c r="O9" s="59">
        <f t="shared" si="3"/>
        <v>0.7</v>
      </c>
      <c r="P9" s="59">
        <v>0.2</v>
      </c>
      <c r="Q9" s="59">
        <v>0.25</v>
      </c>
      <c r="R9" s="59">
        <v>0.3</v>
      </c>
      <c r="S9" s="59">
        <v>0.2</v>
      </c>
      <c r="T9" s="59">
        <f t="shared" ref="T9:T27" si="9">SUM(P9:S9)</f>
        <v>0.95</v>
      </c>
      <c r="U9" s="59">
        <v>1.3</v>
      </c>
      <c r="V9" s="59">
        <f t="shared" si="4"/>
        <v>1.3</v>
      </c>
      <c r="W9" s="59">
        <v>0</v>
      </c>
      <c r="X9" s="59">
        <f t="shared" si="5"/>
        <v>0</v>
      </c>
      <c r="Y9" s="58">
        <v>2.2000000000000002</v>
      </c>
      <c r="Z9" s="59">
        <v>1.2</v>
      </c>
      <c r="AA9" s="59">
        <v>0.25</v>
      </c>
      <c r="AB9" s="20">
        <v>0.3</v>
      </c>
      <c r="AC9" s="20">
        <f t="shared" ref="AC9:AC27" si="10">SUM(W9:AB9)</f>
        <v>3.95</v>
      </c>
      <c r="AD9" s="59">
        <v>2.9</v>
      </c>
      <c r="AE9" s="59">
        <v>0.3</v>
      </c>
      <c r="AF9" s="20">
        <f t="shared" ref="AF9:AF27" si="11">SUM(AD9:AE9)</f>
        <v>3.1999999999999997</v>
      </c>
      <c r="AG9" s="20">
        <v>0</v>
      </c>
      <c r="AH9" s="20">
        <v>0.7</v>
      </c>
      <c r="AI9" s="20">
        <v>0.8</v>
      </c>
      <c r="AJ9" s="20">
        <v>0.35</v>
      </c>
      <c r="AK9" s="20">
        <f t="shared" si="6"/>
        <v>1.5</v>
      </c>
      <c r="AL9" s="226">
        <f t="shared" ref="AL9:AL27" si="12">C9+E9+H9+J9+M9+O9+T9+V9+AC9+AF9+AG9+AK9</f>
        <v>15.8</v>
      </c>
    </row>
    <row r="10" spans="1:43" ht="14.1" customHeight="1">
      <c r="A10" s="261" t="s">
        <v>287</v>
      </c>
      <c r="B10" s="20">
        <v>0</v>
      </c>
      <c r="C10" s="20">
        <f t="shared" si="0"/>
        <v>0</v>
      </c>
      <c r="D10" s="51">
        <v>0.1</v>
      </c>
      <c r="E10" s="20">
        <f t="shared" si="1"/>
        <v>0.1</v>
      </c>
      <c r="F10" s="20">
        <v>0.2</v>
      </c>
      <c r="G10" s="20">
        <v>0.4</v>
      </c>
      <c r="H10" s="20">
        <f t="shared" si="7"/>
        <v>0.60000000000000009</v>
      </c>
      <c r="I10" s="20">
        <v>0</v>
      </c>
      <c r="J10" s="20">
        <f t="shared" si="2"/>
        <v>0</v>
      </c>
      <c r="K10" s="20">
        <v>1</v>
      </c>
      <c r="L10" s="20">
        <v>3.2</v>
      </c>
      <c r="M10" s="20">
        <f t="shared" si="8"/>
        <v>4.2</v>
      </c>
      <c r="N10" s="20">
        <v>0.9</v>
      </c>
      <c r="O10" s="20">
        <f t="shared" si="3"/>
        <v>0.9</v>
      </c>
      <c r="P10" s="20">
        <v>0.2</v>
      </c>
      <c r="Q10" s="20">
        <v>0.3</v>
      </c>
      <c r="R10" s="20">
        <v>0.4</v>
      </c>
      <c r="S10" s="20">
        <v>0.1</v>
      </c>
      <c r="T10" s="20">
        <f t="shared" si="9"/>
        <v>1</v>
      </c>
      <c r="U10" s="20">
        <v>1.6</v>
      </c>
      <c r="V10" s="20">
        <f t="shared" si="4"/>
        <v>1.6</v>
      </c>
      <c r="W10" s="20">
        <v>0</v>
      </c>
      <c r="X10" s="20">
        <f t="shared" si="5"/>
        <v>0</v>
      </c>
      <c r="Y10" s="51">
        <v>2.5</v>
      </c>
      <c r="Z10" s="20">
        <v>1.7</v>
      </c>
      <c r="AA10" s="20">
        <v>0.3</v>
      </c>
      <c r="AB10" s="20">
        <v>0.7</v>
      </c>
      <c r="AC10" s="20">
        <f t="shared" si="10"/>
        <v>5.2</v>
      </c>
      <c r="AD10" s="20">
        <v>3.2</v>
      </c>
      <c r="AE10" s="20">
        <v>0.6</v>
      </c>
      <c r="AF10" s="20">
        <f t="shared" si="11"/>
        <v>3.8000000000000003</v>
      </c>
      <c r="AG10" s="20">
        <v>0</v>
      </c>
      <c r="AH10" s="20">
        <v>0.8</v>
      </c>
      <c r="AI10" s="20">
        <v>0.9</v>
      </c>
      <c r="AJ10" s="20">
        <v>0.6</v>
      </c>
      <c r="AK10" s="20">
        <f t="shared" si="6"/>
        <v>1.7000000000000002</v>
      </c>
      <c r="AL10" s="226">
        <f t="shared" si="12"/>
        <v>19.100000000000001</v>
      </c>
    </row>
    <row r="11" spans="1:43" ht="14.1" customHeight="1">
      <c r="A11" s="261" t="s">
        <v>52</v>
      </c>
      <c r="B11" s="20">
        <v>0</v>
      </c>
      <c r="C11" s="20">
        <f t="shared" si="0"/>
        <v>0</v>
      </c>
      <c r="D11" s="20">
        <v>0.1</v>
      </c>
      <c r="E11" s="20">
        <f t="shared" si="1"/>
        <v>0.1</v>
      </c>
      <c r="F11" s="20">
        <v>0</v>
      </c>
      <c r="G11" s="20">
        <v>0.2</v>
      </c>
      <c r="H11" s="20">
        <f t="shared" si="7"/>
        <v>0.2</v>
      </c>
      <c r="I11" s="20">
        <v>0</v>
      </c>
      <c r="J11" s="20">
        <f t="shared" si="2"/>
        <v>0</v>
      </c>
      <c r="K11" s="20">
        <v>3</v>
      </c>
      <c r="L11" s="20">
        <v>0.8</v>
      </c>
      <c r="M11" s="20">
        <f t="shared" si="8"/>
        <v>3.8</v>
      </c>
      <c r="N11" s="20">
        <v>0.2</v>
      </c>
      <c r="O11" s="20">
        <f t="shared" si="3"/>
        <v>0.2</v>
      </c>
      <c r="P11" s="20">
        <v>0.1</v>
      </c>
      <c r="Q11" s="20">
        <v>0.3</v>
      </c>
      <c r="R11" s="20">
        <v>0.1</v>
      </c>
      <c r="S11" s="20">
        <v>0.2</v>
      </c>
      <c r="T11" s="20">
        <f t="shared" si="9"/>
        <v>0.7</v>
      </c>
      <c r="U11" s="20">
        <v>3.2</v>
      </c>
      <c r="V11" s="20">
        <f t="shared" si="4"/>
        <v>3.2</v>
      </c>
      <c r="W11" s="20">
        <v>0</v>
      </c>
      <c r="X11" s="20">
        <f t="shared" si="5"/>
        <v>0</v>
      </c>
      <c r="Y11" s="20">
        <v>0.7</v>
      </c>
      <c r="Z11" s="20">
        <v>1.6</v>
      </c>
      <c r="AA11" s="20">
        <v>0</v>
      </c>
      <c r="AB11" s="172">
        <v>0.2</v>
      </c>
      <c r="AC11" s="172">
        <f t="shared" si="10"/>
        <v>2.5</v>
      </c>
      <c r="AD11" s="20">
        <v>1</v>
      </c>
      <c r="AE11" s="20">
        <v>0.3</v>
      </c>
      <c r="AF11" s="172">
        <f t="shared" si="11"/>
        <v>1.3</v>
      </c>
      <c r="AG11" s="172">
        <v>0</v>
      </c>
      <c r="AH11" s="172">
        <v>0.5</v>
      </c>
      <c r="AI11" s="172">
        <v>1</v>
      </c>
      <c r="AJ11" s="172">
        <v>0.5</v>
      </c>
      <c r="AK11" s="172">
        <f t="shared" si="6"/>
        <v>1.5</v>
      </c>
      <c r="AL11" s="265">
        <f t="shared" si="12"/>
        <v>13.5</v>
      </c>
    </row>
    <row r="12" spans="1:43" ht="14.1" customHeight="1">
      <c r="A12" s="262" t="s">
        <v>49</v>
      </c>
      <c r="B12" s="49">
        <v>0</v>
      </c>
      <c r="C12" s="49">
        <f t="shared" si="0"/>
        <v>0</v>
      </c>
      <c r="D12" s="49">
        <v>0.5</v>
      </c>
      <c r="E12" s="49">
        <f t="shared" si="1"/>
        <v>0.5</v>
      </c>
      <c r="F12" s="49">
        <v>0</v>
      </c>
      <c r="G12" s="49">
        <v>0.3</v>
      </c>
      <c r="H12" s="49">
        <f t="shared" si="7"/>
        <v>0.3</v>
      </c>
      <c r="I12" s="49">
        <v>0</v>
      </c>
      <c r="J12" s="49">
        <f t="shared" si="2"/>
        <v>0</v>
      </c>
      <c r="K12" s="49">
        <v>3</v>
      </c>
      <c r="L12" s="49">
        <v>1.1000000000000001</v>
      </c>
      <c r="M12" s="49">
        <f t="shared" si="8"/>
        <v>4.0999999999999996</v>
      </c>
      <c r="N12" s="49">
        <v>0.1</v>
      </c>
      <c r="O12" s="49">
        <f t="shared" si="3"/>
        <v>0.1</v>
      </c>
      <c r="P12" s="49">
        <v>0.1</v>
      </c>
      <c r="Q12" s="49">
        <v>0.3</v>
      </c>
      <c r="R12" s="49">
        <v>0</v>
      </c>
      <c r="S12" s="49">
        <v>0.5</v>
      </c>
      <c r="T12" s="49">
        <f t="shared" si="9"/>
        <v>0.9</v>
      </c>
      <c r="U12" s="49">
        <v>4.0999999999999996</v>
      </c>
      <c r="V12" s="49">
        <f t="shared" si="4"/>
        <v>4.0999999999999996</v>
      </c>
      <c r="W12" s="49">
        <v>0.3</v>
      </c>
      <c r="X12" s="49">
        <f t="shared" si="5"/>
        <v>0.3</v>
      </c>
      <c r="Y12" s="49">
        <v>1</v>
      </c>
      <c r="Z12" s="49">
        <v>1.4</v>
      </c>
      <c r="AA12" s="49">
        <v>0</v>
      </c>
      <c r="AB12" s="20">
        <v>0.3</v>
      </c>
      <c r="AC12" s="20">
        <f t="shared" si="10"/>
        <v>3.3</v>
      </c>
      <c r="AD12" s="49">
        <v>1</v>
      </c>
      <c r="AE12" s="49">
        <v>0.3</v>
      </c>
      <c r="AF12" s="20">
        <f t="shared" si="11"/>
        <v>1.3</v>
      </c>
      <c r="AG12" s="20">
        <v>0</v>
      </c>
      <c r="AH12" s="20">
        <v>0.5</v>
      </c>
      <c r="AI12" s="20">
        <v>0.7</v>
      </c>
      <c r="AJ12" s="20">
        <v>0.3</v>
      </c>
      <c r="AK12" s="20">
        <f t="shared" si="6"/>
        <v>1.2</v>
      </c>
      <c r="AL12" s="226">
        <f t="shared" si="12"/>
        <v>15.8</v>
      </c>
    </row>
    <row r="13" spans="1:43" ht="14.1" customHeight="1">
      <c r="A13" s="261" t="s">
        <v>304</v>
      </c>
      <c r="B13" s="20">
        <v>0</v>
      </c>
      <c r="C13" s="20">
        <f t="shared" si="0"/>
        <v>0</v>
      </c>
      <c r="D13" s="51">
        <v>0.3</v>
      </c>
      <c r="E13" s="20">
        <f t="shared" si="1"/>
        <v>0.3</v>
      </c>
      <c r="F13" s="20">
        <v>0</v>
      </c>
      <c r="G13" s="20">
        <v>0.4</v>
      </c>
      <c r="H13" s="20">
        <f t="shared" si="7"/>
        <v>0.4</v>
      </c>
      <c r="I13" s="20">
        <v>0</v>
      </c>
      <c r="J13" s="20">
        <f t="shared" si="2"/>
        <v>0</v>
      </c>
      <c r="K13" s="20">
        <v>1.2</v>
      </c>
      <c r="L13" s="20">
        <v>1.5</v>
      </c>
      <c r="M13" s="20">
        <f t="shared" si="8"/>
        <v>2.7</v>
      </c>
      <c r="N13" s="20">
        <v>0.2</v>
      </c>
      <c r="O13" s="20">
        <f t="shared" si="3"/>
        <v>0.2</v>
      </c>
      <c r="P13" s="20">
        <v>0.2</v>
      </c>
      <c r="Q13" s="20">
        <v>0.5</v>
      </c>
      <c r="R13" s="20">
        <v>0</v>
      </c>
      <c r="S13" s="20">
        <v>0.4</v>
      </c>
      <c r="T13" s="20">
        <f t="shared" si="9"/>
        <v>1.1000000000000001</v>
      </c>
      <c r="U13" s="20">
        <v>1.6</v>
      </c>
      <c r="V13" s="20">
        <f t="shared" si="4"/>
        <v>1.6</v>
      </c>
      <c r="W13" s="20">
        <v>0.4</v>
      </c>
      <c r="X13" s="20">
        <f t="shared" si="5"/>
        <v>0.4</v>
      </c>
      <c r="Y13" s="51">
        <v>1.4</v>
      </c>
      <c r="Z13" s="20">
        <v>1.1000000000000001</v>
      </c>
      <c r="AA13" s="20">
        <v>0.1</v>
      </c>
      <c r="AB13" s="20">
        <v>0.1</v>
      </c>
      <c r="AC13" s="20">
        <f t="shared" si="10"/>
        <v>3.5000000000000004</v>
      </c>
      <c r="AD13" s="20">
        <v>2.1</v>
      </c>
      <c r="AE13" s="20">
        <v>0.3</v>
      </c>
      <c r="AF13" s="20">
        <f t="shared" si="11"/>
        <v>2.4</v>
      </c>
      <c r="AG13" s="20">
        <v>0</v>
      </c>
      <c r="AH13" s="20">
        <v>0.5</v>
      </c>
      <c r="AI13" s="20">
        <v>0.7</v>
      </c>
      <c r="AJ13" s="20">
        <v>0.4</v>
      </c>
      <c r="AK13" s="20">
        <f t="shared" si="6"/>
        <v>1.2</v>
      </c>
      <c r="AL13" s="226">
        <f t="shared" si="12"/>
        <v>13.4</v>
      </c>
    </row>
    <row r="14" spans="1:43" ht="14.1" customHeight="1">
      <c r="A14" s="261" t="s">
        <v>305</v>
      </c>
      <c r="B14" s="20">
        <v>0</v>
      </c>
      <c r="C14" s="20">
        <f t="shared" si="0"/>
        <v>0</v>
      </c>
      <c r="D14" s="18">
        <v>0.5</v>
      </c>
      <c r="E14" s="20">
        <f t="shared" si="1"/>
        <v>0.5</v>
      </c>
      <c r="F14" s="20">
        <v>0.3</v>
      </c>
      <c r="G14" s="20">
        <v>0.8</v>
      </c>
      <c r="H14" s="20">
        <f t="shared" si="7"/>
        <v>1.1000000000000001</v>
      </c>
      <c r="I14" s="20">
        <v>0</v>
      </c>
      <c r="J14" s="20">
        <f t="shared" si="2"/>
        <v>0</v>
      </c>
      <c r="K14" s="20">
        <v>1.4</v>
      </c>
      <c r="L14" s="20">
        <v>1</v>
      </c>
      <c r="M14" s="20">
        <f t="shared" si="8"/>
        <v>2.4</v>
      </c>
      <c r="N14" s="20">
        <v>0.6</v>
      </c>
      <c r="O14" s="20">
        <f t="shared" si="3"/>
        <v>0.6</v>
      </c>
      <c r="P14" s="20">
        <v>0.3</v>
      </c>
      <c r="Q14" s="20">
        <v>0.6</v>
      </c>
      <c r="R14" s="20">
        <v>0.1</v>
      </c>
      <c r="S14" s="20">
        <v>0.2</v>
      </c>
      <c r="T14" s="20">
        <f t="shared" si="9"/>
        <v>1.2</v>
      </c>
      <c r="U14" s="20">
        <v>2</v>
      </c>
      <c r="V14" s="20">
        <f t="shared" si="4"/>
        <v>2</v>
      </c>
      <c r="W14" s="20">
        <v>0</v>
      </c>
      <c r="X14" s="20">
        <v>0.6</v>
      </c>
      <c r="Y14" s="18">
        <v>1.2</v>
      </c>
      <c r="Z14" s="20">
        <v>1.2</v>
      </c>
      <c r="AA14" s="20">
        <v>1</v>
      </c>
      <c r="AB14" s="172">
        <v>0.1</v>
      </c>
      <c r="AC14" s="172">
        <f t="shared" si="10"/>
        <v>4.0999999999999996</v>
      </c>
      <c r="AD14" s="20">
        <v>2.2000000000000002</v>
      </c>
      <c r="AE14" s="20">
        <v>0.2</v>
      </c>
      <c r="AF14" s="172">
        <f t="shared" si="11"/>
        <v>2.4000000000000004</v>
      </c>
      <c r="AG14" s="172">
        <v>0</v>
      </c>
      <c r="AH14" s="172">
        <v>1</v>
      </c>
      <c r="AI14" s="172">
        <v>1.1000000000000001</v>
      </c>
      <c r="AJ14" s="172">
        <v>0.3</v>
      </c>
      <c r="AK14" s="172">
        <f t="shared" si="6"/>
        <v>2.1</v>
      </c>
      <c r="AL14" s="265">
        <f t="shared" si="12"/>
        <v>16.399999999999999</v>
      </c>
    </row>
    <row r="15" spans="1:43" ht="14.1" customHeight="1">
      <c r="A15" s="262" t="s">
        <v>306</v>
      </c>
      <c r="B15" s="49">
        <v>0</v>
      </c>
      <c r="C15" s="49">
        <f t="shared" si="0"/>
        <v>0</v>
      </c>
      <c r="D15" s="65">
        <v>0.5</v>
      </c>
      <c r="E15" s="49">
        <f t="shared" si="1"/>
        <v>0.5</v>
      </c>
      <c r="F15" s="49">
        <v>0.1</v>
      </c>
      <c r="G15" s="49">
        <v>1.1000000000000001</v>
      </c>
      <c r="H15" s="49">
        <f t="shared" si="7"/>
        <v>1.2000000000000002</v>
      </c>
      <c r="I15" s="49">
        <v>0</v>
      </c>
      <c r="J15" s="49">
        <f t="shared" si="2"/>
        <v>0</v>
      </c>
      <c r="K15" s="49">
        <v>1</v>
      </c>
      <c r="L15" s="49">
        <v>1</v>
      </c>
      <c r="M15" s="49">
        <f t="shared" si="8"/>
        <v>2</v>
      </c>
      <c r="N15" s="49">
        <v>0.5</v>
      </c>
      <c r="O15" s="49">
        <f t="shared" si="3"/>
        <v>0.5</v>
      </c>
      <c r="P15" s="49">
        <v>0.3</v>
      </c>
      <c r="Q15" s="49">
        <v>0.4</v>
      </c>
      <c r="R15" s="49">
        <v>0.2</v>
      </c>
      <c r="S15" s="49">
        <v>0.3</v>
      </c>
      <c r="T15" s="49">
        <f t="shared" si="9"/>
        <v>1.2</v>
      </c>
      <c r="U15" s="49">
        <v>0.8</v>
      </c>
      <c r="V15" s="49">
        <f t="shared" si="4"/>
        <v>0.8</v>
      </c>
      <c r="W15" s="49">
        <v>0</v>
      </c>
      <c r="X15" s="49">
        <v>0.4</v>
      </c>
      <c r="Y15" s="65">
        <v>1.6</v>
      </c>
      <c r="Z15" s="49">
        <v>0.6</v>
      </c>
      <c r="AA15" s="49">
        <v>0.8</v>
      </c>
      <c r="AB15" s="20">
        <v>0.1</v>
      </c>
      <c r="AC15" s="20">
        <f t="shared" si="10"/>
        <v>3.5000000000000004</v>
      </c>
      <c r="AD15" s="49">
        <v>2.5</v>
      </c>
      <c r="AE15" s="49">
        <v>0.3</v>
      </c>
      <c r="AF15" s="20">
        <f t="shared" si="11"/>
        <v>2.8</v>
      </c>
      <c r="AG15" s="20">
        <v>0</v>
      </c>
      <c r="AH15" s="20">
        <v>1.1000000000000001</v>
      </c>
      <c r="AI15" s="20">
        <v>1.1000000000000001</v>
      </c>
      <c r="AJ15" s="20">
        <v>0.3</v>
      </c>
      <c r="AK15" s="20">
        <f t="shared" si="6"/>
        <v>2.2000000000000002</v>
      </c>
      <c r="AL15" s="226">
        <f t="shared" si="12"/>
        <v>14.7</v>
      </c>
    </row>
    <row r="16" spans="1:43" ht="14.1" customHeight="1">
      <c r="A16" s="261" t="s">
        <v>307</v>
      </c>
      <c r="B16" s="20">
        <v>0</v>
      </c>
      <c r="C16" s="20">
        <f t="shared" si="0"/>
        <v>0</v>
      </c>
      <c r="D16" s="18">
        <v>0.4</v>
      </c>
      <c r="E16" s="20">
        <f t="shared" si="1"/>
        <v>0.4</v>
      </c>
      <c r="F16" s="20">
        <v>0.3</v>
      </c>
      <c r="G16" s="20">
        <v>0.6</v>
      </c>
      <c r="H16" s="20">
        <f t="shared" si="7"/>
        <v>0.89999999999999991</v>
      </c>
      <c r="I16" s="20">
        <v>0</v>
      </c>
      <c r="J16" s="20">
        <f t="shared" si="2"/>
        <v>0</v>
      </c>
      <c r="K16" s="20">
        <v>1</v>
      </c>
      <c r="L16" s="20">
        <v>1.5</v>
      </c>
      <c r="M16" s="20">
        <f t="shared" si="8"/>
        <v>2.5</v>
      </c>
      <c r="N16" s="20">
        <v>0.2</v>
      </c>
      <c r="O16" s="20">
        <f t="shared" si="3"/>
        <v>0.2</v>
      </c>
      <c r="P16" s="20">
        <v>0.3</v>
      </c>
      <c r="Q16" s="20">
        <v>0.6</v>
      </c>
      <c r="R16" s="20">
        <v>0.2</v>
      </c>
      <c r="S16" s="20">
        <v>0.2</v>
      </c>
      <c r="T16" s="20">
        <f t="shared" si="9"/>
        <v>1.2999999999999998</v>
      </c>
      <c r="U16" s="20">
        <v>1.1000000000000001</v>
      </c>
      <c r="V16" s="20">
        <f t="shared" si="4"/>
        <v>1.1000000000000001</v>
      </c>
      <c r="W16" s="20">
        <v>0</v>
      </c>
      <c r="X16" s="20">
        <f t="shared" si="5"/>
        <v>0</v>
      </c>
      <c r="Y16" s="18">
        <v>1.4</v>
      </c>
      <c r="Z16" s="20">
        <v>1</v>
      </c>
      <c r="AA16" s="20">
        <v>0.5</v>
      </c>
      <c r="AB16" s="20">
        <v>0.2</v>
      </c>
      <c r="AC16" s="20">
        <f t="shared" si="10"/>
        <v>3.1</v>
      </c>
      <c r="AD16" s="20">
        <v>2.2000000000000002</v>
      </c>
      <c r="AE16" s="20">
        <v>0.3</v>
      </c>
      <c r="AF16" s="20">
        <f t="shared" si="11"/>
        <v>2.5</v>
      </c>
      <c r="AG16" s="20">
        <v>0</v>
      </c>
      <c r="AH16" s="20">
        <v>0.8</v>
      </c>
      <c r="AI16" s="20">
        <v>0.8</v>
      </c>
      <c r="AJ16" s="20">
        <v>0.3</v>
      </c>
      <c r="AK16" s="20">
        <f t="shared" si="6"/>
        <v>1.6</v>
      </c>
      <c r="AL16" s="226">
        <f t="shared" si="12"/>
        <v>13.6</v>
      </c>
    </row>
    <row r="17" spans="1:42" ht="14.1" customHeight="1">
      <c r="A17" s="261" t="s">
        <v>256</v>
      </c>
      <c r="B17" s="20">
        <v>0</v>
      </c>
      <c r="C17" s="20">
        <f t="shared" si="0"/>
        <v>0</v>
      </c>
      <c r="D17" s="20">
        <v>0.1</v>
      </c>
      <c r="E17" s="20">
        <f t="shared" si="1"/>
        <v>0.1</v>
      </c>
      <c r="F17" s="20">
        <v>0</v>
      </c>
      <c r="G17" s="20">
        <v>0.4</v>
      </c>
      <c r="H17" s="20">
        <f t="shared" si="7"/>
        <v>0.4</v>
      </c>
      <c r="I17" s="20">
        <v>0</v>
      </c>
      <c r="J17" s="20">
        <f t="shared" si="2"/>
        <v>0</v>
      </c>
      <c r="K17" s="20">
        <v>0.7</v>
      </c>
      <c r="L17" s="20">
        <v>1.2</v>
      </c>
      <c r="M17" s="20">
        <f t="shared" si="8"/>
        <v>1.9</v>
      </c>
      <c r="N17" s="20">
        <v>0.3</v>
      </c>
      <c r="O17" s="20">
        <f t="shared" si="3"/>
        <v>0.3</v>
      </c>
      <c r="P17" s="20">
        <v>0.3</v>
      </c>
      <c r="Q17" s="20">
        <v>0.2</v>
      </c>
      <c r="R17" s="20">
        <v>0.4</v>
      </c>
      <c r="S17" s="20">
        <v>0.7</v>
      </c>
      <c r="T17" s="20">
        <f t="shared" si="9"/>
        <v>1.6</v>
      </c>
      <c r="U17" s="20">
        <v>2.2000000000000002</v>
      </c>
      <c r="V17" s="20">
        <f t="shared" si="4"/>
        <v>2.2000000000000002</v>
      </c>
      <c r="W17" s="20">
        <v>0</v>
      </c>
      <c r="X17" s="20">
        <f t="shared" si="5"/>
        <v>0</v>
      </c>
      <c r="Y17" s="20">
        <v>1.4</v>
      </c>
      <c r="Z17" s="20">
        <v>1.1000000000000001</v>
      </c>
      <c r="AA17" s="20">
        <v>0.2</v>
      </c>
      <c r="AB17" s="20">
        <v>0.2</v>
      </c>
      <c r="AC17" s="20">
        <f t="shared" si="10"/>
        <v>2.9000000000000004</v>
      </c>
      <c r="AD17" s="20">
        <v>1.8</v>
      </c>
      <c r="AE17" s="20">
        <v>0.3</v>
      </c>
      <c r="AF17" s="20">
        <f t="shared" si="11"/>
        <v>2.1</v>
      </c>
      <c r="AG17" s="20">
        <v>0</v>
      </c>
      <c r="AH17" s="20">
        <v>0.8</v>
      </c>
      <c r="AI17" s="20">
        <v>0.7</v>
      </c>
      <c r="AJ17" s="20">
        <v>0.3</v>
      </c>
      <c r="AK17" s="20">
        <f t="shared" si="6"/>
        <v>1.5</v>
      </c>
      <c r="AL17" s="226">
        <f t="shared" si="12"/>
        <v>13</v>
      </c>
    </row>
    <row r="18" spans="1:42" ht="14.1" customHeight="1">
      <c r="A18" s="261" t="s">
        <v>257</v>
      </c>
      <c r="B18" s="20">
        <v>0</v>
      </c>
      <c r="C18" s="20">
        <f t="shared" si="0"/>
        <v>0</v>
      </c>
      <c r="D18" s="20">
        <v>0.3</v>
      </c>
      <c r="E18" s="20">
        <f t="shared" si="1"/>
        <v>0.3</v>
      </c>
      <c r="F18" s="20">
        <v>0.3</v>
      </c>
      <c r="G18" s="20">
        <v>0.5</v>
      </c>
      <c r="H18" s="20">
        <f t="shared" si="7"/>
        <v>0.8</v>
      </c>
      <c r="I18" s="20">
        <v>0</v>
      </c>
      <c r="J18" s="20">
        <f t="shared" si="2"/>
        <v>0</v>
      </c>
      <c r="K18" s="20">
        <v>0.9</v>
      </c>
      <c r="L18" s="20">
        <v>1.5</v>
      </c>
      <c r="M18" s="20">
        <f t="shared" si="8"/>
        <v>2.4</v>
      </c>
      <c r="N18" s="20">
        <v>0.4</v>
      </c>
      <c r="O18" s="20">
        <f t="shared" si="3"/>
        <v>0.4</v>
      </c>
      <c r="P18" s="20">
        <v>0.6</v>
      </c>
      <c r="Q18" s="20">
        <v>0.1</v>
      </c>
      <c r="R18" s="20">
        <v>0.3</v>
      </c>
      <c r="S18" s="20">
        <v>0.5</v>
      </c>
      <c r="T18" s="20">
        <f t="shared" si="9"/>
        <v>1.5</v>
      </c>
      <c r="U18" s="20">
        <v>2.1</v>
      </c>
      <c r="V18" s="20">
        <f t="shared" si="4"/>
        <v>2.1</v>
      </c>
      <c r="W18" s="20">
        <v>0</v>
      </c>
      <c r="X18" s="20">
        <f t="shared" si="5"/>
        <v>0</v>
      </c>
      <c r="Y18" s="20">
        <v>1.5</v>
      </c>
      <c r="Z18" s="20">
        <v>1.2</v>
      </c>
      <c r="AA18" s="20">
        <v>0.2</v>
      </c>
      <c r="AB18" s="20">
        <v>0.2</v>
      </c>
      <c r="AC18" s="20">
        <f t="shared" si="10"/>
        <v>3.1000000000000005</v>
      </c>
      <c r="AD18" s="20">
        <v>2.2999999999999998</v>
      </c>
      <c r="AE18" s="20">
        <v>0.4</v>
      </c>
      <c r="AF18" s="20">
        <f t="shared" si="11"/>
        <v>2.6999999999999997</v>
      </c>
      <c r="AG18" s="20">
        <v>0</v>
      </c>
      <c r="AH18" s="20">
        <v>0.5</v>
      </c>
      <c r="AI18" s="20">
        <v>0.9</v>
      </c>
      <c r="AJ18" s="20">
        <v>0.3</v>
      </c>
      <c r="AK18" s="20">
        <f t="shared" si="6"/>
        <v>1.4</v>
      </c>
      <c r="AL18" s="226">
        <f t="shared" si="12"/>
        <v>14.700000000000001</v>
      </c>
    </row>
    <row r="19" spans="1:42" ht="14.1" customHeight="1">
      <c r="A19" s="261" t="s">
        <v>258</v>
      </c>
      <c r="B19" s="20">
        <v>0</v>
      </c>
      <c r="C19" s="20">
        <f t="shared" si="0"/>
        <v>0</v>
      </c>
      <c r="D19" s="51">
        <v>0.3</v>
      </c>
      <c r="E19" s="20">
        <f t="shared" si="1"/>
        <v>0.3</v>
      </c>
      <c r="F19" s="20">
        <v>0</v>
      </c>
      <c r="G19" s="20">
        <v>0.4</v>
      </c>
      <c r="H19" s="20">
        <f t="shared" si="7"/>
        <v>0.4</v>
      </c>
      <c r="I19" s="20">
        <v>0</v>
      </c>
      <c r="J19" s="20">
        <f t="shared" si="2"/>
        <v>0</v>
      </c>
      <c r="K19" s="20">
        <v>1.1000000000000001</v>
      </c>
      <c r="L19" s="20">
        <v>1.9</v>
      </c>
      <c r="M19" s="20">
        <f t="shared" si="8"/>
        <v>3</v>
      </c>
      <c r="N19" s="20">
        <v>0</v>
      </c>
      <c r="O19" s="20">
        <f t="shared" si="3"/>
        <v>0</v>
      </c>
      <c r="P19" s="20">
        <v>0.4</v>
      </c>
      <c r="Q19" s="20">
        <v>0.5</v>
      </c>
      <c r="R19" s="20">
        <v>0.3</v>
      </c>
      <c r="S19" s="20">
        <v>0.5</v>
      </c>
      <c r="T19" s="20">
        <f t="shared" si="9"/>
        <v>1.7</v>
      </c>
      <c r="U19" s="20">
        <v>2</v>
      </c>
      <c r="V19" s="20">
        <f t="shared" si="4"/>
        <v>2</v>
      </c>
      <c r="W19" s="20">
        <v>0</v>
      </c>
      <c r="X19" s="20">
        <f t="shared" si="5"/>
        <v>0</v>
      </c>
      <c r="Y19" s="51">
        <v>1.4</v>
      </c>
      <c r="Z19" s="20">
        <v>1.2</v>
      </c>
      <c r="AA19" s="20">
        <v>0.2</v>
      </c>
      <c r="AB19" s="20">
        <v>0.2</v>
      </c>
      <c r="AC19" s="20">
        <f t="shared" si="10"/>
        <v>3</v>
      </c>
      <c r="AD19" s="20">
        <v>1.8</v>
      </c>
      <c r="AE19" s="20">
        <v>0.6</v>
      </c>
      <c r="AF19" s="20">
        <f t="shared" si="11"/>
        <v>2.4</v>
      </c>
      <c r="AG19" s="20">
        <v>0</v>
      </c>
      <c r="AH19" s="20">
        <v>0.5</v>
      </c>
      <c r="AI19" s="20">
        <v>1</v>
      </c>
      <c r="AJ19" s="20">
        <v>0.3</v>
      </c>
      <c r="AK19" s="20">
        <f t="shared" si="6"/>
        <v>1.5</v>
      </c>
      <c r="AL19" s="226">
        <f t="shared" si="12"/>
        <v>14.3</v>
      </c>
    </row>
    <row r="20" spans="1:42" ht="14.1" customHeight="1">
      <c r="A20" s="261" t="s">
        <v>308</v>
      </c>
      <c r="B20" s="20">
        <v>0</v>
      </c>
      <c r="C20" s="20">
        <f t="shared" si="0"/>
        <v>0</v>
      </c>
      <c r="D20" s="20">
        <v>0.5</v>
      </c>
      <c r="E20" s="20">
        <f t="shared" si="1"/>
        <v>0.5</v>
      </c>
      <c r="F20" s="20">
        <v>0.3</v>
      </c>
      <c r="G20" s="20">
        <v>0.5</v>
      </c>
      <c r="H20" s="20">
        <f t="shared" si="7"/>
        <v>0.8</v>
      </c>
      <c r="I20" s="20">
        <v>0</v>
      </c>
      <c r="J20" s="20">
        <f t="shared" si="2"/>
        <v>0</v>
      </c>
      <c r="K20" s="20">
        <v>1.4</v>
      </c>
      <c r="L20" s="20">
        <v>2.5</v>
      </c>
      <c r="M20" s="20">
        <f t="shared" si="8"/>
        <v>3.9</v>
      </c>
      <c r="N20" s="20">
        <v>0.5</v>
      </c>
      <c r="O20" s="20">
        <f t="shared" si="3"/>
        <v>0.5</v>
      </c>
      <c r="P20" s="20">
        <v>0.7</v>
      </c>
      <c r="Q20" s="20">
        <v>0.2</v>
      </c>
      <c r="R20" s="20">
        <v>0.8</v>
      </c>
      <c r="S20" s="20">
        <v>0.6</v>
      </c>
      <c r="T20" s="20">
        <f t="shared" si="9"/>
        <v>2.2999999999999998</v>
      </c>
      <c r="U20" s="20">
        <v>2.8</v>
      </c>
      <c r="V20" s="20">
        <f t="shared" si="4"/>
        <v>2.8</v>
      </c>
      <c r="W20" s="20">
        <v>0</v>
      </c>
      <c r="X20" s="20">
        <f t="shared" si="5"/>
        <v>0</v>
      </c>
      <c r="Y20" s="20">
        <v>1.7</v>
      </c>
      <c r="Z20" s="20">
        <v>2.1</v>
      </c>
      <c r="AA20" s="20">
        <v>0.4</v>
      </c>
      <c r="AB20" s="20">
        <v>0.3</v>
      </c>
      <c r="AC20" s="20">
        <f t="shared" si="10"/>
        <v>4.5</v>
      </c>
      <c r="AD20" s="20">
        <v>2.7</v>
      </c>
      <c r="AE20" s="20">
        <v>0.6</v>
      </c>
      <c r="AF20" s="20">
        <f t="shared" si="11"/>
        <v>3.3000000000000003</v>
      </c>
      <c r="AG20" s="20">
        <v>0</v>
      </c>
      <c r="AH20" s="20">
        <v>0.5</v>
      </c>
      <c r="AI20" s="20">
        <v>1.6</v>
      </c>
      <c r="AJ20" s="20">
        <v>0.5</v>
      </c>
      <c r="AK20" s="20">
        <f t="shared" si="6"/>
        <v>2.1</v>
      </c>
      <c r="AL20" s="226">
        <f t="shared" si="12"/>
        <v>20.700000000000003</v>
      </c>
    </row>
    <row r="21" spans="1:42" ht="14.1" customHeight="1">
      <c r="A21" s="261" t="s">
        <v>309</v>
      </c>
      <c r="B21" s="20">
        <v>0</v>
      </c>
      <c r="C21" s="20">
        <f t="shared" si="0"/>
        <v>0</v>
      </c>
      <c r="D21" s="51">
        <v>0.3</v>
      </c>
      <c r="E21" s="20">
        <f t="shared" si="1"/>
        <v>0.3</v>
      </c>
      <c r="F21" s="20">
        <v>0.3</v>
      </c>
      <c r="G21" s="20">
        <v>0.4</v>
      </c>
      <c r="H21" s="20">
        <f t="shared" si="7"/>
        <v>0.7</v>
      </c>
      <c r="I21" s="20">
        <v>0</v>
      </c>
      <c r="J21" s="20">
        <f t="shared" si="2"/>
        <v>0</v>
      </c>
      <c r="K21" s="20">
        <v>1</v>
      </c>
      <c r="L21" s="20">
        <v>2.9</v>
      </c>
      <c r="M21" s="20">
        <f t="shared" si="8"/>
        <v>3.9</v>
      </c>
      <c r="N21" s="20">
        <v>0.7</v>
      </c>
      <c r="O21" s="20">
        <f t="shared" si="3"/>
        <v>0.7</v>
      </c>
      <c r="P21" s="20">
        <v>0.5</v>
      </c>
      <c r="Q21" s="20">
        <v>0.2</v>
      </c>
      <c r="R21" s="20">
        <v>0.7</v>
      </c>
      <c r="S21" s="20">
        <v>1.3</v>
      </c>
      <c r="T21" s="20">
        <f t="shared" si="9"/>
        <v>2.7</v>
      </c>
      <c r="U21" s="20">
        <v>2.9</v>
      </c>
      <c r="V21" s="20">
        <f t="shared" si="4"/>
        <v>2.9</v>
      </c>
      <c r="W21" s="20">
        <v>0</v>
      </c>
      <c r="X21" s="20">
        <f t="shared" si="5"/>
        <v>0</v>
      </c>
      <c r="Y21" s="51">
        <v>1.9</v>
      </c>
      <c r="Z21" s="20">
        <v>1.6</v>
      </c>
      <c r="AA21" s="20">
        <v>0.3</v>
      </c>
      <c r="AB21" s="20">
        <v>0.2</v>
      </c>
      <c r="AC21" s="20">
        <f t="shared" si="10"/>
        <v>4</v>
      </c>
      <c r="AD21" s="20">
        <v>2.2999999999999998</v>
      </c>
      <c r="AE21" s="20">
        <v>0.3</v>
      </c>
      <c r="AF21" s="20">
        <f t="shared" si="11"/>
        <v>2.5999999999999996</v>
      </c>
      <c r="AG21" s="20">
        <v>0</v>
      </c>
      <c r="AH21" s="20">
        <v>0.8</v>
      </c>
      <c r="AI21" s="20">
        <v>1.1000000000000001</v>
      </c>
      <c r="AJ21" s="20">
        <v>0.5</v>
      </c>
      <c r="AK21" s="20">
        <f t="shared" si="6"/>
        <v>1.9000000000000001</v>
      </c>
      <c r="AL21" s="226">
        <f t="shared" si="12"/>
        <v>19.7</v>
      </c>
    </row>
    <row r="22" spans="1:42" ht="14.1" customHeight="1">
      <c r="A22" s="263" t="s">
        <v>340</v>
      </c>
      <c r="B22" s="19">
        <v>0</v>
      </c>
      <c r="C22" s="20">
        <f t="shared" si="0"/>
        <v>0</v>
      </c>
      <c r="D22" s="19">
        <v>0.1</v>
      </c>
      <c r="E22" s="20">
        <f t="shared" si="1"/>
        <v>0.1</v>
      </c>
      <c r="F22" s="19">
        <v>0</v>
      </c>
      <c r="G22" s="19">
        <v>0.3</v>
      </c>
      <c r="H22" s="20">
        <f t="shared" si="7"/>
        <v>0.3</v>
      </c>
      <c r="I22" s="20">
        <v>0</v>
      </c>
      <c r="J22" s="20">
        <f t="shared" si="2"/>
        <v>0</v>
      </c>
      <c r="K22" s="20">
        <v>1.4</v>
      </c>
      <c r="L22" s="20">
        <v>2.2000000000000002</v>
      </c>
      <c r="M22" s="20">
        <f t="shared" si="8"/>
        <v>3.6</v>
      </c>
      <c r="N22" s="20">
        <v>0.5</v>
      </c>
      <c r="O22" s="20">
        <f t="shared" si="3"/>
        <v>0.5</v>
      </c>
      <c r="P22" s="20">
        <v>0.1</v>
      </c>
      <c r="Q22" s="20">
        <v>0.4</v>
      </c>
      <c r="R22" s="20">
        <v>1.2</v>
      </c>
      <c r="S22" s="20">
        <v>0.2</v>
      </c>
      <c r="T22" s="20">
        <f t="shared" si="9"/>
        <v>1.9</v>
      </c>
      <c r="U22" s="20">
        <v>2.2000000000000002</v>
      </c>
      <c r="V22" s="20">
        <f t="shared" si="4"/>
        <v>2.2000000000000002</v>
      </c>
      <c r="W22" s="20">
        <v>0.3</v>
      </c>
      <c r="X22" s="20">
        <f t="shared" si="5"/>
        <v>0.3</v>
      </c>
      <c r="Y22" s="51">
        <v>2.1</v>
      </c>
      <c r="Z22" s="20">
        <v>1.5</v>
      </c>
      <c r="AA22" s="20">
        <v>0.2</v>
      </c>
      <c r="AB22" s="172">
        <v>0.7</v>
      </c>
      <c r="AC22" s="172">
        <f t="shared" si="10"/>
        <v>5.1000000000000005</v>
      </c>
      <c r="AD22" s="20">
        <v>1.4</v>
      </c>
      <c r="AE22" s="20">
        <v>0.2</v>
      </c>
      <c r="AF22" s="172">
        <f t="shared" si="11"/>
        <v>1.5999999999999999</v>
      </c>
      <c r="AG22" s="172">
        <v>0</v>
      </c>
      <c r="AH22" s="172">
        <v>0.6</v>
      </c>
      <c r="AI22" s="172">
        <v>1</v>
      </c>
      <c r="AJ22" s="172">
        <v>0.4</v>
      </c>
      <c r="AK22" s="172">
        <f t="shared" si="6"/>
        <v>1.6</v>
      </c>
      <c r="AL22" s="265">
        <f t="shared" si="12"/>
        <v>16.900000000000002</v>
      </c>
    </row>
    <row r="23" spans="1:42" ht="14.1" customHeight="1">
      <c r="A23" s="262" t="s">
        <v>323</v>
      </c>
      <c r="B23" s="49">
        <v>0</v>
      </c>
      <c r="C23" s="49">
        <f t="shared" si="0"/>
        <v>0</v>
      </c>
      <c r="D23" s="49">
        <v>0.3</v>
      </c>
      <c r="E23" s="49">
        <f t="shared" si="1"/>
        <v>0.3</v>
      </c>
      <c r="F23" s="49">
        <v>0.2</v>
      </c>
      <c r="G23" s="49">
        <v>0.4</v>
      </c>
      <c r="H23" s="49">
        <f t="shared" si="7"/>
        <v>0.60000000000000009</v>
      </c>
      <c r="I23" s="49">
        <v>0</v>
      </c>
      <c r="J23" s="49">
        <f t="shared" si="2"/>
        <v>0</v>
      </c>
      <c r="K23" s="49">
        <v>1.6</v>
      </c>
      <c r="L23" s="49">
        <v>3.2</v>
      </c>
      <c r="M23" s="49">
        <f t="shared" si="8"/>
        <v>4.8000000000000007</v>
      </c>
      <c r="N23" s="49">
        <v>0.6</v>
      </c>
      <c r="O23" s="49">
        <f t="shared" si="3"/>
        <v>0.6</v>
      </c>
      <c r="P23" s="49">
        <v>0.1</v>
      </c>
      <c r="Q23" s="49">
        <v>0.4</v>
      </c>
      <c r="R23" s="49">
        <v>0.4</v>
      </c>
      <c r="S23" s="49">
        <v>0.1</v>
      </c>
      <c r="T23" s="49">
        <f t="shared" si="9"/>
        <v>1</v>
      </c>
      <c r="U23" s="49">
        <v>1.5</v>
      </c>
      <c r="V23" s="49">
        <f t="shared" si="4"/>
        <v>1.5</v>
      </c>
      <c r="W23" s="49">
        <v>0</v>
      </c>
      <c r="X23" s="49">
        <f t="shared" si="5"/>
        <v>0</v>
      </c>
      <c r="Y23" s="49">
        <v>1.8</v>
      </c>
      <c r="Z23" s="49">
        <v>1.2</v>
      </c>
      <c r="AA23" s="49">
        <v>0.4</v>
      </c>
      <c r="AB23" s="20">
        <v>0.4</v>
      </c>
      <c r="AC23" s="20">
        <f t="shared" si="10"/>
        <v>3.8</v>
      </c>
      <c r="AD23" s="49">
        <v>1.7</v>
      </c>
      <c r="AE23" s="49">
        <v>0.3</v>
      </c>
      <c r="AF23" s="20">
        <f t="shared" si="11"/>
        <v>2</v>
      </c>
      <c r="AG23" s="20">
        <v>0</v>
      </c>
      <c r="AH23" s="20">
        <v>0.6</v>
      </c>
      <c r="AI23" s="20">
        <v>1</v>
      </c>
      <c r="AJ23" s="20">
        <v>0.5</v>
      </c>
      <c r="AK23" s="20">
        <f t="shared" si="6"/>
        <v>1.6</v>
      </c>
      <c r="AL23" s="226">
        <f t="shared" si="12"/>
        <v>16.200000000000003</v>
      </c>
    </row>
    <row r="24" spans="1:42" ht="14.1" customHeight="1">
      <c r="A24" s="261" t="s">
        <v>324</v>
      </c>
      <c r="B24" s="20">
        <v>0</v>
      </c>
      <c r="C24" s="20">
        <f t="shared" si="0"/>
        <v>0</v>
      </c>
      <c r="D24" s="51">
        <v>0.4</v>
      </c>
      <c r="E24" s="20">
        <f t="shared" si="1"/>
        <v>0.4</v>
      </c>
      <c r="F24" s="20">
        <v>0.1</v>
      </c>
      <c r="G24" s="20">
        <v>0.4</v>
      </c>
      <c r="H24" s="20">
        <f t="shared" si="7"/>
        <v>0.5</v>
      </c>
      <c r="I24" s="20">
        <v>0</v>
      </c>
      <c r="J24" s="20">
        <f t="shared" si="2"/>
        <v>0</v>
      </c>
      <c r="K24" s="20">
        <v>1.6</v>
      </c>
      <c r="L24" s="20">
        <v>3.2</v>
      </c>
      <c r="M24" s="20">
        <f t="shared" si="8"/>
        <v>4.8000000000000007</v>
      </c>
      <c r="N24" s="20">
        <v>0.3</v>
      </c>
      <c r="O24" s="20">
        <f t="shared" si="3"/>
        <v>0.3</v>
      </c>
      <c r="P24" s="20">
        <v>0.4</v>
      </c>
      <c r="Q24" s="20">
        <v>0.5</v>
      </c>
      <c r="R24" s="20">
        <v>0.3</v>
      </c>
      <c r="S24" s="20">
        <v>0</v>
      </c>
      <c r="T24" s="20">
        <f t="shared" si="9"/>
        <v>1.2</v>
      </c>
      <c r="U24" s="20">
        <v>0.3</v>
      </c>
      <c r="V24" s="20">
        <f t="shared" si="4"/>
        <v>0.3</v>
      </c>
      <c r="W24" s="20">
        <v>0</v>
      </c>
      <c r="X24" s="20">
        <f t="shared" si="5"/>
        <v>0</v>
      </c>
      <c r="Y24" s="51">
        <v>3</v>
      </c>
      <c r="Z24" s="20">
        <v>1.8</v>
      </c>
      <c r="AA24" s="20">
        <v>0.1</v>
      </c>
      <c r="AB24" s="20">
        <v>0.7</v>
      </c>
      <c r="AC24" s="20">
        <f t="shared" si="10"/>
        <v>5.6</v>
      </c>
      <c r="AD24" s="20">
        <v>1.2</v>
      </c>
      <c r="AE24" s="20">
        <v>0.3</v>
      </c>
      <c r="AF24" s="20">
        <f t="shared" si="11"/>
        <v>1.5</v>
      </c>
      <c r="AG24" s="20">
        <v>0</v>
      </c>
      <c r="AH24" s="20">
        <v>0.7</v>
      </c>
      <c r="AI24" s="20">
        <v>1</v>
      </c>
      <c r="AJ24" s="20">
        <v>0.4</v>
      </c>
      <c r="AK24" s="20">
        <f t="shared" si="6"/>
        <v>1.7</v>
      </c>
      <c r="AL24" s="226">
        <f t="shared" si="12"/>
        <v>16.3</v>
      </c>
    </row>
    <row r="25" spans="1:42" ht="14.1" customHeight="1">
      <c r="A25" s="261" t="s">
        <v>54</v>
      </c>
      <c r="B25" s="20">
        <v>0</v>
      </c>
      <c r="C25" s="20">
        <f t="shared" si="0"/>
        <v>0</v>
      </c>
      <c r="D25" s="51">
        <v>0.4</v>
      </c>
      <c r="E25" s="20">
        <f t="shared" si="1"/>
        <v>0.4</v>
      </c>
      <c r="F25" s="20">
        <v>0</v>
      </c>
      <c r="G25" s="20">
        <v>0.3</v>
      </c>
      <c r="H25" s="20">
        <f t="shared" si="7"/>
        <v>0.3</v>
      </c>
      <c r="I25" s="20">
        <v>0</v>
      </c>
      <c r="J25" s="20">
        <f t="shared" si="2"/>
        <v>0</v>
      </c>
      <c r="K25" s="20">
        <v>2.2999999999999998</v>
      </c>
      <c r="L25" s="20">
        <v>2.7</v>
      </c>
      <c r="M25" s="20">
        <f t="shared" si="8"/>
        <v>5</v>
      </c>
      <c r="N25" s="20">
        <v>0</v>
      </c>
      <c r="O25" s="20">
        <f t="shared" si="3"/>
        <v>0</v>
      </c>
      <c r="P25" s="20">
        <v>0.4</v>
      </c>
      <c r="Q25" s="20">
        <v>0.1</v>
      </c>
      <c r="R25" s="20">
        <v>0</v>
      </c>
      <c r="S25" s="20">
        <v>0</v>
      </c>
      <c r="T25" s="20">
        <f t="shared" si="9"/>
        <v>0.5</v>
      </c>
      <c r="U25" s="20">
        <v>0.6</v>
      </c>
      <c r="V25" s="20">
        <f t="shared" si="4"/>
        <v>0.6</v>
      </c>
      <c r="W25" s="20">
        <v>0</v>
      </c>
      <c r="X25" s="20">
        <f t="shared" si="5"/>
        <v>0</v>
      </c>
      <c r="Y25" s="51">
        <v>2.6</v>
      </c>
      <c r="Z25" s="20">
        <v>2.4</v>
      </c>
      <c r="AA25" s="20">
        <v>0.1</v>
      </c>
      <c r="AB25" s="20">
        <v>1.1000000000000001</v>
      </c>
      <c r="AC25" s="20">
        <f t="shared" si="10"/>
        <v>6.1999999999999993</v>
      </c>
      <c r="AD25" s="20">
        <v>1.1000000000000001</v>
      </c>
      <c r="AE25" s="19" t="s">
        <v>626</v>
      </c>
      <c r="AF25" s="20">
        <f t="shared" si="11"/>
        <v>1.1000000000000001</v>
      </c>
      <c r="AG25" s="20">
        <v>0</v>
      </c>
      <c r="AH25" s="20">
        <v>0.7</v>
      </c>
      <c r="AI25" s="20">
        <v>1</v>
      </c>
      <c r="AJ25" s="20">
        <v>0.3</v>
      </c>
      <c r="AK25" s="20">
        <f t="shared" si="6"/>
        <v>1.7</v>
      </c>
      <c r="AL25" s="226">
        <f t="shared" si="12"/>
        <v>15.799999999999999</v>
      </c>
    </row>
    <row r="26" spans="1:42" ht="14.1" customHeight="1">
      <c r="A26" s="261" t="s">
        <v>242</v>
      </c>
      <c r="B26" s="20">
        <v>0</v>
      </c>
      <c r="C26" s="20">
        <f t="shared" si="0"/>
        <v>0</v>
      </c>
      <c r="D26" s="20">
        <v>0.4</v>
      </c>
      <c r="E26" s="20">
        <f t="shared" si="1"/>
        <v>0.4</v>
      </c>
      <c r="F26" s="20">
        <v>0</v>
      </c>
      <c r="G26" s="20">
        <v>0.1</v>
      </c>
      <c r="H26" s="20">
        <f t="shared" si="7"/>
        <v>0.1</v>
      </c>
      <c r="I26" s="20">
        <v>0</v>
      </c>
      <c r="J26" s="20">
        <f t="shared" si="2"/>
        <v>0</v>
      </c>
      <c r="K26" s="20">
        <v>2.7</v>
      </c>
      <c r="L26" s="20">
        <v>3.2</v>
      </c>
      <c r="M26" s="20">
        <f t="shared" si="8"/>
        <v>5.9</v>
      </c>
      <c r="N26" s="20">
        <v>0</v>
      </c>
      <c r="O26" s="20">
        <f t="shared" si="3"/>
        <v>0</v>
      </c>
      <c r="P26" s="20">
        <v>0.5</v>
      </c>
      <c r="Q26" s="20">
        <v>0</v>
      </c>
      <c r="R26" s="20">
        <v>0</v>
      </c>
      <c r="S26" s="20">
        <v>0</v>
      </c>
      <c r="T26" s="20">
        <f t="shared" si="9"/>
        <v>0.5</v>
      </c>
      <c r="U26" s="20">
        <v>0.3</v>
      </c>
      <c r="V26" s="20">
        <f t="shared" si="4"/>
        <v>0.3</v>
      </c>
      <c r="W26" s="20">
        <v>0</v>
      </c>
      <c r="X26" s="20">
        <v>0.2</v>
      </c>
      <c r="Y26" s="20">
        <v>0.8</v>
      </c>
      <c r="Z26" s="20">
        <v>1.9</v>
      </c>
      <c r="AA26" s="20">
        <v>0.3</v>
      </c>
      <c r="AB26" s="20">
        <v>1.4</v>
      </c>
      <c r="AC26" s="20">
        <f t="shared" si="10"/>
        <v>4.5999999999999996</v>
      </c>
      <c r="AD26" s="20">
        <v>1.9</v>
      </c>
      <c r="AE26" s="20">
        <v>0.1</v>
      </c>
      <c r="AF26" s="20">
        <f t="shared" si="11"/>
        <v>2</v>
      </c>
      <c r="AG26" s="20">
        <v>0</v>
      </c>
      <c r="AH26" s="20" t="s">
        <v>628</v>
      </c>
      <c r="AI26" s="20">
        <v>1.5</v>
      </c>
      <c r="AJ26" s="20">
        <v>0.4</v>
      </c>
      <c r="AK26" s="20">
        <v>1.5</v>
      </c>
      <c r="AL26" s="226">
        <f t="shared" si="12"/>
        <v>15.3</v>
      </c>
    </row>
    <row r="27" spans="1:42" ht="14.1" customHeight="1" thickBot="1">
      <c r="A27" s="261" t="s">
        <v>243</v>
      </c>
      <c r="B27" s="20">
        <v>0</v>
      </c>
      <c r="C27" s="20">
        <f t="shared" si="0"/>
        <v>0</v>
      </c>
      <c r="D27" s="20">
        <v>0.5</v>
      </c>
      <c r="E27" s="20">
        <f t="shared" si="1"/>
        <v>0.5</v>
      </c>
      <c r="F27" s="20">
        <v>0</v>
      </c>
      <c r="G27" s="20">
        <v>0.5</v>
      </c>
      <c r="H27" s="20">
        <f t="shared" si="7"/>
        <v>0.5</v>
      </c>
      <c r="I27" s="20">
        <v>0</v>
      </c>
      <c r="J27" s="20">
        <f t="shared" si="2"/>
        <v>0</v>
      </c>
      <c r="K27" s="20">
        <v>2.6</v>
      </c>
      <c r="L27" s="20">
        <v>3.1</v>
      </c>
      <c r="M27" s="20">
        <f t="shared" si="8"/>
        <v>5.7</v>
      </c>
      <c r="N27" s="20">
        <v>0</v>
      </c>
      <c r="O27" s="20">
        <f t="shared" si="3"/>
        <v>0</v>
      </c>
      <c r="P27" s="20">
        <v>0.4</v>
      </c>
      <c r="Q27" s="20">
        <v>0</v>
      </c>
      <c r="R27" s="20">
        <v>0</v>
      </c>
      <c r="S27" s="20">
        <v>0</v>
      </c>
      <c r="T27" s="20">
        <f t="shared" si="9"/>
        <v>0.4</v>
      </c>
      <c r="U27" s="20">
        <v>0.4</v>
      </c>
      <c r="V27" s="20">
        <f t="shared" si="4"/>
        <v>0.4</v>
      </c>
      <c r="W27" s="20">
        <v>0</v>
      </c>
      <c r="X27" s="20">
        <f t="shared" si="5"/>
        <v>0</v>
      </c>
      <c r="Y27" s="20">
        <v>2.4</v>
      </c>
      <c r="Z27" s="20">
        <v>1.6</v>
      </c>
      <c r="AA27" s="20">
        <v>0.2</v>
      </c>
      <c r="AB27" s="20">
        <v>2.9</v>
      </c>
      <c r="AC27" s="20">
        <f t="shared" si="10"/>
        <v>7.1</v>
      </c>
      <c r="AD27" s="20">
        <v>1.4</v>
      </c>
      <c r="AE27" s="20">
        <v>0</v>
      </c>
      <c r="AF27" s="20">
        <f t="shared" si="11"/>
        <v>1.4</v>
      </c>
      <c r="AG27" s="20">
        <v>0</v>
      </c>
      <c r="AH27" s="20">
        <v>0.7</v>
      </c>
      <c r="AI27" s="20">
        <v>1.6</v>
      </c>
      <c r="AJ27" s="20">
        <v>0.4</v>
      </c>
      <c r="AK27" s="20">
        <f>(AH27+AI27)</f>
        <v>2.2999999999999998</v>
      </c>
      <c r="AL27" s="226">
        <f t="shared" si="12"/>
        <v>18.3</v>
      </c>
    </row>
    <row r="28" spans="1:42">
      <c r="A28" s="245" t="s">
        <v>57</v>
      </c>
      <c r="B28" s="218">
        <f t="shared" ref="B28:G28" si="13">SUM(B8:B27)/COUNTA(B8:B27)</f>
        <v>0</v>
      </c>
      <c r="C28" s="218">
        <f t="shared" si="13"/>
        <v>0</v>
      </c>
      <c r="D28" s="218">
        <f t="shared" si="13"/>
        <v>0.32500000000000001</v>
      </c>
      <c r="E28" s="218">
        <f t="shared" si="13"/>
        <v>0.32500000000000001</v>
      </c>
      <c r="F28" s="218">
        <f t="shared" si="13"/>
        <v>0.12500000000000003</v>
      </c>
      <c r="G28" s="218">
        <f t="shared" si="13"/>
        <v>0.44500000000000001</v>
      </c>
      <c r="H28" s="218">
        <f>SUM(H8:H27)/COUNTA(H8:H27)</f>
        <v>0.57000000000000006</v>
      </c>
      <c r="I28" s="218">
        <f>SUM(I8:I27)/COUNTA(I8:I27)</f>
        <v>0</v>
      </c>
      <c r="J28" s="218">
        <f>SUM(J8:J27)/COUNTA(J8:J27)</f>
        <v>0</v>
      </c>
      <c r="K28" s="218">
        <v>0</v>
      </c>
      <c r="L28" s="218">
        <v>0</v>
      </c>
      <c r="M28" s="218">
        <f t="shared" ref="M28:AE28" si="14">SUM(M8:M27)/COUNTA(M8:M27)</f>
        <v>3.7300000000000004</v>
      </c>
      <c r="N28" s="218">
        <f t="shared" si="14"/>
        <v>0.37</v>
      </c>
      <c r="O28" s="218">
        <f t="shared" si="14"/>
        <v>0.37</v>
      </c>
      <c r="P28" s="218">
        <f t="shared" si="14"/>
        <v>0.31500000000000006</v>
      </c>
      <c r="Q28" s="218">
        <f t="shared" si="14"/>
        <v>0.30750000000000005</v>
      </c>
      <c r="R28" s="218">
        <f t="shared" si="14"/>
        <v>0.3</v>
      </c>
      <c r="S28" s="218">
        <f t="shared" si="14"/>
        <v>0.30499999999999999</v>
      </c>
      <c r="T28" s="218">
        <f t="shared" si="14"/>
        <v>1.2274999999999996</v>
      </c>
      <c r="U28" s="218">
        <f t="shared" si="14"/>
        <v>1.7349999999999994</v>
      </c>
      <c r="V28" s="218">
        <f t="shared" si="14"/>
        <v>1.7349999999999994</v>
      </c>
      <c r="W28" s="218">
        <f t="shared" si="14"/>
        <v>0.05</v>
      </c>
      <c r="X28" s="218">
        <f t="shared" si="14"/>
        <v>0.10999999999999999</v>
      </c>
      <c r="Y28" s="218">
        <f t="shared" si="14"/>
        <v>1.7349999999999999</v>
      </c>
      <c r="Z28" s="218">
        <f t="shared" si="14"/>
        <v>1.4350000000000001</v>
      </c>
      <c r="AA28" s="218">
        <f t="shared" si="14"/>
        <v>0.29250000000000004</v>
      </c>
      <c r="AB28" s="218">
        <f t="shared" si="14"/>
        <v>0.54000000000000015</v>
      </c>
      <c r="AC28" s="218">
        <f t="shared" si="14"/>
        <v>4.1624999999999996</v>
      </c>
      <c r="AD28" s="218">
        <f t="shared" si="14"/>
        <v>1.9750000000000003</v>
      </c>
      <c r="AE28" s="218">
        <f t="shared" si="14"/>
        <v>0.30249999999999988</v>
      </c>
      <c r="AF28" s="218">
        <f>SUM(AF8:AF27)/COUNTA(AF8:AF27)</f>
        <v>2.2775000000000003</v>
      </c>
      <c r="AG28" s="218">
        <v>0</v>
      </c>
      <c r="AH28" s="218">
        <f>SUM(AH8:AH27)/COUNTA(AH8:AH27)</f>
        <v>0.6449999999999998</v>
      </c>
      <c r="AI28" s="218">
        <f>SUM(AI8:AI27)/COUNTA(AI8:AI27)</f>
        <v>1.0249999999999999</v>
      </c>
      <c r="AJ28" s="218">
        <f>SUM(AJ8:AJ27)/COUNTA(AJ8:AJ27)</f>
        <v>0.38750000000000001</v>
      </c>
      <c r="AK28" s="218">
        <f>SUM(AK8:AK27)/COUNTA(AK8:AK27)</f>
        <v>1.67</v>
      </c>
      <c r="AL28" s="266">
        <f>C28+E28+H28+J28+M28+O28+T28+V28+AC28+AF28+AG28+AK28</f>
        <v>16.067499999999999</v>
      </c>
    </row>
    <row r="29" spans="1:42">
      <c r="A29" s="225" t="s">
        <v>58</v>
      </c>
      <c r="B29" s="18">
        <f t="shared" ref="B29:J29" si="15">SUM(B8:B22)/COUNTA(B8:B22)</f>
        <v>0</v>
      </c>
      <c r="C29" s="18">
        <f t="shared" si="15"/>
        <v>0</v>
      </c>
      <c r="D29" s="18">
        <f t="shared" si="15"/>
        <v>0.29999999999999993</v>
      </c>
      <c r="E29" s="18">
        <f t="shared" si="15"/>
        <v>0.29999999999999993</v>
      </c>
      <c r="F29" s="18">
        <f t="shared" si="15"/>
        <v>0.14666666666666667</v>
      </c>
      <c r="G29" s="18">
        <f t="shared" si="15"/>
        <v>0.48000000000000004</v>
      </c>
      <c r="H29" s="18">
        <f t="shared" si="15"/>
        <v>0.62666666666666671</v>
      </c>
      <c r="I29" s="18">
        <f t="shared" si="15"/>
        <v>0</v>
      </c>
      <c r="J29" s="18">
        <f t="shared" si="15"/>
        <v>0</v>
      </c>
      <c r="K29" s="18">
        <v>0</v>
      </c>
      <c r="L29" s="18">
        <v>0</v>
      </c>
      <c r="M29" s="18">
        <f t="shared" ref="M29:AE29" si="16">SUM(M8:M22)/COUNTA(M8:M22)</f>
        <v>3.2266666666666666</v>
      </c>
      <c r="N29" s="18">
        <f t="shared" si="16"/>
        <v>0.4333333333333334</v>
      </c>
      <c r="O29" s="18">
        <f t="shared" si="16"/>
        <v>0.4333333333333334</v>
      </c>
      <c r="P29" s="18">
        <f t="shared" si="16"/>
        <v>0.3</v>
      </c>
      <c r="Q29" s="18">
        <f t="shared" si="16"/>
        <v>0.34333333333333343</v>
      </c>
      <c r="R29" s="18">
        <f>SUM(R8:R22)/COUNTA(R8:R22)</f>
        <v>0.35333333333333333</v>
      </c>
      <c r="S29" s="18">
        <f>SUM(S8:S22)/COUNTA(S8:S22)</f>
        <v>0.4</v>
      </c>
      <c r="T29" s="18">
        <f t="shared" si="16"/>
        <v>1.3966666666666663</v>
      </c>
      <c r="U29" s="18">
        <f t="shared" si="16"/>
        <v>2.1066666666666665</v>
      </c>
      <c r="V29" s="18">
        <f t="shared" si="16"/>
        <v>2.1066666666666665</v>
      </c>
      <c r="W29" s="18">
        <f t="shared" si="16"/>
        <v>6.6666666666666666E-2</v>
      </c>
      <c r="X29" s="18">
        <f t="shared" si="16"/>
        <v>0.13333333333333333</v>
      </c>
      <c r="Y29" s="18">
        <f t="shared" si="16"/>
        <v>1.6066666666666665</v>
      </c>
      <c r="Z29" s="18">
        <f t="shared" si="16"/>
        <v>1.32</v>
      </c>
      <c r="AA29" s="18">
        <f t="shared" si="16"/>
        <v>0.31666666666666671</v>
      </c>
      <c r="AB29" s="18">
        <f t="shared" si="16"/>
        <v>0.28666666666666674</v>
      </c>
      <c r="AC29" s="18">
        <f t="shared" si="16"/>
        <v>3.73</v>
      </c>
      <c r="AD29" s="18">
        <f t="shared" si="16"/>
        <v>2.1466666666666669</v>
      </c>
      <c r="AE29" s="18">
        <f t="shared" si="16"/>
        <v>0.35666666666666658</v>
      </c>
      <c r="AF29" s="18">
        <f>SUM(AF8:AF22)/COUNTA(AF8:AF22)</f>
        <v>2.5033333333333334</v>
      </c>
      <c r="AG29" s="18">
        <v>0</v>
      </c>
      <c r="AH29" s="18">
        <f>SUM(AH8:AH22)/COUNTA(AH8:AH22)</f>
        <v>0.67999999999999994</v>
      </c>
      <c r="AI29" s="18">
        <f>SUM(AI8:AI22)/COUNTA(AI8:AI22)</f>
        <v>0.96000000000000008</v>
      </c>
      <c r="AJ29" s="18">
        <f>SUM(AJ8:AJ22)/COUNTA(AJ8:AJ22)</f>
        <v>0.38333333333333325</v>
      </c>
      <c r="AK29" s="18">
        <f>SUM(AK8:AK22)/COUNTA(AK8:AK22)</f>
        <v>1.6400000000000001</v>
      </c>
      <c r="AL29" s="226">
        <f>C29+E29+H29+J29+M29+O29+T29+V29+AC29+AF29+AG29+AH29+AI29</f>
        <v>15.963333333333335</v>
      </c>
    </row>
    <row r="30" spans="1:42">
      <c r="A30" s="225" t="s">
        <v>59</v>
      </c>
      <c r="B30" s="18">
        <f t="shared" ref="B30:AE30" si="17">SUM(B23:B27)/COUNTA(B23:B27)</f>
        <v>0</v>
      </c>
      <c r="C30" s="18">
        <f t="shared" si="17"/>
        <v>0</v>
      </c>
      <c r="D30" s="18">
        <f t="shared" si="17"/>
        <v>0.4</v>
      </c>
      <c r="E30" s="18">
        <f t="shared" si="17"/>
        <v>0.4</v>
      </c>
      <c r="F30" s="18">
        <f t="shared" si="17"/>
        <v>6.0000000000000012E-2</v>
      </c>
      <c r="G30" s="18">
        <f t="shared" si="17"/>
        <v>0.34</v>
      </c>
      <c r="H30" s="18">
        <f t="shared" si="17"/>
        <v>0.4</v>
      </c>
      <c r="I30" s="18">
        <f t="shared" si="17"/>
        <v>0</v>
      </c>
      <c r="J30" s="18">
        <f t="shared" si="17"/>
        <v>0</v>
      </c>
      <c r="K30" s="18">
        <f t="shared" si="17"/>
        <v>2.1599999999999997</v>
      </c>
      <c r="L30" s="18">
        <f t="shared" si="17"/>
        <v>3.08</v>
      </c>
      <c r="M30" s="18">
        <f t="shared" si="17"/>
        <v>5.24</v>
      </c>
      <c r="N30" s="18">
        <f t="shared" si="17"/>
        <v>0.18</v>
      </c>
      <c r="O30" s="18">
        <f t="shared" si="17"/>
        <v>0.18</v>
      </c>
      <c r="P30" s="18">
        <f t="shared" si="17"/>
        <v>0.36</v>
      </c>
      <c r="Q30" s="18">
        <f t="shared" si="17"/>
        <v>0.2</v>
      </c>
      <c r="R30" s="18">
        <f t="shared" si="17"/>
        <v>0.13999999999999999</v>
      </c>
      <c r="S30" s="18">
        <f t="shared" si="17"/>
        <v>0.02</v>
      </c>
      <c r="T30" s="18">
        <f t="shared" si="17"/>
        <v>0.72</v>
      </c>
      <c r="U30" s="18">
        <f t="shared" si="17"/>
        <v>0.61999999999999988</v>
      </c>
      <c r="V30" s="18">
        <f t="shared" si="17"/>
        <v>0.61999999999999988</v>
      </c>
      <c r="W30" s="18">
        <f t="shared" si="17"/>
        <v>0</v>
      </c>
      <c r="X30" s="18">
        <f t="shared" si="17"/>
        <v>0.04</v>
      </c>
      <c r="Y30" s="18">
        <f t="shared" si="17"/>
        <v>2.12</v>
      </c>
      <c r="Z30" s="18">
        <f t="shared" si="17"/>
        <v>1.78</v>
      </c>
      <c r="AA30" s="18">
        <f t="shared" si="17"/>
        <v>0.21999999999999997</v>
      </c>
      <c r="AB30" s="18">
        <f t="shared" si="17"/>
        <v>1.3</v>
      </c>
      <c r="AC30" s="18">
        <f t="shared" si="17"/>
        <v>5.4599999999999991</v>
      </c>
      <c r="AD30" s="18">
        <f t="shared" si="17"/>
        <v>1.4600000000000002</v>
      </c>
      <c r="AE30" s="18">
        <f t="shared" si="17"/>
        <v>0.13999999999999999</v>
      </c>
      <c r="AF30" s="18">
        <f>SUM(AF23:AF27)/COUNTA(AF23:AF27)</f>
        <v>1.6</v>
      </c>
      <c r="AG30" s="18">
        <v>0</v>
      </c>
      <c r="AH30" s="18">
        <f>SUM(AH23:AH27)/COUNTA(AH23:AH27)</f>
        <v>0.53999999999999992</v>
      </c>
      <c r="AI30" s="18">
        <f>SUM(AI23:AI27)/COUNTA(AI23:AI27)</f>
        <v>1.22</v>
      </c>
      <c r="AJ30" s="18">
        <f>SUM(AJ23:AJ27)/COUNTA(AJ23:AJ27)</f>
        <v>0.4</v>
      </c>
      <c r="AK30" s="18">
        <f>SUM(AK23:AK27)/COUNTA(AK23:AK27)</f>
        <v>1.7600000000000002</v>
      </c>
      <c r="AL30" s="226">
        <f>C30+E30+H30+J30+M30+O30+T30+V30+AC30+AF30+AG30+AH30+AI30</f>
        <v>16.38</v>
      </c>
    </row>
    <row r="31" spans="1:42" ht="15.75" thickBot="1">
      <c r="A31" s="246" t="s">
        <v>60</v>
      </c>
      <c r="B31" s="112"/>
      <c r="C31" s="112">
        <f>+C28</f>
        <v>0</v>
      </c>
      <c r="D31" s="112"/>
      <c r="E31" s="112">
        <f>+E28</f>
        <v>0.32500000000000001</v>
      </c>
      <c r="F31" s="112"/>
      <c r="G31" s="112"/>
      <c r="H31" s="112">
        <f>+H28</f>
        <v>0.57000000000000006</v>
      </c>
      <c r="I31" s="112"/>
      <c r="J31" s="112">
        <f>+J28</f>
        <v>0</v>
      </c>
      <c r="K31" s="112"/>
      <c r="L31" s="112"/>
      <c r="M31" s="112">
        <f>+M28</f>
        <v>3.7300000000000004</v>
      </c>
      <c r="N31" s="112"/>
      <c r="O31" s="112">
        <f>+O28</f>
        <v>0.37</v>
      </c>
      <c r="P31" s="112"/>
      <c r="Q31" s="112"/>
      <c r="R31" s="112"/>
      <c r="S31" s="112"/>
      <c r="T31" s="112">
        <f>+T28</f>
        <v>1.2274999999999996</v>
      </c>
      <c r="U31" s="112"/>
      <c r="V31" s="112">
        <f>+V28</f>
        <v>1.7349999999999994</v>
      </c>
      <c r="W31" s="112"/>
      <c r="X31" s="112"/>
      <c r="Y31" s="112"/>
      <c r="Z31" s="112"/>
      <c r="AA31" s="112"/>
      <c r="AB31" s="112"/>
      <c r="AC31" s="111">
        <f>SUM(AC24:AC28)/COUNTA(AC24:AC28)</f>
        <v>5.5325000000000006</v>
      </c>
      <c r="AD31" s="112">
        <f>+AD28</f>
        <v>1.9750000000000003</v>
      </c>
      <c r="AE31" s="112">
        <f>+AE28</f>
        <v>0.30249999999999988</v>
      </c>
      <c r="AF31" s="112">
        <f>+AF28</f>
        <v>2.2775000000000003</v>
      </c>
      <c r="AG31" s="112">
        <v>0</v>
      </c>
      <c r="AH31" s="112">
        <f>+AH28</f>
        <v>0.6449999999999998</v>
      </c>
      <c r="AI31" s="112">
        <f>+AI28</f>
        <v>1.0249999999999999</v>
      </c>
      <c r="AJ31" s="112">
        <f>+AJ28</f>
        <v>0.38750000000000001</v>
      </c>
      <c r="AK31" s="112">
        <f>+AK28</f>
        <v>1.67</v>
      </c>
      <c r="AL31" s="264">
        <f>C31+E31+H31+J31+M31+O31+T31+V31+AC31+AF31+AG31+AH31+AI31</f>
        <v>17.4375</v>
      </c>
    </row>
    <row r="32" spans="1:4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</row>
    <row r="34" spans="1:43"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ht="15.75" thickBot="1">
      <c r="B35" s="314">
        <f>SUM(E37:I37)</f>
        <v>7.1633333333333331</v>
      </c>
    </row>
    <row r="36" spans="1:43">
      <c r="A36" s="24" t="s">
        <v>61</v>
      </c>
      <c r="B36" s="37" t="s">
        <v>74</v>
      </c>
      <c r="C36" s="37" t="s">
        <v>76</v>
      </c>
      <c r="D36" s="37" t="s">
        <v>77</v>
      </c>
      <c r="E36" s="37" t="s">
        <v>79</v>
      </c>
      <c r="F36" s="37" t="s">
        <v>78</v>
      </c>
      <c r="G36" s="37" t="s">
        <v>83</v>
      </c>
      <c r="H36" s="37" t="s">
        <v>84</v>
      </c>
      <c r="I36" s="37" t="s">
        <v>86</v>
      </c>
      <c r="J36" s="37" t="s">
        <v>88</v>
      </c>
      <c r="K36" s="37" t="s">
        <v>89</v>
      </c>
      <c r="L36" s="37" t="s">
        <v>91</v>
      </c>
      <c r="M36" s="37" t="s">
        <v>93</v>
      </c>
      <c r="N36" s="25"/>
    </row>
    <row r="37" spans="1:43">
      <c r="A37" s="26" t="s">
        <v>58</v>
      </c>
      <c r="B37" s="18">
        <f>C29</f>
        <v>0</v>
      </c>
      <c r="C37" s="18">
        <f>E29</f>
        <v>0.29999999999999993</v>
      </c>
      <c r="D37" s="18">
        <f>H29</f>
        <v>0.62666666666666671</v>
      </c>
      <c r="E37" s="18">
        <f>J29</f>
        <v>0</v>
      </c>
      <c r="F37" s="18">
        <f>M29</f>
        <v>3.2266666666666666</v>
      </c>
      <c r="G37" s="18">
        <f>O29</f>
        <v>0.4333333333333334</v>
      </c>
      <c r="H37" s="18">
        <f>T29</f>
        <v>1.3966666666666663</v>
      </c>
      <c r="I37" s="18">
        <f>V29</f>
        <v>2.1066666666666665</v>
      </c>
      <c r="J37" s="18">
        <f>AC29</f>
        <v>3.73</v>
      </c>
      <c r="K37" s="18">
        <v>2.5</v>
      </c>
      <c r="L37" s="18">
        <v>0</v>
      </c>
      <c r="M37" s="18">
        <f>AK29</f>
        <v>1.6400000000000001</v>
      </c>
      <c r="N37" s="25"/>
    </row>
    <row r="38" spans="1:43">
      <c r="A38" s="210" t="s">
        <v>59</v>
      </c>
      <c r="B38" s="211">
        <f>C30</f>
        <v>0</v>
      </c>
      <c r="C38" s="211">
        <f>E30</f>
        <v>0.4</v>
      </c>
      <c r="D38" s="211">
        <f>H30</f>
        <v>0.4</v>
      </c>
      <c r="E38" s="211">
        <f>J30</f>
        <v>0</v>
      </c>
      <c r="F38" s="211">
        <f>M30</f>
        <v>5.24</v>
      </c>
      <c r="G38" s="211">
        <f>O30</f>
        <v>0.18</v>
      </c>
      <c r="H38" s="211">
        <f>T30</f>
        <v>0.72</v>
      </c>
      <c r="I38" s="211">
        <f>V30</f>
        <v>0.61999999999999988</v>
      </c>
      <c r="J38" s="211">
        <f>AC30</f>
        <v>5.4599999999999991</v>
      </c>
      <c r="K38" s="18">
        <v>1.6</v>
      </c>
      <c r="L38" s="18">
        <v>0</v>
      </c>
      <c r="M38" s="18">
        <f>AK30</f>
        <v>1.7600000000000002</v>
      </c>
      <c r="N38"/>
    </row>
    <row r="39" spans="1:43" ht="15.75" thickBot="1">
      <c r="A39" s="27" t="s">
        <v>60</v>
      </c>
      <c r="B39" s="18">
        <f>C31</f>
        <v>0</v>
      </c>
      <c r="C39" s="18">
        <f>E31</f>
        <v>0.32500000000000001</v>
      </c>
      <c r="D39" s="18">
        <f>H31</f>
        <v>0.57000000000000006</v>
      </c>
      <c r="E39" s="18">
        <f>J31</f>
        <v>0</v>
      </c>
      <c r="F39" s="18">
        <f>M31</f>
        <v>3.7300000000000004</v>
      </c>
      <c r="G39" s="18">
        <f>O31</f>
        <v>0.37</v>
      </c>
      <c r="H39" s="18">
        <f>T31</f>
        <v>1.2274999999999996</v>
      </c>
      <c r="I39" s="18">
        <f>V31</f>
        <v>1.7349999999999994</v>
      </c>
      <c r="J39" s="18">
        <f>AC31</f>
        <v>5.5325000000000006</v>
      </c>
      <c r="K39" s="112">
        <v>2.2799999999999998</v>
      </c>
      <c r="L39" s="112">
        <v>0</v>
      </c>
      <c r="M39" s="112">
        <f>AK31</f>
        <v>1.67</v>
      </c>
      <c r="N39" s="25"/>
    </row>
    <row r="40" spans="1:43">
      <c r="A40" s="26" t="s">
        <v>658</v>
      </c>
      <c r="B40" s="18">
        <f>B39</f>
        <v>0</v>
      </c>
      <c r="C40" s="18">
        <f>C39+B40</f>
        <v>0.32500000000000001</v>
      </c>
      <c r="D40" s="18">
        <f t="shared" ref="D40:M40" si="18">D39+C40</f>
        <v>0.89500000000000002</v>
      </c>
      <c r="E40" s="18">
        <f t="shared" si="18"/>
        <v>0.89500000000000002</v>
      </c>
      <c r="F40" s="18">
        <f t="shared" si="18"/>
        <v>4.625</v>
      </c>
      <c r="G40" s="18">
        <f t="shared" si="18"/>
        <v>4.9950000000000001</v>
      </c>
      <c r="H40" s="18">
        <f t="shared" si="18"/>
        <v>6.2225000000000001</v>
      </c>
      <c r="I40" s="18">
        <f t="shared" si="18"/>
        <v>7.9574999999999996</v>
      </c>
      <c r="J40" s="18">
        <f t="shared" si="18"/>
        <v>13.49</v>
      </c>
      <c r="K40" s="18">
        <f t="shared" si="18"/>
        <v>15.77</v>
      </c>
      <c r="L40" s="18">
        <f t="shared" si="18"/>
        <v>15.77</v>
      </c>
      <c r="M40" s="18">
        <f t="shared" si="18"/>
        <v>17.439999999999998</v>
      </c>
      <c r="N40" s="25"/>
    </row>
    <row r="41" spans="1:43">
      <c r="A41" s="29" t="s">
        <v>279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25"/>
    </row>
    <row r="42" spans="1:43">
      <c r="A42" s="32" t="s">
        <v>63</v>
      </c>
      <c r="B42" s="38" t="s">
        <v>74</v>
      </c>
      <c r="C42" s="38" t="s">
        <v>76</v>
      </c>
      <c r="D42" s="38" t="s">
        <v>77</v>
      </c>
      <c r="E42" s="38" t="s">
        <v>79</v>
      </c>
      <c r="F42" s="38" t="s">
        <v>78</v>
      </c>
      <c r="G42" s="38" t="s">
        <v>83</v>
      </c>
      <c r="H42" s="38" t="s">
        <v>84</v>
      </c>
      <c r="I42" s="38" t="s">
        <v>86</v>
      </c>
      <c r="J42" s="38" t="s">
        <v>88</v>
      </c>
      <c r="K42" s="38" t="s">
        <v>89</v>
      </c>
      <c r="L42" s="38" t="s">
        <v>91</v>
      </c>
      <c r="M42" s="38" t="s">
        <v>93</v>
      </c>
      <c r="N42" s="25"/>
    </row>
    <row r="43" spans="1:43">
      <c r="A43" s="26" t="s">
        <v>64</v>
      </c>
      <c r="B43" s="18">
        <v>1.02</v>
      </c>
      <c r="C43" s="18">
        <v>1.05</v>
      </c>
      <c r="D43" s="18">
        <v>0.77</v>
      </c>
      <c r="E43" s="18">
        <v>1.71</v>
      </c>
      <c r="F43" s="18">
        <v>3.24</v>
      </c>
      <c r="G43" s="18">
        <v>2.4</v>
      </c>
      <c r="H43" s="18">
        <v>1.53</v>
      </c>
      <c r="I43" s="18">
        <v>2.2200000000000002</v>
      </c>
      <c r="J43" s="18">
        <v>2.72</v>
      </c>
      <c r="K43" s="18">
        <v>2.19</v>
      </c>
      <c r="L43" s="18">
        <v>0.86</v>
      </c>
      <c r="M43" s="20">
        <v>0.92</v>
      </c>
      <c r="N43" s="25"/>
    </row>
    <row r="44" spans="1:43">
      <c r="A44" s="26" t="s">
        <v>65</v>
      </c>
      <c r="B44" s="18">
        <f>SUM(B43)</f>
        <v>1.02</v>
      </c>
      <c r="C44" s="18">
        <f t="shared" ref="C44:I44" si="19">SUM(B44+C43)</f>
        <v>2.0700000000000003</v>
      </c>
      <c r="D44" s="18">
        <f t="shared" si="19"/>
        <v>2.8400000000000003</v>
      </c>
      <c r="E44" s="18">
        <f t="shared" si="19"/>
        <v>4.5500000000000007</v>
      </c>
      <c r="F44" s="18">
        <f t="shared" si="19"/>
        <v>7.7900000000000009</v>
      </c>
      <c r="G44" s="18">
        <f t="shared" si="19"/>
        <v>10.190000000000001</v>
      </c>
      <c r="H44" s="18">
        <f t="shared" si="19"/>
        <v>11.72</v>
      </c>
      <c r="I44" s="18">
        <f t="shared" si="19"/>
        <v>13.940000000000001</v>
      </c>
      <c r="J44" s="18">
        <f>SUM(H44+J43)</f>
        <v>14.440000000000001</v>
      </c>
      <c r="K44" s="18">
        <f>SUM(I44+K43)</f>
        <v>16.130000000000003</v>
      </c>
      <c r="L44" s="18">
        <f>SUM(J44+L43)</f>
        <v>15.3</v>
      </c>
      <c r="M44" s="20">
        <f>SUM(L44+M43)</f>
        <v>16.220000000000002</v>
      </c>
      <c r="N44" s="25"/>
    </row>
    <row r="45" spans="1:43">
      <c r="A45" s="27" t="s">
        <v>66</v>
      </c>
      <c r="B45" s="28">
        <v>5.34</v>
      </c>
      <c r="C45" s="28">
        <v>5.29</v>
      </c>
      <c r="D45" s="28">
        <v>5.58</v>
      </c>
      <c r="E45" s="28">
        <v>5.36</v>
      </c>
      <c r="F45" s="28">
        <v>8.82</v>
      </c>
      <c r="G45" s="28">
        <v>13.52</v>
      </c>
      <c r="H45" s="28">
        <v>11.61</v>
      </c>
      <c r="I45" s="28">
        <v>12.46</v>
      </c>
      <c r="J45" s="28">
        <v>9.85</v>
      </c>
      <c r="K45" s="28">
        <v>9.85</v>
      </c>
      <c r="L45" s="28">
        <v>9.85</v>
      </c>
      <c r="M45" s="28">
        <v>4.6900000000000004</v>
      </c>
      <c r="N45" s="25"/>
    </row>
    <row r="46" spans="1:43">
      <c r="A46" s="26" t="s">
        <v>67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0"/>
      <c r="N46" s="25"/>
    </row>
    <row r="47" spans="1:43">
      <c r="A47" s="26" t="s">
        <v>68</v>
      </c>
      <c r="B47" s="18">
        <f t="shared" ref="B47:M47" si="20">SUM(B37-B43)</f>
        <v>-1.02</v>
      </c>
      <c r="C47" s="18">
        <f t="shared" si="20"/>
        <v>-0.75000000000000011</v>
      </c>
      <c r="D47" s="18">
        <f t="shared" si="20"/>
        <v>-0.14333333333333331</v>
      </c>
      <c r="E47" s="18">
        <f t="shared" si="20"/>
        <v>-1.71</v>
      </c>
      <c r="F47" s="18">
        <f t="shared" si="20"/>
        <v>-1.3333333333333641E-2</v>
      </c>
      <c r="G47" s="18">
        <f t="shared" si="20"/>
        <v>-1.9666666666666666</v>
      </c>
      <c r="H47" s="18">
        <f t="shared" si="20"/>
        <v>-0.13333333333333375</v>
      </c>
      <c r="I47" s="18">
        <f t="shared" si="20"/>
        <v>-0.11333333333333373</v>
      </c>
      <c r="J47" s="18">
        <f t="shared" si="20"/>
        <v>1.0099999999999998</v>
      </c>
      <c r="K47" s="18">
        <f t="shared" si="20"/>
        <v>0.31000000000000005</v>
      </c>
      <c r="L47" s="18">
        <f t="shared" si="20"/>
        <v>-0.86</v>
      </c>
      <c r="M47" s="28">
        <f t="shared" si="20"/>
        <v>0.72000000000000008</v>
      </c>
      <c r="N47" s="25"/>
    </row>
    <row r="48" spans="1:43">
      <c r="A48" s="26" t="s">
        <v>69</v>
      </c>
      <c r="B48" s="18">
        <f t="shared" ref="B48:M48" si="21">SUM(B38-B43)</f>
        <v>-1.02</v>
      </c>
      <c r="C48" s="18">
        <f t="shared" si="21"/>
        <v>-0.65</v>
      </c>
      <c r="D48" s="18">
        <f t="shared" si="21"/>
        <v>-0.37</v>
      </c>
      <c r="E48" s="18">
        <f t="shared" si="21"/>
        <v>-1.71</v>
      </c>
      <c r="F48" s="18">
        <f t="shared" si="21"/>
        <v>2</v>
      </c>
      <c r="G48" s="18">
        <f t="shared" si="21"/>
        <v>-2.2199999999999998</v>
      </c>
      <c r="H48" s="18">
        <f t="shared" si="21"/>
        <v>-0.81</v>
      </c>
      <c r="I48" s="18">
        <f t="shared" si="21"/>
        <v>-1.6000000000000003</v>
      </c>
      <c r="J48" s="18">
        <f t="shared" si="21"/>
        <v>2.7399999999999989</v>
      </c>
      <c r="K48" s="18">
        <f t="shared" si="21"/>
        <v>-0.58999999999999986</v>
      </c>
      <c r="L48" s="18">
        <f t="shared" si="21"/>
        <v>-0.86</v>
      </c>
      <c r="M48" s="28">
        <f t="shared" si="21"/>
        <v>0.84000000000000019</v>
      </c>
      <c r="N48" s="25"/>
    </row>
    <row r="49" spans="1:14">
      <c r="A49" s="26" t="s">
        <v>70</v>
      </c>
      <c r="B49" s="18">
        <f t="shared" ref="B49:M49" si="22">SUM(B39-B43)</f>
        <v>-1.02</v>
      </c>
      <c r="C49" s="18">
        <f t="shared" si="22"/>
        <v>-0.72500000000000009</v>
      </c>
      <c r="D49" s="18">
        <f t="shared" si="22"/>
        <v>-0.19999999999999996</v>
      </c>
      <c r="E49" s="18">
        <f t="shared" si="22"/>
        <v>-1.71</v>
      </c>
      <c r="F49" s="18">
        <f t="shared" si="22"/>
        <v>0.49000000000000021</v>
      </c>
      <c r="G49" s="18">
        <f t="shared" si="22"/>
        <v>-2.0299999999999998</v>
      </c>
      <c r="H49" s="18">
        <f t="shared" si="22"/>
        <v>-0.30250000000000044</v>
      </c>
      <c r="I49" s="18">
        <f t="shared" si="22"/>
        <v>-0.48500000000000076</v>
      </c>
      <c r="J49" s="18">
        <f t="shared" si="22"/>
        <v>2.8125000000000004</v>
      </c>
      <c r="K49" s="18">
        <f t="shared" si="22"/>
        <v>8.9999999999999858E-2</v>
      </c>
      <c r="L49" s="18">
        <f t="shared" si="22"/>
        <v>-0.86</v>
      </c>
      <c r="M49" s="28">
        <f t="shared" si="22"/>
        <v>0.74999999999999989</v>
      </c>
      <c r="N49" s="25"/>
    </row>
    <row r="50" spans="1:14">
      <c r="A50" s="26" t="s">
        <v>71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20"/>
      <c r="N50" s="25"/>
    </row>
    <row r="51" spans="1:14">
      <c r="A51" s="26" t="s">
        <v>68</v>
      </c>
      <c r="B51" s="18">
        <f t="shared" ref="B51:M51" si="23">SUM(B55-B44)</f>
        <v>-1.02</v>
      </c>
      <c r="C51" s="18">
        <f t="shared" si="23"/>
        <v>-1.7700000000000005</v>
      </c>
      <c r="D51" s="18">
        <f t="shared" si="23"/>
        <v>-1.9133333333333336</v>
      </c>
      <c r="E51" s="18">
        <f t="shared" si="23"/>
        <v>-3.623333333333334</v>
      </c>
      <c r="F51" s="18">
        <f t="shared" si="23"/>
        <v>-3.6366666666666676</v>
      </c>
      <c r="G51" s="18">
        <f t="shared" si="23"/>
        <v>-5.6033333333333344</v>
      </c>
      <c r="H51" s="18">
        <f t="shared" si="23"/>
        <v>-5.7366666666666672</v>
      </c>
      <c r="I51" s="18">
        <f t="shared" si="23"/>
        <v>-5.8500000000000014</v>
      </c>
      <c r="J51" s="18">
        <f t="shared" si="23"/>
        <v>-4.7266666666666683</v>
      </c>
      <c r="K51" s="18">
        <f t="shared" si="23"/>
        <v>-5.5400000000000027</v>
      </c>
      <c r="L51" s="18">
        <f t="shared" si="23"/>
        <v>-4.7100000000000009</v>
      </c>
      <c r="M51" s="28">
        <f t="shared" si="23"/>
        <v>-3.990000000000002</v>
      </c>
      <c r="N51" s="25"/>
    </row>
    <row r="52" spans="1:14">
      <c r="A52" s="26" t="s">
        <v>69</v>
      </c>
      <c r="B52" s="18">
        <f t="shared" ref="B52:M52" si="24">SUM(B56-B44)</f>
        <v>-1.02</v>
      </c>
      <c r="C52" s="18">
        <f t="shared" si="24"/>
        <v>-1.6700000000000004</v>
      </c>
      <c r="D52" s="18">
        <f t="shared" si="24"/>
        <v>-2.04</v>
      </c>
      <c r="E52" s="18">
        <f t="shared" si="24"/>
        <v>-3.7500000000000009</v>
      </c>
      <c r="F52" s="18">
        <f t="shared" si="24"/>
        <v>-1.7500000000000009</v>
      </c>
      <c r="G52" s="18">
        <f t="shared" si="24"/>
        <v>-3.9700000000000015</v>
      </c>
      <c r="H52" s="18">
        <f t="shared" si="24"/>
        <v>-4.7800000000000011</v>
      </c>
      <c r="I52" s="18">
        <f t="shared" si="24"/>
        <v>-6.3800000000000017</v>
      </c>
      <c r="J52" s="18">
        <f t="shared" si="24"/>
        <v>-2.0400000000000027</v>
      </c>
      <c r="K52" s="18">
        <f t="shared" si="24"/>
        <v>-6.9700000000000024</v>
      </c>
      <c r="L52" s="18">
        <f t="shared" si="24"/>
        <v>-6.1400000000000006</v>
      </c>
      <c r="M52" s="28">
        <f t="shared" si="24"/>
        <v>-5.3000000000000025</v>
      </c>
      <c r="N52" s="25"/>
    </row>
    <row r="53" spans="1:14">
      <c r="A53" s="27" t="s">
        <v>70</v>
      </c>
      <c r="B53" s="28">
        <f t="shared" ref="B53:M53" si="25">SUM(B57-B44)</f>
        <v>-1.02</v>
      </c>
      <c r="C53" s="28">
        <f t="shared" si="25"/>
        <v>-1.7450000000000003</v>
      </c>
      <c r="D53" s="28">
        <f t="shared" si="25"/>
        <v>-1.9450000000000003</v>
      </c>
      <c r="E53" s="28">
        <f t="shared" si="25"/>
        <v>-3.6550000000000007</v>
      </c>
      <c r="F53" s="28">
        <f t="shared" si="25"/>
        <v>-3.1650000000000009</v>
      </c>
      <c r="G53" s="28">
        <f t="shared" si="25"/>
        <v>-5.1950000000000012</v>
      </c>
      <c r="H53" s="28">
        <f t="shared" si="25"/>
        <v>-5.4975000000000005</v>
      </c>
      <c r="I53" s="28">
        <f t="shared" si="25"/>
        <v>-5.9825000000000017</v>
      </c>
      <c r="J53" s="28">
        <f t="shared" si="25"/>
        <v>-2.6850000000000005</v>
      </c>
      <c r="K53" s="28">
        <f t="shared" si="25"/>
        <v>-5.8925000000000036</v>
      </c>
      <c r="L53" s="28">
        <f t="shared" si="25"/>
        <v>-5.0625000000000018</v>
      </c>
      <c r="M53" s="28">
        <f t="shared" si="25"/>
        <v>-4.3125000000000036</v>
      </c>
      <c r="N53" s="25"/>
    </row>
    <row r="54" spans="1:14">
      <c r="A54" s="33" t="s">
        <v>72</v>
      </c>
      <c r="B54" s="39" t="s">
        <v>74</v>
      </c>
      <c r="C54" s="39" t="s">
        <v>76</v>
      </c>
      <c r="D54" s="39" t="s">
        <v>77</v>
      </c>
      <c r="E54" s="39" t="s">
        <v>79</v>
      </c>
      <c r="F54" s="39" t="s">
        <v>78</v>
      </c>
      <c r="G54" s="39" t="s">
        <v>83</v>
      </c>
      <c r="H54" s="39" t="s">
        <v>84</v>
      </c>
      <c r="I54" s="39" t="s">
        <v>86</v>
      </c>
      <c r="J54" s="39" t="s">
        <v>88</v>
      </c>
      <c r="K54" s="39" t="s">
        <v>89</v>
      </c>
      <c r="L54" s="39" t="s">
        <v>91</v>
      </c>
      <c r="M54" s="39" t="s">
        <v>93</v>
      </c>
      <c r="N54" s="25"/>
    </row>
    <row r="55" spans="1:14">
      <c r="A55" s="26" t="s">
        <v>68</v>
      </c>
      <c r="B55" s="18">
        <f>SUM(B37)</f>
        <v>0</v>
      </c>
      <c r="C55" s="18">
        <f t="shared" ref="C55:I57" si="26">SUM(C37+B55)</f>
        <v>0.29999999999999993</v>
      </c>
      <c r="D55" s="18">
        <f t="shared" si="26"/>
        <v>0.92666666666666664</v>
      </c>
      <c r="E55" s="18">
        <f t="shared" si="26"/>
        <v>0.92666666666666664</v>
      </c>
      <c r="F55" s="18">
        <f t="shared" si="26"/>
        <v>4.1533333333333333</v>
      </c>
      <c r="G55" s="18">
        <f t="shared" si="26"/>
        <v>4.5866666666666669</v>
      </c>
      <c r="H55" s="18">
        <f t="shared" si="26"/>
        <v>5.9833333333333334</v>
      </c>
      <c r="I55" s="18">
        <f t="shared" si="26"/>
        <v>8.09</v>
      </c>
      <c r="J55" s="18">
        <f t="shared" ref="J55:K57" si="27">SUM(J37+H55)</f>
        <v>9.7133333333333329</v>
      </c>
      <c r="K55" s="18">
        <f t="shared" si="27"/>
        <v>10.59</v>
      </c>
      <c r="L55" s="18">
        <f t="shared" ref="L55:M57" si="28">SUM(L37+K55)</f>
        <v>10.59</v>
      </c>
      <c r="M55" s="28">
        <f t="shared" si="28"/>
        <v>12.23</v>
      </c>
      <c r="N55" s="25"/>
    </row>
    <row r="56" spans="1:14">
      <c r="A56" s="26" t="s">
        <v>69</v>
      </c>
      <c r="B56" s="18">
        <f>SUM(B38)</f>
        <v>0</v>
      </c>
      <c r="C56" s="18">
        <f t="shared" si="26"/>
        <v>0.4</v>
      </c>
      <c r="D56" s="18">
        <f t="shared" si="26"/>
        <v>0.8</v>
      </c>
      <c r="E56" s="18">
        <f t="shared" si="26"/>
        <v>0.8</v>
      </c>
      <c r="F56" s="18">
        <f t="shared" si="26"/>
        <v>6.04</v>
      </c>
      <c r="G56" s="18">
        <f t="shared" si="26"/>
        <v>6.22</v>
      </c>
      <c r="H56" s="18">
        <f t="shared" si="26"/>
        <v>6.9399999999999995</v>
      </c>
      <c r="I56" s="18">
        <f t="shared" si="26"/>
        <v>7.56</v>
      </c>
      <c r="J56" s="18">
        <f t="shared" si="27"/>
        <v>12.399999999999999</v>
      </c>
      <c r="K56" s="18">
        <f t="shared" si="27"/>
        <v>9.16</v>
      </c>
      <c r="L56" s="18">
        <f t="shared" si="28"/>
        <v>9.16</v>
      </c>
      <c r="M56" s="28">
        <f t="shared" si="28"/>
        <v>10.92</v>
      </c>
      <c r="N56" s="25"/>
    </row>
    <row r="57" spans="1:14" ht="15.75" thickBot="1">
      <c r="A57" s="26" t="s">
        <v>70</v>
      </c>
      <c r="B57" s="20">
        <f>SUM(B39)</f>
        <v>0</v>
      </c>
      <c r="C57" s="20">
        <f t="shared" si="26"/>
        <v>0.32500000000000001</v>
      </c>
      <c r="D57" s="20">
        <f t="shared" si="26"/>
        <v>0.89500000000000002</v>
      </c>
      <c r="E57" s="20">
        <f t="shared" si="26"/>
        <v>0.89500000000000002</v>
      </c>
      <c r="F57" s="20">
        <f t="shared" si="26"/>
        <v>4.625</v>
      </c>
      <c r="G57" s="20">
        <f t="shared" si="26"/>
        <v>4.9950000000000001</v>
      </c>
      <c r="H57" s="20">
        <f t="shared" si="26"/>
        <v>6.2225000000000001</v>
      </c>
      <c r="I57" s="20">
        <f t="shared" si="26"/>
        <v>7.9574999999999996</v>
      </c>
      <c r="J57" s="20">
        <f t="shared" si="27"/>
        <v>11.755000000000001</v>
      </c>
      <c r="K57" s="20">
        <f t="shared" si="27"/>
        <v>10.237499999999999</v>
      </c>
      <c r="L57" s="20">
        <f t="shared" si="28"/>
        <v>10.237499999999999</v>
      </c>
      <c r="M57" s="28">
        <f t="shared" si="28"/>
        <v>11.907499999999999</v>
      </c>
    </row>
    <row r="58" spans="1:14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</sheetData>
  <phoneticPr fontId="12" type="noConversion"/>
  <pageMargins left="0.75" right="0.75" top="1" bottom="1" header="0.5" footer="0.5"/>
  <pageSetup scale="49" orientation="landscape" r:id="rId1"/>
  <headerFooter alignWithMargins="0"/>
  <colBreaks count="1" manualBreakCount="1">
    <brk id="15" max="56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6"/>
  <dimension ref="A1:BK58"/>
  <sheetViews>
    <sheetView topLeftCell="A2" zoomScale="75" workbookViewId="0">
      <pane xSplit="1" ySplit="6" topLeftCell="B8" activePane="bottomRight" state="frozen"/>
      <selection activeCell="A2" sqref="A2"/>
      <selection pane="topRight" activeCell="B2" sqref="B2"/>
      <selection pane="bottomLeft" activeCell="A8" sqref="A8"/>
      <selection pane="bottomRight" activeCell="B36" sqref="B36"/>
    </sheetView>
  </sheetViews>
  <sheetFormatPr defaultColWidth="9.6640625" defaultRowHeight="15"/>
  <cols>
    <col min="1" max="1" width="35.77734375" style="1" customWidth="1"/>
    <col min="2" max="62" width="9.6640625" style="1" customWidth="1"/>
    <col min="63" max="63" width="10.77734375" style="1" customWidth="1"/>
    <col min="64" max="16384" width="9.6640625" style="1"/>
  </cols>
  <sheetData>
    <row r="1" spans="1:63">
      <c r="A1" s="11" t="s">
        <v>46</v>
      </c>
      <c r="B1" s="11"/>
      <c r="C1" s="11"/>
      <c r="D1" s="11"/>
    </row>
    <row r="2" spans="1:63">
      <c r="A2" s="71" t="s">
        <v>615</v>
      </c>
      <c r="B2" s="11"/>
      <c r="C2" s="11"/>
      <c r="D2" s="11"/>
      <c r="AG2" s="268"/>
    </row>
    <row r="3" spans="1:63">
      <c r="A3" s="11" t="s">
        <v>299</v>
      </c>
      <c r="B3" s="11"/>
      <c r="C3" s="11"/>
      <c r="D3" s="11"/>
    </row>
    <row r="4" spans="1:63" ht="15.75" thickBot="1">
      <c r="A4" s="11" t="s">
        <v>360</v>
      </c>
      <c r="B4" s="11"/>
      <c r="C4" s="11"/>
      <c r="D4" s="11"/>
      <c r="BF4" s="283"/>
    </row>
    <row r="5" spans="1:63">
      <c r="A5" s="1" t="s">
        <v>622</v>
      </c>
      <c r="B5" s="11"/>
      <c r="C5" s="11"/>
      <c r="D5" s="11"/>
    </row>
    <row r="6" spans="1:63" ht="6.95" customHeight="1" thickBot="1">
      <c r="A6" s="11"/>
      <c r="B6" s="11"/>
      <c r="C6" s="11"/>
      <c r="D6" s="11"/>
      <c r="F6" s="35"/>
      <c r="AW6"/>
      <c r="AX6"/>
      <c r="AY6"/>
      <c r="AZ6" s="281"/>
      <c r="BA6"/>
      <c r="BB6"/>
      <c r="BC6"/>
      <c r="BD6"/>
      <c r="BE6"/>
      <c r="BF6"/>
      <c r="BG6"/>
      <c r="BH6"/>
      <c r="BI6"/>
      <c r="BJ6"/>
      <c r="BK6"/>
    </row>
    <row r="7" spans="1:63" ht="32.25" thickBot="1">
      <c r="A7" s="36" t="s">
        <v>48</v>
      </c>
      <c r="B7" s="76">
        <v>39087</v>
      </c>
      <c r="C7" s="76">
        <v>39090</v>
      </c>
      <c r="D7" s="76">
        <v>39108</v>
      </c>
      <c r="E7" s="73" t="s">
        <v>341</v>
      </c>
      <c r="F7" s="76"/>
      <c r="G7" s="73" t="s">
        <v>342</v>
      </c>
      <c r="H7" s="76">
        <v>39153</v>
      </c>
      <c r="I7" s="76">
        <v>39155</v>
      </c>
      <c r="J7" s="76">
        <v>38801</v>
      </c>
      <c r="K7" s="76">
        <v>39172</v>
      </c>
      <c r="L7" s="73" t="s">
        <v>578</v>
      </c>
      <c r="M7" s="76">
        <v>39176</v>
      </c>
      <c r="N7" s="76">
        <v>39181</v>
      </c>
      <c r="O7" s="76">
        <v>39196</v>
      </c>
      <c r="P7" s="76">
        <v>39198</v>
      </c>
      <c r="Q7" s="76">
        <v>39201</v>
      </c>
      <c r="R7" s="76">
        <v>39202</v>
      </c>
      <c r="S7" s="73" t="s">
        <v>570</v>
      </c>
      <c r="T7" s="76">
        <v>39210</v>
      </c>
      <c r="U7" s="76">
        <v>39212</v>
      </c>
      <c r="V7" s="76">
        <v>39221</v>
      </c>
      <c r="W7" s="76">
        <v>39224</v>
      </c>
      <c r="X7" s="76">
        <v>39229</v>
      </c>
      <c r="Y7" s="73" t="s">
        <v>347</v>
      </c>
      <c r="Z7" s="76">
        <v>39238</v>
      </c>
      <c r="AA7" s="76">
        <v>39242</v>
      </c>
      <c r="AB7" s="76">
        <v>39251</v>
      </c>
      <c r="AC7" s="76">
        <v>39254</v>
      </c>
      <c r="AD7" s="76">
        <v>39255</v>
      </c>
      <c r="AE7" s="76">
        <v>39260</v>
      </c>
      <c r="AF7" s="73" t="s">
        <v>571</v>
      </c>
      <c r="AG7" s="76">
        <v>39265</v>
      </c>
      <c r="AH7" s="76">
        <v>39272</v>
      </c>
      <c r="AI7" s="76">
        <v>39279</v>
      </c>
      <c r="AJ7" s="76">
        <v>39281</v>
      </c>
      <c r="AK7" s="76">
        <v>39285</v>
      </c>
      <c r="AL7" s="76">
        <v>39288</v>
      </c>
      <c r="AM7" s="76">
        <v>39293</v>
      </c>
      <c r="AN7" s="73" t="s">
        <v>572</v>
      </c>
      <c r="AO7" s="76">
        <v>39309</v>
      </c>
      <c r="AP7" s="76">
        <v>39317</v>
      </c>
      <c r="AQ7" s="76">
        <v>39324</v>
      </c>
      <c r="AR7" s="73" t="s">
        <v>377</v>
      </c>
      <c r="AS7" s="76">
        <v>39326</v>
      </c>
      <c r="AT7" s="76">
        <v>39329</v>
      </c>
      <c r="AU7" s="76">
        <v>39342</v>
      </c>
      <c r="AV7" s="73" t="s">
        <v>574</v>
      </c>
      <c r="AW7" s="76">
        <v>39356</v>
      </c>
      <c r="AX7" s="76">
        <v>39366</v>
      </c>
      <c r="AY7" s="73" t="s">
        <v>354</v>
      </c>
      <c r="AZ7" s="76">
        <v>39409</v>
      </c>
      <c r="BA7" s="282">
        <v>39411</v>
      </c>
      <c r="BB7" s="73" t="s">
        <v>356</v>
      </c>
      <c r="BC7" s="75">
        <v>39429</v>
      </c>
      <c r="BD7" s="73" t="s">
        <v>357</v>
      </c>
      <c r="BE7" s="82" t="s">
        <v>358</v>
      </c>
    </row>
    <row r="8" spans="1:63">
      <c r="A8" s="269" t="s">
        <v>317</v>
      </c>
      <c r="B8" s="270">
        <v>1.7</v>
      </c>
      <c r="C8" s="270">
        <v>0.6</v>
      </c>
      <c r="D8" s="270">
        <v>2</v>
      </c>
      <c r="E8" s="218">
        <f t="shared" ref="E8:E15" si="0">SUM(B8:D8)</f>
        <v>4.3</v>
      </c>
      <c r="F8" s="218">
        <v>0</v>
      </c>
      <c r="G8" s="218">
        <f t="shared" ref="G8:G27" si="1">SUM(F8)</f>
        <v>0</v>
      </c>
      <c r="H8" s="218">
        <v>1.4</v>
      </c>
      <c r="I8" s="218">
        <v>0.3</v>
      </c>
      <c r="J8" s="218">
        <v>0.7</v>
      </c>
      <c r="K8" s="218">
        <v>0.4</v>
      </c>
      <c r="L8" s="218">
        <f t="shared" ref="L8:L27" si="2">SUM(H8:K8)</f>
        <v>2.8</v>
      </c>
      <c r="M8" s="218">
        <v>0.9</v>
      </c>
      <c r="N8" s="218">
        <v>0.7</v>
      </c>
      <c r="O8" s="218">
        <v>0.4</v>
      </c>
      <c r="P8" s="218">
        <v>0</v>
      </c>
      <c r="Q8" s="218">
        <v>0</v>
      </c>
      <c r="R8" s="218">
        <v>0.1</v>
      </c>
      <c r="S8" s="218">
        <f t="shared" ref="S8:S27" si="3">SUM(M8:R8)</f>
        <v>2.1</v>
      </c>
      <c r="T8" s="218">
        <v>0.5</v>
      </c>
      <c r="U8" s="218">
        <v>1.2</v>
      </c>
      <c r="V8" s="218">
        <v>0.3</v>
      </c>
      <c r="W8" s="218">
        <v>1.4</v>
      </c>
      <c r="X8" s="218">
        <v>4.7</v>
      </c>
      <c r="Y8" s="218">
        <f t="shared" ref="Y8:Y27" si="4">SUM(T8:X8)</f>
        <v>8.1</v>
      </c>
      <c r="Z8" s="218">
        <v>1.1000000000000001</v>
      </c>
      <c r="AA8" s="218">
        <v>0.2</v>
      </c>
      <c r="AB8" s="218">
        <v>1.9</v>
      </c>
      <c r="AC8" s="20">
        <v>2</v>
      </c>
      <c r="AD8" s="20">
        <v>0.3</v>
      </c>
      <c r="AE8" s="20">
        <v>0.75</v>
      </c>
      <c r="AF8" s="20">
        <f t="shared" ref="AF8:AF27" si="5">SUM(Z8:AE8)</f>
        <v>6.25</v>
      </c>
      <c r="AG8" s="218">
        <v>0.7</v>
      </c>
      <c r="AH8" s="218">
        <v>0.6</v>
      </c>
      <c r="AI8" s="218">
        <v>0.7</v>
      </c>
      <c r="AJ8" s="218">
        <v>0.1</v>
      </c>
      <c r="AK8" s="218">
        <v>2</v>
      </c>
      <c r="AL8" s="218">
        <v>1.3</v>
      </c>
      <c r="AM8" s="218">
        <v>0.95</v>
      </c>
      <c r="AN8" s="218">
        <f t="shared" ref="AN8:AN27" si="6">SUM(AG8:AM8)</f>
        <v>6.35</v>
      </c>
      <c r="AO8" s="218">
        <v>0.2</v>
      </c>
      <c r="AP8" s="218">
        <v>1.8</v>
      </c>
      <c r="AQ8" s="218">
        <v>1.1000000000000001</v>
      </c>
      <c r="AR8" s="218">
        <f t="shared" ref="AR8:AR27" si="7">SUM(AO8:AQ8)</f>
        <v>3.1</v>
      </c>
      <c r="AS8" s="218">
        <v>1.2</v>
      </c>
      <c r="AT8" s="218">
        <v>6.15</v>
      </c>
      <c r="AU8" s="218">
        <v>0.8</v>
      </c>
      <c r="AV8" s="218">
        <f>SUM(AS8:AU8)</f>
        <v>8.15</v>
      </c>
      <c r="AW8" s="218">
        <v>0.8</v>
      </c>
      <c r="AX8" s="218">
        <v>0</v>
      </c>
      <c r="AY8" s="218">
        <f t="shared" ref="AY8:AY27" si="8">SUM(AW8:AW8)</f>
        <v>0.8</v>
      </c>
      <c r="AZ8" s="218">
        <v>0.2</v>
      </c>
      <c r="BA8" s="20">
        <v>0.7</v>
      </c>
      <c r="BB8" s="218">
        <f>SUM(AZ8:BA8)</f>
        <v>0.89999999999999991</v>
      </c>
      <c r="BC8" s="218">
        <v>0.3</v>
      </c>
      <c r="BD8" s="218">
        <f>SUM(BC8)</f>
        <v>0.3</v>
      </c>
      <c r="BE8" s="266">
        <f t="shared" ref="BE8:BE27" si="9">E8+G8+L8+S8+Y8+AF8+AN8+AR8+AV8+AY8+BB8+BD8</f>
        <v>43.149999999999991</v>
      </c>
    </row>
    <row r="9" spans="1:63" ht="14.1" customHeight="1">
      <c r="A9" s="261" t="s">
        <v>303</v>
      </c>
      <c r="B9" s="59">
        <v>1.2</v>
      </c>
      <c r="C9" s="59">
        <v>0.25</v>
      </c>
      <c r="D9" s="59">
        <v>3</v>
      </c>
      <c r="E9" s="59">
        <f t="shared" si="0"/>
        <v>4.45</v>
      </c>
      <c r="F9" s="58">
        <v>0</v>
      </c>
      <c r="G9" s="59">
        <f t="shared" si="1"/>
        <v>0</v>
      </c>
      <c r="H9" s="59">
        <v>1</v>
      </c>
      <c r="I9" s="59">
        <v>0.25</v>
      </c>
      <c r="J9" s="59">
        <v>0.6</v>
      </c>
      <c r="K9" s="20">
        <v>0.4</v>
      </c>
      <c r="L9" s="20">
        <f t="shared" si="2"/>
        <v>2.25</v>
      </c>
      <c r="M9" s="59">
        <v>0.8</v>
      </c>
      <c r="N9" s="59">
        <v>0.7</v>
      </c>
      <c r="O9" s="59">
        <v>0.3</v>
      </c>
      <c r="P9" s="59">
        <v>0</v>
      </c>
      <c r="Q9" s="59">
        <v>0</v>
      </c>
      <c r="R9" s="59">
        <v>0.1</v>
      </c>
      <c r="S9" s="59">
        <f t="shared" si="3"/>
        <v>1.9000000000000001</v>
      </c>
      <c r="T9" s="59">
        <v>0.5</v>
      </c>
      <c r="U9" s="59">
        <v>1.1000000000000001</v>
      </c>
      <c r="V9" s="59">
        <v>0.3</v>
      </c>
      <c r="W9" s="59">
        <v>1.2</v>
      </c>
      <c r="X9" s="59">
        <v>4.45</v>
      </c>
      <c r="Y9" s="59">
        <f t="shared" si="4"/>
        <v>7.5500000000000007</v>
      </c>
      <c r="Z9" s="59">
        <v>0.7</v>
      </c>
      <c r="AA9" s="59">
        <v>0.25</v>
      </c>
      <c r="AB9" s="59">
        <v>1.6</v>
      </c>
      <c r="AC9" s="20">
        <v>3.1</v>
      </c>
      <c r="AD9" s="20">
        <v>0.3</v>
      </c>
      <c r="AE9" s="20">
        <v>0.65</v>
      </c>
      <c r="AF9" s="20">
        <f t="shared" si="5"/>
        <v>6.6000000000000005</v>
      </c>
      <c r="AG9" s="59">
        <v>0.75</v>
      </c>
      <c r="AH9" s="59">
        <v>0.5</v>
      </c>
      <c r="AI9" s="59">
        <v>0.7</v>
      </c>
      <c r="AJ9" s="59">
        <v>0.1</v>
      </c>
      <c r="AK9" s="59">
        <v>1.8</v>
      </c>
      <c r="AL9" s="59">
        <v>1.3</v>
      </c>
      <c r="AM9" s="59">
        <v>0.9</v>
      </c>
      <c r="AN9" s="59">
        <f t="shared" si="6"/>
        <v>6.05</v>
      </c>
      <c r="AO9" s="59">
        <v>0.2</v>
      </c>
      <c r="AP9" s="59">
        <v>1.2</v>
      </c>
      <c r="AQ9" s="59">
        <v>1.3</v>
      </c>
      <c r="AR9" s="59">
        <f t="shared" si="7"/>
        <v>2.7</v>
      </c>
      <c r="AS9" s="59">
        <v>1.2</v>
      </c>
      <c r="AT9" s="59">
        <v>6.6</v>
      </c>
      <c r="AU9" s="59">
        <v>0.65</v>
      </c>
      <c r="AV9" s="59">
        <f>SUM(AS9:AU9)</f>
        <v>8.4499999999999993</v>
      </c>
      <c r="AW9" s="58">
        <v>1</v>
      </c>
      <c r="AX9" s="58">
        <v>0</v>
      </c>
      <c r="AY9" s="59">
        <f t="shared" si="8"/>
        <v>1</v>
      </c>
      <c r="AZ9" s="59">
        <v>0.2</v>
      </c>
      <c r="BA9" s="20">
        <v>0.5</v>
      </c>
      <c r="BB9" s="20">
        <f t="shared" ref="BB9:BB27" si="10">SUM(AZ9:BA9)</f>
        <v>0.7</v>
      </c>
      <c r="BC9" s="59">
        <v>0.5</v>
      </c>
      <c r="BD9" s="59">
        <f t="shared" ref="BD9:BD27" si="11">SUM(BC9)</f>
        <v>0.5</v>
      </c>
      <c r="BE9" s="271">
        <f t="shared" si="9"/>
        <v>42.150000000000006</v>
      </c>
    </row>
    <row r="10" spans="1:63" ht="14.1" customHeight="1">
      <c r="A10" s="261" t="s">
        <v>287</v>
      </c>
      <c r="B10" s="20">
        <v>2.2999999999999998</v>
      </c>
      <c r="C10" s="20">
        <v>0.8</v>
      </c>
      <c r="D10" s="20">
        <v>4.2</v>
      </c>
      <c r="E10" s="59">
        <f t="shared" si="0"/>
        <v>7.3</v>
      </c>
      <c r="F10" s="51">
        <v>0</v>
      </c>
      <c r="G10" s="20">
        <f t="shared" si="1"/>
        <v>0</v>
      </c>
      <c r="H10" s="20">
        <v>1.8</v>
      </c>
      <c r="I10" s="20">
        <v>0.4</v>
      </c>
      <c r="J10" s="20">
        <v>0.4</v>
      </c>
      <c r="K10" s="20">
        <v>0.6</v>
      </c>
      <c r="L10" s="20">
        <f t="shared" si="2"/>
        <v>3.2</v>
      </c>
      <c r="M10" s="20">
        <v>1.3</v>
      </c>
      <c r="N10" s="20">
        <v>1.6</v>
      </c>
      <c r="O10" s="20">
        <v>0.5</v>
      </c>
      <c r="P10" s="20">
        <v>0.1</v>
      </c>
      <c r="Q10" s="20">
        <v>0</v>
      </c>
      <c r="R10" s="20">
        <v>0.2</v>
      </c>
      <c r="S10" s="20">
        <f t="shared" si="3"/>
        <v>3.7000000000000006</v>
      </c>
      <c r="T10" s="20">
        <v>0.7</v>
      </c>
      <c r="U10" s="20">
        <v>1.3</v>
      </c>
      <c r="V10" s="20">
        <v>0.4</v>
      </c>
      <c r="W10" s="20">
        <v>1.6</v>
      </c>
      <c r="X10" s="20">
        <v>5.2</v>
      </c>
      <c r="Y10" s="20">
        <f t="shared" si="4"/>
        <v>9.1999999999999993</v>
      </c>
      <c r="Z10" s="20">
        <v>1.4</v>
      </c>
      <c r="AA10" s="20">
        <v>0.4</v>
      </c>
      <c r="AB10" s="20">
        <v>2.9</v>
      </c>
      <c r="AC10" s="20">
        <v>2.5</v>
      </c>
      <c r="AD10" s="20">
        <v>0.5</v>
      </c>
      <c r="AE10" s="20">
        <v>1</v>
      </c>
      <c r="AF10" s="20">
        <f t="shared" si="5"/>
        <v>8.6999999999999993</v>
      </c>
      <c r="AG10" s="20">
        <v>0.6</v>
      </c>
      <c r="AH10" s="20">
        <v>0.7</v>
      </c>
      <c r="AI10" s="20">
        <v>0.1</v>
      </c>
      <c r="AJ10" s="20">
        <v>0</v>
      </c>
      <c r="AK10" s="20">
        <v>2.5</v>
      </c>
      <c r="AL10" s="20">
        <v>1.8</v>
      </c>
      <c r="AM10" s="20">
        <v>0.4</v>
      </c>
      <c r="AN10" s="59">
        <f t="shared" si="6"/>
        <v>6.1000000000000005</v>
      </c>
      <c r="AO10" s="20">
        <v>0.2</v>
      </c>
      <c r="AP10" s="20">
        <v>2.1</v>
      </c>
      <c r="AQ10" s="20">
        <v>1.4</v>
      </c>
      <c r="AR10" s="20">
        <f t="shared" si="7"/>
        <v>3.7</v>
      </c>
      <c r="AS10" s="20">
        <v>2</v>
      </c>
      <c r="AT10" s="20">
        <v>7</v>
      </c>
      <c r="AU10" s="20">
        <v>0.6</v>
      </c>
      <c r="AV10" s="20">
        <f>SUM(AS10:AU10)</f>
        <v>9.6</v>
      </c>
      <c r="AW10" s="51">
        <v>1.2</v>
      </c>
      <c r="AX10" s="51">
        <v>0</v>
      </c>
      <c r="AY10" s="20">
        <f t="shared" si="8"/>
        <v>1.2</v>
      </c>
      <c r="AZ10" s="20">
        <v>0.2</v>
      </c>
      <c r="BA10" s="20">
        <v>0.8</v>
      </c>
      <c r="BB10" s="20">
        <f t="shared" si="10"/>
        <v>1</v>
      </c>
      <c r="BC10" s="20">
        <v>1</v>
      </c>
      <c r="BD10" s="20">
        <f t="shared" si="11"/>
        <v>1</v>
      </c>
      <c r="BE10" s="226">
        <f t="shared" si="9"/>
        <v>54.7</v>
      </c>
    </row>
    <row r="11" spans="1:63" ht="14.1" customHeight="1">
      <c r="A11" s="261" t="s">
        <v>52</v>
      </c>
      <c r="B11" s="20">
        <v>1.7</v>
      </c>
      <c r="C11" s="20">
        <v>0.4</v>
      </c>
      <c r="D11" s="20">
        <v>3.4</v>
      </c>
      <c r="E11" s="59">
        <f t="shared" si="0"/>
        <v>5.5</v>
      </c>
      <c r="F11" s="20">
        <v>0</v>
      </c>
      <c r="G11" s="20">
        <f t="shared" si="1"/>
        <v>0</v>
      </c>
      <c r="H11" s="20">
        <v>1.7</v>
      </c>
      <c r="I11" s="20">
        <v>0.3</v>
      </c>
      <c r="J11" s="20">
        <v>0.6</v>
      </c>
      <c r="K11" s="20">
        <v>0.4</v>
      </c>
      <c r="L11" s="20">
        <f t="shared" si="2"/>
        <v>3</v>
      </c>
      <c r="M11" s="20">
        <v>0.4</v>
      </c>
      <c r="N11" s="20">
        <v>1.4</v>
      </c>
      <c r="O11" s="20">
        <v>0.8</v>
      </c>
      <c r="P11" s="20">
        <v>0</v>
      </c>
      <c r="Q11" s="20">
        <v>0</v>
      </c>
      <c r="R11" s="20">
        <v>0.2</v>
      </c>
      <c r="S11" s="20">
        <f t="shared" si="3"/>
        <v>2.8</v>
      </c>
      <c r="T11" s="20">
        <v>0.4</v>
      </c>
      <c r="U11" s="20">
        <v>1</v>
      </c>
      <c r="V11" s="20">
        <v>0.4</v>
      </c>
      <c r="W11" s="20">
        <v>0.8</v>
      </c>
      <c r="X11" s="20">
        <v>5</v>
      </c>
      <c r="Y11" s="20">
        <f t="shared" si="4"/>
        <v>7.6</v>
      </c>
      <c r="Z11" s="20">
        <v>0.7</v>
      </c>
      <c r="AA11" s="20">
        <v>0</v>
      </c>
      <c r="AB11" s="20">
        <v>0.9</v>
      </c>
      <c r="AC11" s="172">
        <v>1.2</v>
      </c>
      <c r="AD11" s="172">
        <v>0.2</v>
      </c>
      <c r="AE11" s="172">
        <v>0.6</v>
      </c>
      <c r="AF11" s="172">
        <f t="shared" si="5"/>
        <v>3.6</v>
      </c>
      <c r="AG11" s="20">
        <v>1</v>
      </c>
      <c r="AH11" s="20">
        <v>0.2</v>
      </c>
      <c r="AI11" s="20">
        <v>0.1</v>
      </c>
      <c r="AJ11" s="20">
        <v>0.1</v>
      </c>
      <c r="AK11" s="20">
        <v>2.5</v>
      </c>
      <c r="AL11" s="20">
        <v>0.8</v>
      </c>
      <c r="AM11" s="20">
        <v>0.4</v>
      </c>
      <c r="AN11" s="279">
        <f t="shared" si="6"/>
        <v>5.1000000000000005</v>
      </c>
      <c r="AO11" s="20">
        <v>0</v>
      </c>
      <c r="AP11" s="20">
        <v>1.4</v>
      </c>
      <c r="AQ11" s="20">
        <v>0.4</v>
      </c>
      <c r="AR11" s="20">
        <f t="shared" si="7"/>
        <v>1.7999999999999998</v>
      </c>
      <c r="AS11" s="20">
        <v>0.2</v>
      </c>
      <c r="AT11" s="20">
        <v>4.3</v>
      </c>
      <c r="AU11" s="20">
        <v>0</v>
      </c>
      <c r="AV11" s="20">
        <f>SUM(AS11:AU11)</f>
        <v>4.5</v>
      </c>
      <c r="AW11" s="20">
        <v>0.2</v>
      </c>
      <c r="AX11" s="20">
        <v>0</v>
      </c>
      <c r="AY11" s="20">
        <f t="shared" si="8"/>
        <v>0.2</v>
      </c>
      <c r="AZ11" s="20">
        <v>0</v>
      </c>
      <c r="BA11" s="172">
        <v>0.8</v>
      </c>
      <c r="BB11" s="172">
        <f t="shared" si="10"/>
        <v>0.8</v>
      </c>
      <c r="BC11" s="20">
        <v>0.5</v>
      </c>
      <c r="BD11" s="20">
        <f t="shared" si="11"/>
        <v>0.5</v>
      </c>
      <c r="BE11" s="226">
        <f t="shared" si="9"/>
        <v>35.400000000000006</v>
      </c>
    </row>
    <row r="12" spans="1:63" ht="14.1" customHeight="1">
      <c r="A12" s="272" t="s">
        <v>49</v>
      </c>
      <c r="B12" s="267">
        <v>1</v>
      </c>
      <c r="C12" s="267">
        <v>0.3</v>
      </c>
      <c r="D12" s="267">
        <v>3</v>
      </c>
      <c r="E12" s="267">
        <f t="shared" si="0"/>
        <v>4.3</v>
      </c>
      <c r="F12" s="267">
        <v>0</v>
      </c>
      <c r="G12" s="267">
        <f t="shared" si="1"/>
        <v>0</v>
      </c>
      <c r="H12" s="267">
        <v>1.8</v>
      </c>
      <c r="I12" s="267">
        <v>0.2</v>
      </c>
      <c r="J12" s="267">
        <v>0.7</v>
      </c>
      <c r="K12" s="267">
        <v>0.3</v>
      </c>
      <c r="L12" s="267">
        <f t="shared" si="2"/>
        <v>3</v>
      </c>
      <c r="M12" s="267">
        <v>0.7</v>
      </c>
      <c r="N12" s="267">
        <v>1.2</v>
      </c>
      <c r="O12" s="267">
        <v>0.6</v>
      </c>
      <c r="P12" s="267">
        <v>0</v>
      </c>
      <c r="Q12" s="267">
        <v>0</v>
      </c>
      <c r="R12" s="267">
        <v>0</v>
      </c>
      <c r="S12" s="267">
        <f t="shared" si="3"/>
        <v>2.5</v>
      </c>
      <c r="T12" s="267">
        <v>0.5</v>
      </c>
      <c r="U12" s="267">
        <v>1.2</v>
      </c>
      <c r="V12" s="267">
        <v>0.5</v>
      </c>
      <c r="W12" s="267">
        <v>0.9</v>
      </c>
      <c r="X12" s="267">
        <v>5.9</v>
      </c>
      <c r="Y12" s="267">
        <f t="shared" si="4"/>
        <v>9</v>
      </c>
      <c r="Z12" s="267">
        <v>0.9</v>
      </c>
      <c r="AA12" s="267">
        <v>0</v>
      </c>
      <c r="AB12" s="267">
        <v>0.5</v>
      </c>
      <c r="AC12" s="20">
        <v>1</v>
      </c>
      <c r="AD12" s="20">
        <v>0.2</v>
      </c>
      <c r="AE12" s="20">
        <v>0.6</v>
      </c>
      <c r="AF12" s="20">
        <f t="shared" si="5"/>
        <v>3.2</v>
      </c>
      <c r="AG12" s="267">
        <v>2.7</v>
      </c>
      <c r="AH12" s="267">
        <v>2.5</v>
      </c>
      <c r="AI12" s="267">
        <v>0.1</v>
      </c>
      <c r="AJ12" s="267">
        <v>0.05</v>
      </c>
      <c r="AK12" s="20">
        <v>2.7</v>
      </c>
      <c r="AL12" s="20">
        <v>1.3</v>
      </c>
      <c r="AM12" s="20">
        <v>0.4</v>
      </c>
      <c r="AN12" s="20">
        <f t="shared" si="6"/>
        <v>9.7500000000000018</v>
      </c>
      <c r="AO12" s="267">
        <v>0</v>
      </c>
      <c r="AP12" s="267">
        <v>1.2</v>
      </c>
      <c r="AQ12" s="267">
        <v>0.5</v>
      </c>
      <c r="AR12" s="267">
        <f t="shared" si="7"/>
        <v>1.7</v>
      </c>
      <c r="AS12" s="267">
        <v>0.6</v>
      </c>
      <c r="AT12" s="267">
        <v>5.8</v>
      </c>
      <c r="AU12" s="267">
        <v>0.5</v>
      </c>
      <c r="AV12" s="267">
        <f>SUM(AS12:AU12)</f>
        <v>6.8999999999999995</v>
      </c>
      <c r="AW12" s="267">
        <v>0.3</v>
      </c>
      <c r="AX12" s="267">
        <v>0</v>
      </c>
      <c r="AY12" s="267">
        <f t="shared" si="8"/>
        <v>0.3</v>
      </c>
      <c r="AZ12" s="267">
        <v>0</v>
      </c>
      <c r="BA12" s="20">
        <v>0.5</v>
      </c>
      <c r="BB12" s="20">
        <f t="shared" si="10"/>
        <v>0.5</v>
      </c>
      <c r="BC12" s="267">
        <v>0.6</v>
      </c>
      <c r="BD12" s="267">
        <f t="shared" si="11"/>
        <v>0.6</v>
      </c>
      <c r="BE12" s="273">
        <f t="shared" si="9"/>
        <v>41.75</v>
      </c>
    </row>
    <row r="13" spans="1:63" ht="14.1" customHeight="1">
      <c r="A13" s="261" t="s">
        <v>304</v>
      </c>
      <c r="B13" s="20">
        <v>1.2</v>
      </c>
      <c r="C13" s="20">
        <v>0.3</v>
      </c>
      <c r="D13" s="20">
        <v>2.7</v>
      </c>
      <c r="E13" s="20">
        <f t="shared" si="0"/>
        <v>4.2</v>
      </c>
      <c r="F13" s="51">
        <v>0</v>
      </c>
      <c r="G13" s="20">
        <f t="shared" si="1"/>
        <v>0</v>
      </c>
      <c r="H13" s="20">
        <v>1.3</v>
      </c>
      <c r="I13" s="20">
        <v>0.4</v>
      </c>
      <c r="J13" s="20">
        <v>1</v>
      </c>
      <c r="K13" s="20">
        <v>0.4</v>
      </c>
      <c r="L13" s="20">
        <f t="shared" si="2"/>
        <v>3.1</v>
      </c>
      <c r="M13" s="20">
        <v>1.1000000000000001</v>
      </c>
      <c r="N13" s="20">
        <v>1.2</v>
      </c>
      <c r="O13" s="20">
        <v>0.9</v>
      </c>
      <c r="P13" s="20">
        <v>0</v>
      </c>
      <c r="Q13" s="20">
        <v>0</v>
      </c>
      <c r="R13" s="20">
        <v>0.1</v>
      </c>
      <c r="S13" s="20">
        <f t="shared" si="3"/>
        <v>3.3</v>
      </c>
      <c r="T13" s="20">
        <v>0.3</v>
      </c>
      <c r="U13" s="20">
        <v>1.3</v>
      </c>
      <c r="V13" s="20">
        <v>0.9</v>
      </c>
      <c r="W13" s="20">
        <v>1.2</v>
      </c>
      <c r="X13" s="20">
        <v>5.0999999999999996</v>
      </c>
      <c r="Y13" s="20">
        <f t="shared" si="4"/>
        <v>8.8000000000000007</v>
      </c>
      <c r="Z13" s="20">
        <v>2.2999999999999998</v>
      </c>
      <c r="AA13" s="20">
        <v>0.05</v>
      </c>
      <c r="AB13" s="20">
        <v>0.3</v>
      </c>
      <c r="AC13" s="20">
        <v>2.1</v>
      </c>
      <c r="AD13" s="20">
        <v>0.4</v>
      </c>
      <c r="AE13" s="20">
        <v>0.8</v>
      </c>
      <c r="AF13" s="20">
        <f t="shared" si="5"/>
        <v>5.95</v>
      </c>
      <c r="AG13" s="20">
        <v>1.2</v>
      </c>
      <c r="AH13" s="20">
        <v>1</v>
      </c>
      <c r="AI13" s="20">
        <v>0.1</v>
      </c>
      <c r="AJ13" s="20">
        <v>0.3</v>
      </c>
      <c r="AK13" s="20">
        <v>4.4000000000000004</v>
      </c>
      <c r="AL13" s="20">
        <v>2.2000000000000002</v>
      </c>
      <c r="AM13" s="20">
        <v>0.5</v>
      </c>
      <c r="AN13" s="59">
        <f t="shared" si="6"/>
        <v>9.6999999999999993</v>
      </c>
      <c r="AO13" s="20">
        <v>0</v>
      </c>
      <c r="AP13" s="20">
        <v>1.2</v>
      </c>
      <c r="AQ13" s="20">
        <v>1.3</v>
      </c>
      <c r="AR13" s="20">
        <f t="shared" si="7"/>
        <v>2.5</v>
      </c>
      <c r="AS13" s="20">
        <v>0.6</v>
      </c>
      <c r="AT13" s="20">
        <v>4.3</v>
      </c>
      <c r="AU13" s="20">
        <v>0.4</v>
      </c>
      <c r="AV13" s="20">
        <f>SUM(AS13:AS13)</f>
        <v>0.6</v>
      </c>
      <c r="AW13" s="51">
        <v>0.3</v>
      </c>
      <c r="AX13" s="51">
        <v>0</v>
      </c>
      <c r="AY13" s="20">
        <f t="shared" si="8"/>
        <v>0.3</v>
      </c>
      <c r="AZ13" s="20">
        <v>0</v>
      </c>
      <c r="BA13" s="20">
        <v>0.5</v>
      </c>
      <c r="BB13" s="20">
        <f t="shared" si="10"/>
        <v>0.5</v>
      </c>
      <c r="BC13" s="20">
        <v>1</v>
      </c>
      <c r="BD13" s="20">
        <f t="shared" si="11"/>
        <v>1</v>
      </c>
      <c r="BE13" s="226">
        <f t="shared" si="9"/>
        <v>39.949999999999996</v>
      </c>
    </row>
    <row r="14" spans="1:63" ht="14.1" customHeight="1">
      <c r="A14" s="274" t="s">
        <v>305</v>
      </c>
      <c r="B14" s="172">
        <v>1.4</v>
      </c>
      <c r="C14" s="172">
        <v>0.3</v>
      </c>
      <c r="D14" s="172">
        <v>3.4</v>
      </c>
      <c r="E14" s="172">
        <f t="shared" si="0"/>
        <v>5.0999999999999996</v>
      </c>
      <c r="F14" s="174">
        <v>0</v>
      </c>
      <c r="G14" s="172">
        <f t="shared" si="1"/>
        <v>0</v>
      </c>
      <c r="H14" s="172">
        <v>1.7</v>
      </c>
      <c r="I14" s="172">
        <v>0.4</v>
      </c>
      <c r="J14" s="172">
        <v>1</v>
      </c>
      <c r="K14" s="172">
        <v>0.5</v>
      </c>
      <c r="L14" s="172">
        <f t="shared" si="2"/>
        <v>3.6</v>
      </c>
      <c r="M14" s="172">
        <v>1.2</v>
      </c>
      <c r="N14" s="172">
        <v>1.9</v>
      </c>
      <c r="O14" s="172">
        <v>0.3</v>
      </c>
      <c r="P14" s="172">
        <v>0</v>
      </c>
      <c r="Q14" s="172">
        <v>0</v>
      </c>
      <c r="R14" s="172">
        <v>0.2</v>
      </c>
      <c r="S14" s="172">
        <f t="shared" si="3"/>
        <v>3.5999999999999996</v>
      </c>
      <c r="T14" s="172">
        <v>0.3</v>
      </c>
      <c r="U14" s="172">
        <v>1.2</v>
      </c>
      <c r="V14" s="172">
        <v>0.6</v>
      </c>
      <c r="W14" s="172">
        <v>1.3</v>
      </c>
      <c r="X14" s="172">
        <v>6.6</v>
      </c>
      <c r="Y14" s="172">
        <f t="shared" si="4"/>
        <v>10</v>
      </c>
      <c r="Z14" s="172">
        <v>2.5</v>
      </c>
      <c r="AA14" s="172">
        <v>0.1</v>
      </c>
      <c r="AB14" s="172">
        <v>0.8</v>
      </c>
      <c r="AC14" s="172">
        <v>1.2</v>
      </c>
      <c r="AD14" s="172">
        <v>0.7</v>
      </c>
      <c r="AE14" s="172">
        <v>0.8</v>
      </c>
      <c r="AF14" s="172">
        <f t="shared" si="5"/>
        <v>6.1000000000000005</v>
      </c>
      <c r="AG14" s="172">
        <v>1.8</v>
      </c>
      <c r="AH14" s="172">
        <v>1.2</v>
      </c>
      <c r="AI14" s="172">
        <v>0.1</v>
      </c>
      <c r="AJ14" s="172">
        <v>0.2</v>
      </c>
      <c r="AK14" s="172">
        <v>2.2000000000000002</v>
      </c>
      <c r="AL14" s="172">
        <v>3.2</v>
      </c>
      <c r="AM14" s="172">
        <v>0.6</v>
      </c>
      <c r="AN14" s="279">
        <f t="shared" si="6"/>
        <v>9.2999999999999989</v>
      </c>
      <c r="AO14" s="172">
        <v>0</v>
      </c>
      <c r="AP14" s="172">
        <v>1.5</v>
      </c>
      <c r="AQ14" s="172">
        <v>1.1000000000000001</v>
      </c>
      <c r="AR14" s="172">
        <f t="shared" si="7"/>
        <v>2.6</v>
      </c>
      <c r="AS14" s="172">
        <v>0.3</v>
      </c>
      <c r="AT14" s="172">
        <v>5.7</v>
      </c>
      <c r="AU14" s="172">
        <v>0.35</v>
      </c>
      <c r="AV14" s="172">
        <f t="shared" ref="AV14:AV27" si="12">SUM(AS14:AU14)</f>
        <v>6.35</v>
      </c>
      <c r="AW14" s="174">
        <v>0.5</v>
      </c>
      <c r="AX14" s="174">
        <v>1</v>
      </c>
      <c r="AY14" s="172">
        <f t="shared" si="8"/>
        <v>0.5</v>
      </c>
      <c r="AZ14" s="172">
        <v>0</v>
      </c>
      <c r="BA14" s="172">
        <v>0.7</v>
      </c>
      <c r="BB14" s="172">
        <f t="shared" si="10"/>
        <v>0.7</v>
      </c>
      <c r="BC14" s="172">
        <v>0.8</v>
      </c>
      <c r="BD14" s="172">
        <f t="shared" si="11"/>
        <v>0.8</v>
      </c>
      <c r="BE14" s="265">
        <f t="shared" si="9"/>
        <v>48.65</v>
      </c>
    </row>
    <row r="15" spans="1:63" ht="14.1" customHeight="1">
      <c r="A15" s="261" t="s">
        <v>306</v>
      </c>
      <c r="B15" s="20">
        <v>1.3</v>
      </c>
      <c r="C15" s="20">
        <v>0.3</v>
      </c>
      <c r="D15" s="20">
        <v>3.4</v>
      </c>
      <c r="E15" s="20">
        <f t="shared" si="0"/>
        <v>5</v>
      </c>
      <c r="F15" s="51">
        <v>0</v>
      </c>
      <c r="G15" s="20">
        <f t="shared" si="1"/>
        <v>0</v>
      </c>
      <c r="H15" s="20">
        <v>2.7</v>
      </c>
      <c r="I15" s="20">
        <v>0.4</v>
      </c>
      <c r="J15" s="20">
        <v>0.3</v>
      </c>
      <c r="K15" s="20">
        <v>0.5</v>
      </c>
      <c r="L15" s="20">
        <f t="shared" si="2"/>
        <v>3.9</v>
      </c>
      <c r="M15" s="20">
        <v>0.4</v>
      </c>
      <c r="N15" s="20">
        <v>1.6</v>
      </c>
      <c r="O15" s="20">
        <v>0.1</v>
      </c>
      <c r="P15" s="20">
        <v>0</v>
      </c>
      <c r="Q15" s="20">
        <v>0</v>
      </c>
      <c r="R15" s="20">
        <v>0.1</v>
      </c>
      <c r="S15" s="20">
        <f t="shared" si="3"/>
        <v>2.2000000000000002</v>
      </c>
      <c r="T15" s="20">
        <v>0.2</v>
      </c>
      <c r="U15" s="20">
        <v>1</v>
      </c>
      <c r="V15" s="20">
        <v>0.3</v>
      </c>
      <c r="W15" s="20">
        <v>1.3</v>
      </c>
      <c r="X15" s="20">
        <v>4.3</v>
      </c>
      <c r="Y15" s="20">
        <f t="shared" si="4"/>
        <v>7.1</v>
      </c>
      <c r="Z15" s="20">
        <v>1.5</v>
      </c>
      <c r="AA15" s="20">
        <v>0</v>
      </c>
      <c r="AB15" s="20">
        <v>0.6</v>
      </c>
      <c r="AC15" s="20">
        <v>1.7</v>
      </c>
      <c r="AD15" s="20">
        <v>0.5</v>
      </c>
      <c r="AE15" s="20">
        <v>0.8</v>
      </c>
      <c r="AF15" s="20">
        <f t="shared" si="5"/>
        <v>5.0999999999999996</v>
      </c>
      <c r="AG15" s="20">
        <v>0.9</v>
      </c>
      <c r="AH15" s="20">
        <v>0.9</v>
      </c>
      <c r="AI15" s="20">
        <v>0.1</v>
      </c>
      <c r="AJ15" s="20">
        <v>0.1</v>
      </c>
      <c r="AK15" s="20">
        <v>2.4</v>
      </c>
      <c r="AL15" s="20">
        <v>1.3</v>
      </c>
      <c r="AM15" s="20">
        <v>0.6</v>
      </c>
      <c r="AN15" s="20">
        <f t="shared" si="6"/>
        <v>6.3</v>
      </c>
      <c r="AO15" s="20">
        <v>0</v>
      </c>
      <c r="AP15" s="20">
        <v>2.5</v>
      </c>
      <c r="AQ15" s="20">
        <v>0.2</v>
      </c>
      <c r="AR15" s="20">
        <f t="shared" si="7"/>
        <v>2.7</v>
      </c>
      <c r="AS15" s="20">
        <v>0.4</v>
      </c>
      <c r="AT15" s="20">
        <v>6</v>
      </c>
      <c r="AU15" s="20">
        <v>0.4</v>
      </c>
      <c r="AV15" s="20">
        <f t="shared" si="12"/>
        <v>6.8000000000000007</v>
      </c>
      <c r="AW15" s="51">
        <v>0.4</v>
      </c>
      <c r="AX15" s="51">
        <v>0.5</v>
      </c>
      <c r="AY15" s="20">
        <f t="shared" si="8"/>
        <v>0.4</v>
      </c>
      <c r="AZ15" s="20">
        <v>0.1</v>
      </c>
      <c r="BA15" s="20">
        <v>0.5</v>
      </c>
      <c r="BB15" s="20">
        <f t="shared" si="10"/>
        <v>0.6</v>
      </c>
      <c r="BC15" s="20">
        <v>0.6</v>
      </c>
      <c r="BD15" s="20">
        <f t="shared" si="11"/>
        <v>0.6</v>
      </c>
      <c r="BE15" s="226">
        <f t="shared" si="9"/>
        <v>40.70000000000001</v>
      </c>
    </row>
    <row r="16" spans="1:63" ht="14.1" customHeight="1">
      <c r="A16" s="261" t="s">
        <v>307</v>
      </c>
      <c r="B16" s="20">
        <v>1.7</v>
      </c>
      <c r="C16" s="20">
        <v>0.3</v>
      </c>
      <c r="D16" s="20">
        <v>3</v>
      </c>
      <c r="E16" s="20">
        <f t="shared" ref="E16:E22" si="13">SUM(B16:D16)</f>
        <v>5</v>
      </c>
      <c r="F16" s="18">
        <v>0</v>
      </c>
      <c r="G16" s="20">
        <f t="shared" si="1"/>
        <v>0</v>
      </c>
      <c r="H16" s="20">
        <v>1.8</v>
      </c>
      <c r="I16" s="20">
        <v>0.4</v>
      </c>
      <c r="J16" s="20">
        <v>0.9</v>
      </c>
      <c r="K16" s="20">
        <v>0.4</v>
      </c>
      <c r="L16" s="20">
        <f t="shared" si="2"/>
        <v>3.5</v>
      </c>
      <c r="M16" s="20">
        <v>1.2</v>
      </c>
      <c r="N16" s="20">
        <v>1.2</v>
      </c>
      <c r="O16" s="20">
        <v>0.2</v>
      </c>
      <c r="P16" s="20">
        <v>0</v>
      </c>
      <c r="Q16" s="20">
        <v>0</v>
      </c>
      <c r="R16" s="20">
        <v>0</v>
      </c>
      <c r="S16" s="20">
        <f t="shared" si="3"/>
        <v>2.6</v>
      </c>
      <c r="T16" s="20">
        <v>0.3</v>
      </c>
      <c r="U16" s="20">
        <v>1</v>
      </c>
      <c r="V16" s="20">
        <v>0.2</v>
      </c>
      <c r="W16" s="20">
        <v>0.8</v>
      </c>
      <c r="X16" s="20">
        <v>5.3</v>
      </c>
      <c r="Y16" s="20">
        <f t="shared" si="4"/>
        <v>7.6</v>
      </c>
      <c r="Z16" s="20">
        <v>1.2</v>
      </c>
      <c r="AA16" s="20">
        <v>0</v>
      </c>
      <c r="AB16" s="20">
        <v>0.7</v>
      </c>
      <c r="AC16" s="20">
        <v>1.8</v>
      </c>
      <c r="AD16" s="20">
        <v>0.4</v>
      </c>
      <c r="AE16" s="20">
        <v>0.9</v>
      </c>
      <c r="AF16" s="20">
        <f t="shared" si="5"/>
        <v>5.0000000000000009</v>
      </c>
      <c r="AG16" s="20">
        <v>0.1</v>
      </c>
      <c r="AH16" s="20">
        <v>0.7</v>
      </c>
      <c r="AI16" s="20">
        <v>0</v>
      </c>
      <c r="AJ16" s="20">
        <v>0.05</v>
      </c>
      <c r="AK16" s="20">
        <v>2.5</v>
      </c>
      <c r="AL16" s="20">
        <v>2.1</v>
      </c>
      <c r="AM16" s="20">
        <v>0.4</v>
      </c>
      <c r="AN16" s="59">
        <f t="shared" si="6"/>
        <v>5.8500000000000005</v>
      </c>
      <c r="AO16" s="20">
        <v>0.5</v>
      </c>
      <c r="AP16" s="20">
        <v>1.4</v>
      </c>
      <c r="AQ16" s="20">
        <v>0.5</v>
      </c>
      <c r="AR16" s="20">
        <f t="shared" si="7"/>
        <v>2.4</v>
      </c>
      <c r="AS16" s="20">
        <v>0.2</v>
      </c>
      <c r="AT16" s="20">
        <v>4.2</v>
      </c>
      <c r="AU16" s="20">
        <v>0.7</v>
      </c>
      <c r="AV16" s="20">
        <f t="shared" si="12"/>
        <v>5.1000000000000005</v>
      </c>
      <c r="AW16" s="18">
        <v>0.2</v>
      </c>
      <c r="AX16" s="18">
        <v>0.4</v>
      </c>
      <c r="AY16" s="20">
        <f t="shared" si="8"/>
        <v>0.2</v>
      </c>
      <c r="AZ16" s="20">
        <v>0</v>
      </c>
      <c r="BA16" s="20">
        <v>0.5</v>
      </c>
      <c r="BB16" s="20">
        <f t="shared" si="10"/>
        <v>0.5</v>
      </c>
      <c r="BC16" s="20">
        <v>0.6</v>
      </c>
      <c r="BD16" s="20">
        <f t="shared" si="11"/>
        <v>0.6</v>
      </c>
      <c r="BE16" s="226">
        <f t="shared" si="9"/>
        <v>38.35</v>
      </c>
    </row>
    <row r="17" spans="1:62" ht="14.1" customHeight="1">
      <c r="A17" s="261" t="s">
        <v>256</v>
      </c>
      <c r="B17" s="20">
        <v>1.2</v>
      </c>
      <c r="C17" s="20">
        <v>0.3</v>
      </c>
      <c r="D17" s="20">
        <v>2.7</v>
      </c>
      <c r="E17" s="20">
        <f t="shared" si="13"/>
        <v>4.2</v>
      </c>
      <c r="F17" s="20">
        <v>0</v>
      </c>
      <c r="G17" s="20">
        <f t="shared" si="1"/>
        <v>0</v>
      </c>
      <c r="H17" s="20">
        <v>1.4</v>
      </c>
      <c r="I17" s="20">
        <v>0.3</v>
      </c>
      <c r="J17" s="20">
        <v>0.6</v>
      </c>
      <c r="K17" s="20">
        <v>0.2</v>
      </c>
      <c r="L17" s="20">
        <f t="shared" si="2"/>
        <v>2.5</v>
      </c>
      <c r="M17" s="20">
        <v>0.9</v>
      </c>
      <c r="N17" s="20">
        <v>0.7</v>
      </c>
      <c r="O17" s="20">
        <v>0.4</v>
      </c>
      <c r="P17" s="20">
        <v>0</v>
      </c>
      <c r="Q17" s="20">
        <v>0</v>
      </c>
      <c r="R17" s="20">
        <v>0</v>
      </c>
      <c r="S17" s="20">
        <f t="shared" si="3"/>
        <v>2</v>
      </c>
      <c r="T17" s="20">
        <v>0.3</v>
      </c>
      <c r="U17" s="20">
        <v>1</v>
      </c>
      <c r="V17" s="20">
        <v>0.3</v>
      </c>
      <c r="W17" s="20">
        <v>0.9</v>
      </c>
      <c r="X17" s="20">
        <v>4.2</v>
      </c>
      <c r="Y17" s="20">
        <f t="shared" si="4"/>
        <v>6.7</v>
      </c>
      <c r="Z17" s="20">
        <v>1.2</v>
      </c>
      <c r="AA17" s="20">
        <v>0.7</v>
      </c>
      <c r="AB17" s="20">
        <v>0.5</v>
      </c>
      <c r="AC17" s="20">
        <v>1.4</v>
      </c>
      <c r="AD17" s="20">
        <v>0.3</v>
      </c>
      <c r="AE17" s="20">
        <v>0.8</v>
      </c>
      <c r="AF17" s="20">
        <f t="shared" si="5"/>
        <v>4.8999999999999995</v>
      </c>
      <c r="AG17" s="20">
        <v>0.4</v>
      </c>
      <c r="AH17" s="20">
        <v>0.4</v>
      </c>
      <c r="AI17" s="20">
        <v>0.1</v>
      </c>
      <c r="AJ17" s="20">
        <v>0.1</v>
      </c>
      <c r="AK17" s="20">
        <v>4</v>
      </c>
      <c r="AL17" s="20">
        <v>1.8</v>
      </c>
      <c r="AM17" s="20">
        <v>0.5</v>
      </c>
      <c r="AN17" s="59">
        <f t="shared" si="6"/>
        <v>7.3</v>
      </c>
      <c r="AO17" s="20">
        <v>0.2</v>
      </c>
      <c r="AP17" s="20">
        <v>1.7</v>
      </c>
      <c r="AQ17" s="20">
        <v>0.6</v>
      </c>
      <c r="AR17" s="20">
        <f t="shared" si="7"/>
        <v>2.5</v>
      </c>
      <c r="AS17" s="20">
        <v>0.2</v>
      </c>
      <c r="AT17" s="20">
        <v>5.0999999999999996</v>
      </c>
      <c r="AU17" s="20">
        <v>0.3</v>
      </c>
      <c r="AV17" s="20">
        <f t="shared" si="12"/>
        <v>5.6</v>
      </c>
      <c r="AW17" s="20">
        <v>0.4</v>
      </c>
      <c r="AX17" s="20">
        <v>0</v>
      </c>
      <c r="AY17" s="20">
        <f t="shared" si="8"/>
        <v>0.4</v>
      </c>
      <c r="AZ17" s="20">
        <v>0</v>
      </c>
      <c r="BA17" s="20">
        <v>0</v>
      </c>
      <c r="BB17" s="20">
        <f t="shared" si="10"/>
        <v>0</v>
      </c>
      <c r="BC17" s="20">
        <v>0</v>
      </c>
      <c r="BD17" s="20">
        <f t="shared" si="11"/>
        <v>0</v>
      </c>
      <c r="BE17" s="226">
        <f t="shared" si="9"/>
        <v>36.099999999999994</v>
      </c>
    </row>
    <row r="18" spans="1:62" ht="14.1" customHeight="1">
      <c r="A18" s="261" t="s">
        <v>257</v>
      </c>
      <c r="B18" s="20">
        <v>1.7</v>
      </c>
      <c r="C18" s="20">
        <v>0.3</v>
      </c>
      <c r="D18" s="20">
        <v>3.4</v>
      </c>
      <c r="E18" s="20">
        <f t="shared" si="13"/>
        <v>5.4</v>
      </c>
      <c r="F18" s="20">
        <v>0</v>
      </c>
      <c r="G18" s="20">
        <f t="shared" si="1"/>
        <v>0</v>
      </c>
      <c r="H18" s="20">
        <v>1.8</v>
      </c>
      <c r="I18" s="20">
        <v>0.4</v>
      </c>
      <c r="J18" s="20">
        <v>0.5</v>
      </c>
      <c r="K18" s="20">
        <v>0.4</v>
      </c>
      <c r="L18" s="20">
        <f t="shared" si="2"/>
        <v>3.1</v>
      </c>
      <c r="M18" s="20">
        <v>1.2</v>
      </c>
      <c r="N18" s="20">
        <v>1</v>
      </c>
      <c r="O18" s="20">
        <v>0.3</v>
      </c>
      <c r="P18" s="20">
        <v>0</v>
      </c>
      <c r="Q18" s="20">
        <v>0</v>
      </c>
      <c r="R18" s="20">
        <v>0</v>
      </c>
      <c r="S18" s="20">
        <f t="shared" si="3"/>
        <v>2.5</v>
      </c>
      <c r="T18" s="20">
        <v>0.5</v>
      </c>
      <c r="U18" s="20">
        <v>1.4</v>
      </c>
      <c r="V18" s="20">
        <v>0.3</v>
      </c>
      <c r="W18" s="20">
        <v>1.2</v>
      </c>
      <c r="X18" s="20">
        <v>5.2</v>
      </c>
      <c r="Y18" s="20">
        <f t="shared" si="4"/>
        <v>8.6</v>
      </c>
      <c r="Z18" s="20">
        <v>0.6</v>
      </c>
      <c r="AA18" s="20">
        <v>0.05</v>
      </c>
      <c r="AB18" s="20">
        <v>1.9</v>
      </c>
      <c r="AC18" s="20">
        <v>1.2</v>
      </c>
      <c r="AD18" s="20">
        <v>0.3</v>
      </c>
      <c r="AE18" s="20">
        <v>0.6</v>
      </c>
      <c r="AF18" s="20">
        <f t="shared" si="5"/>
        <v>4.6499999999999995</v>
      </c>
      <c r="AG18" s="20">
        <v>0.2</v>
      </c>
      <c r="AH18" s="20">
        <v>0.5</v>
      </c>
      <c r="AI18" s="20">
        <v>0.2</v>
      </c>
      <c r="AJ18" s="20">
        <v>0.1</v>
      </c>
      <c r="AK18" s="20">
        <v>3.6</v>
      </c>
      <c r="AL18" s="20">
        <v>1.4</v>
      </c>
      <c r="AM18" s="20">
        <v>0.8</v>
      </c>
      <c r="AN18" s="59">
        <f t="shared" si="6"/>
        <v>6.8</v>
      </c>
      <c r="AO18" s="20">
        <v>0</v>
      </c>
      <c r="AP18" s="20">
        <v>1.3</v>
      </c>
      <c r="AQ18" s="20">
        <v>0.4</v>
      </c>
      <c r="AR18" s="20">
        <f t="shared" si="7"/>
        <v>1.7000000000000002</v>
      </c>
      <c r="AS18" s="20">
        <v>0.3</v>
      </c>
      <c r="AT18" s="20">
        <v>9.4</v>
      </c>
      <c r="AU18" s="20">
        <v>0.35</v>
      </c>
      <c r="AV18" s="20">
        <f t="shared" si="12"/>
        <v>10.050000000000001</v>
      </c>
      <c r="AW18" s="20">
        <v>0.4</v>
      </c>
      <c r="AX18" s="20">
        <v>0</v>
      </c>
      <c r="AY18" s="20">
        <f t="shared" si="8"/>
        <v>0.4</v>
      </c>
      <c r="AZ18" s="20">
        <v>0</v>
      </c>
      <c r="BA18" s="20">
        <v>0.5</v>
      </c>
      <c r="BB18" s="20">
        <f t="shared" si="10"/>
        <v>0.5</v>
      </c>
      <c r="BC18" s="20">
        <v>0.1</v>
      </c>
      <c r="BD18" s="20">
        <f t="shared" si="11"/>
        <v>0.1</v>
      </c>
      <c r="BE18" s="226">
        <f t="shared" si="9"/>
        <v>43.8</v>
      </c>
    </row>
    <row r="19" spans="1:62" ht="14.1" customHeight="1">
      <c r="A19" s="261" t="s">
        <v>258</v>
      </c>
      <c r="B19" s="20">
        <v>1.9</v>
      </c>
      <c r="C19" s="20">
        <v>0.4</v>
      </c>
      <c r="D19" s="20">
        <v>3.4</v>
      </c>
      <c r="E19" s="20">
        <f t="shared" si="13"/>
        <v>5.6999999999999993</v>
      </c>
      <c r="F19" s="51">
        <v>0</v>
      </c>
      <c r="G19" s="20">
        <f t="shared" si="1"/>
        <v>0</v>
      </c>
      <c r="H19" s="20">
        <v>1.8</v>
      </c>
      <c r="I19" s="20">
        <v>0.4</v>
      </c>
      <c r="J19" s="20">
        <v>1</v>
      </c>
      <c r="K19" s="20">
        <v>0.3</v>
      </c>
      <c r="L19" s="20">
        <f t="shared" si="2"/>
        <v>3.5</v>
      </c>
      <c r="M19" s="20">
        <v>1.6</v>
      </c>
      <c r="N19" s="20">
        <v>1.2</v>
      </c>
      <c r="O19" s="20">
        <v>0.8</v>
      </c>
      <c r="P19" s="20">
        <v>0</v>
      </c>
      <c r="Q19" s="20">
        <v>0</v>
      </c>
      <c r="R19" s="20">
        <v>0</v>
      </c>
      <c r="S19" s="20">
        <f t="shared" si="3"/>
        <v>3.5999999999999996</v>
      </c>
      <c r="T19" s="20">
        <v>0.5</v>
      </c>
      <c r="U19" s="20">
        <v>2.4</v>
      </c>
      <c r="V19" s="20">
        <v>0.7</v>
      </c>
      <c r="W19" s="20">
        <v>1</v>
      </c>
      <c r="X19" s="20">
        <v>5</v>
      </c>
      <c r="Y19" s="20">
        <f t="shared" si="4"/>
        <v>9.6</v>
      </c>
      <c r="Z19" s="20">
        <v>1.1000000000000001</v>
      </c>
      <c r="AA19" s="20">
        <v>0.05</v>
      </c>
      <c r="AB19" s="20">
        <v>1</v>
      </c>
      <c r="AC19" s="20">
        <v>1</v>
      </c>
      <c r="AD19" s="20">
        <v>0.2</v>
      </c>
      <c r="AE19" s="20">
        <v>0.5</v>
      </c>
      <c r="AF19" s="20">
        <f t="shared" si="5"/>
        <v>3.8500000000000005</v>
      </c>
      <c r="AG19" s="20">
        <v>0.9</v>
      </c>
      <c r="AH19" s="20">
        <v>0.4</v>
      </c>
      <c r="AI19" s="20">
        <v>0.1</v>
      </c>
      <c r="AJ19" s="20">
        <v>0</v>
      </c>
      <c r="AK19" s="20">
        <v>3.8</v>
      </c>
      <c r="AL19" s="20">
        <v>1.3</v>
      </c>
      <c r="AM19" s="20">
        <v>0.6</v>
      </c>
      <c r="AN19" s="59">
        <f t="shared" si="6"/>
        <v>7.1</v>
      </c>
      <c r="AO19" s="20">
        <v>0</v>
      </c>
      <c r="AP19" s="20">
        <v>1.5</v>
      </c>
      <c r="AQ19" s="20">
        <v>0.5</v>
      </c>
      <c r="AR19" s="20">
        <f t="shared" si="7"/>
        <v>2</v>
      </c>
      <c r="AS19" s="20">
        <v>0.2</v>
      </c>
      <c r="AT19" s="20">
        <v>5.5</v>
      </c>
      <c r="AU19" s="20">
        <v>0.2</v>
      </c>
      <c r="AV19" s="20">
        <f t="shared" si="12"/>
        <v>5.9</v>
      </c>
      <c r="AW19" s="51">
        <v>0.3</v>
      </c>
      <c r="AX19" s="51">
        <v>0</v>
      </c>
      <c r="AY19" s="20">
        <f t="shared" si="8"/>
        <v>0.3</v>
      </c>
      <c r="AZ19" s="20">
        <v>0</v>
      </c>
      <c r="BA19" s="20">
        <v>0.4</v>
      </c>
      <c r="BB19" s="20">
        <f t="shared" si="10"/>
        <v>0.4</v>
      </c>
      <c r="BC19" s="20">
        <v>0.3</v>
      </c>
      <c r="BD19" s="20">
        <f t="shared" si="11"/>
        <v>0.3</v>
      </c>
      <c r="BE19" s="226">
        <f t="shared" si="9"/>
        <v>42.249999999999993</v>
      </c>
    </row>
    <row r="20" spans="1:62" ht="14.1" customHeight="1">
      <c r="A20" s="261" t="s">
        <v>308</v>
      </c>
      <c r="B20" s="20">
        <v>2.6</v>
      </c>
      <c r="C20" s="20">
        <v>0.4</v>
      </c>
      <c r="D20" s="20">
        <v>4</v>
      </c>
      <c r="E20" s="20">
        <f t="shared" si="13"/>
        <v>7</v>
      </c>
      <c r="F20" s="20">
        <v>0</v>
      </c>
      <c r="G20" s="20">
        <f t="shared" si="1"/>
        <v>0</v>
      </c>
      <c r="H20" s="20">
        <v>2.2000000000000002</v>
      </c>
      <c r="I20" s="20">
        <v>0.3</v>
      </c>
      <c r="J20" s="20">
        <v>0.8</v>
      </c>
      <c r="K20" s="20">
        <v>0.5</v>
      </c>
      <c r="L20" s="20">
        <f t="shared" si="2"/>
        <v>3.8</v>
      </c>
      <c r="M20" s="20">
        <v>1.5</v>
      </c>
      <c r="N20" s="20">
        <v>1.8</v>
      </c>
      <c r="O20" s="20">
        <v>0.8</v>
      </c>
      <c r="P20" s="20">
        <v>0</v>
      </c>
      <c r="Q20" s="20">
        <v>0</v>
      </c>
      <c r="R20" s="20">
        <v>0</v>
      </c>
      <c r="S20" s="20">
        <f t="shared" si="3"/>
        <v>4.0999999999999996</v>
      </c>
      <c r="T20" s="20">
        <v>0.6</v>
      </c>
      <c r="U20" s="20">
        <v>2</v>
      </c>
      <c r="V20" s="20">
        <v>0.4</v>
      </c>
      <c r="W20" s="20">
        <v>1.4</v>
      </c>
      <c r="X20" s="20">
        <v>6.2</v>
      </c>
      <c r="Y20" s="20">
        <f t="shared" si="4"/>
        <v>10.600000000000001</v>
      </c>
      <c r="Z20" s="20">
        <v>1.6</v>
      </c>
      <c r="AA20" s="20">
        <v>0.1</v>
      </c>
      <c r="AB20" s="20">
        <v>1.3</v>
      </c>
      <c r="AC20" s="20">
        <v>1.6</v>
      </c>
      <c r="AD20" s="20">
        <v>0.3</v>
      </c>
      <c r="AE20" s="20">
        <v>0.7</v>
      </c>
      <c r="AF20" s="20">
        <f t="shared" si="5"/>
        <v>5.6</v>
      </c>
      <c r="AG20" s="20">
        <v>0.6</v>
      </c>
      <c r="AH20" s="20">
        <v>0.5</v>
      </c>
      <c r="AI20" s="20">
        <v>0.25</v>
      </c>
      <c r="AJ20" s="20">
        <v>0</v>
      </c>
      <c r="AK20" s="20">
        <v>4.0999999999999996</v>
      </c>
      <c r="AL20" s="20">
        <v>1.3</v>
      </c>
      <c r="AM20" s="20">
        <v>0.6</v>
      </c>
      <c r="AN20" s="59">
        <f t="shared" si="6"/>
        <v>7.3499999999999988</v>
      </c>
      <c r="AO20" s="20">
        <v>0</v>
      </c>
      <c r="AP20" s="20">
        <v>1.1000000000000001</v>
      </c>
      <c r="AQ20" s="20">
        <v>0.7</v>
      </c>
      <c r="AR20" s="20">
        <f t="shared" si="7"/>
        <v>1.8</v>
      </c>
      <c r="AS20" s="20">
        <v>0.2</v>
      </c>
      <c r="AT20" s="20">
        <v>6</v>
      </c>
      <c r="AU20" s="20">
        <v>0.3</v>
      </c>
      <c r="AV20" s="20">
        <f t="shared" si="12"/>
        <v>6.5</v>
      </c>
      <c r="AW20" s="20">
        <v>0.3</v>
      </c>
      <c r="AX20" s="20">
        <v>0</v>
      </c>
      <c r="AY20" s="20">
        <f t="shared" si="8"/>
        <v>0.3</v>
      </c>
      <c r="AZ20" s="20">
        <v>0</v>
      </c>
      <c r="BA20" s="20">
        <v>0.4</v>
      </c>
      <c r="BB20" s="20">
        <f t="shared" si="10"/>
        <v>0.4</v>
      </c>
      <c r="BC20" s="20">
        <v>0.2</v>
      </c>
      <c r="BD20" s="20">
        <f t="shared" si="11"/>
        <v>0.2</v>
      </c>
      <c r="BE20" s="226">
        <f t="shared" si="9"/>
        <v>47.65</v>
      </c>
    </row>
    <row r="21" spans="1:62" ht="14.1" customHeight="1">
      <c r="A21" s="261" t="s">
        <v>309</v>
      </c>
      <c r="B21" s="20">
        <v>1.7</v>
      </c>
      <c r="C21" s="20">
        <v>0.4</v>
      </c>
      <c r="D21" s="20">
        <v>3.4</v>
      </c>
      <c r="E21" s="20">
        <f t="shared" si="13"/>
        <v>5.5</v>
      </c>
      <c r="F21" s="51">
        <v>0</v>
      </c>
      <c r="G21" s="20">
        <f t="shared" si="1"/>
        <v>0</v>
      </c>
      <c r="H21" s="20">
        <v>2</v>
      </c>
      <c r="I21" s="20">
        <v>0.4</v>
      </c>
      <c r="J21" s="20">
        <v>0.7</v>
      </c>
      <c r="K21" s="20">
        <v>0.4</v>
      </c>
      <c r="L21" s="20">
        <f t="shared" si="2"/>
        <v>3.4999999999999996</v>
      </c>
      <c r="M21" s="20">
        <v>0.9</v>
      </c>
      <c r="N21" s="20">
        <v>1.5</v>
      </c>
      <c r="O21" s="20">
        <v>0.6</v>
      </c>
      <c r="P21" s="20">
        <v>0</v>
      </c>
      <c r="Q21" s="20">
        <v>0</v>
      </c>
      <c r="R21" s="20">
        <v>0</v>
      </c>
      <c r="S21" s="20">
        <f t="shared" si="3"/>
        <v>3</v>
      </c>
      <c r="T21" s="20">
        <v>0.5</v>
      </c>
      <c r="U21" s="20">
        <v>1.5</v>
      </c>
      <c r="V21" s="20">
        <v>0.3</v>
      </c>
      <c r="W21" s="20">
        <v>1</v>
      </c>
      <c r="X21" s="20">
        <v>5.0999999999999996</v>
      </c>
      <c r="Y21" s="20">
        <f t="shared" si="4"/>
        <v>8.3999999999999986</v>
      </c>
      <c r="Z21" s="20">
        <v>1.2</v>
      </c>
      <c r="AA21" s="20">
        <v>0.1</v>
      </c>
      <c r="AB21" s="20">
        <v>1.2</v>
      </c>
      <c r="AC21" s="20">
        <v>1.6</v>
      </c>
      <c r="AD21" s="20">
        <v>0.3</v>
      </c>
      <c r="AE21" s="20">
        <v>0.9</v>
      </c>
      <c r="AF21" s="20">
        <f t="shared" si="5"/>
        <v>5.3</v>
      </c>
      <c r="AG21" s="20">
        <v>0.8</v>
      </c>
      <c r="AH21" s="20">
        <v>0.5</v>
      </c>
      <c r="AI21" s="20">
        <v>0.1</v>
      </c>
      <c r="AJ21" s="20">
        <v>0.1</v>
      </c>
      <c r="AK21" s="20">
        <v>3.4</v>
      </c>
      <c r="AL21" s="20">
        <v>1.3</v>
      </c>
      <c r="AM21" s="20">
        <v>0.6</v>
      </c>
      <c r="AN21" s="59">
        <f t="shared" si="6"/>
        <v>6.8</v>
      </c>
      <c r="AO21" s="20">
        <v>0</v>
      </c>
      <c r="AP21" s="20">
        <v>0.9</v>
      </c>
      <c r="AQ21" s="20">
        <v>0.5</v>
      </c>
      <c r="AR21" s="20">
        <f t="shared" si="7"/>
        <v>1.4</v>
      </c>
      <c r="AS21" s="20">
        <v>0.2</v>
      </c>
      <c r="AT21" s="20">
        <v>6</v>
      </c>
      <c r="AU21" s="20">
        <v>0.2</v>
      </c>
      <c r="AV21" s="20">
        <f t="shared" si="12"/>
        <v>6.4</v>
      </c>
      <c r="AW21" s="51">
        <v>0.3</v>
      </c>
      <c r="AX21" s="51">
        <v>0</v>
      </c>
      <c r="AY21" s="20">
        <f t="shared" si="8"/>
        <v>0.3</v>
      </c>
      <c r="AZ21" s="20">
        <v>0</v>
      </c>
      <c r="BA21" s="20">
        <v>0.4</v>
      </c>
      <c r="BB21" s="20">
        <f t="shared" si="10"/>
        <v>0.4</v>
      </c>
      <c r="BC21" s="20">
        <v>0.2</v>
      </c>
      <c r="BD21" s="20">
        <f t="shared" si="11"/>
        <v>0.2</v>
      </c>
      <c r="BE21" s="226">
        <f t="shared" si="9"/>
        <v>41.199999999999996</v>
      </c>
    </row>
    <row r="22" spans="1:62" ht="14.1" customHeight="1">
      <c r="A22" s="263" t="s">
        <v>340</v>
      </c>
      <c r="B22" s="19">
        <v>1.6</v>
      </c>
      <c r="C22" s="19">
        <v>0.4</v>
      </c>
      <c r="D22" s="19">
        <v>3</v>
      </c>
      <c r="E22" s="20">
        <f t="shared" si="13"/>
        <v>5</v>
      </c>
      <c r="F22" s="19">
        <v>0</v>
      </c>
      <c r="G22" s="20">
        <f t="shared" si="1"/>
        <v>0</v>
      </c>
      <c r="H22" s="19">
        <v>2.1</v>
      </c>
      <c r="I22" s="19">
        <v>0.3</v>
      </c>
      <c r="J22" s="19">
        <v>0.4</v>
      </c>
      <c r="K22" s="19">
        <v>0.3</v>
      </c>
      <c r="L22" s="172">
        <f t="shared" si="2"/>
        <v>3.0999999999999996</v>
      </c>
      <c r="M22" s="20">
        <v>1</v>
      </c>
      <c r="N22" s="20">
        <v>1.3</v>
      </c>
      <c r="O22" s="20">
        <v>0.6</v>
      </c>
      <c r="P22" s="20">
        <v>0</v>
      </c>
      <c r="Q22" s="20">
        <v>0</v>
      </c>
      <c r="R22" s="20">
        <v>0</v>
      </c>
      <c r="S22" s="20">
        <f t="shared" si="3"/>
        <v>2.9</v>
      </c>
      <c r="T22" s="20">
        <v>0.4</v>
      </c>
      <c r="U22" s="20">
        <v>1.2</v>
      </c>
      <c r="V22" s="20">
        <v>0.6</v>
      </c>
      <c r="W22" s="20">
        <v>0.9</v>
      </c>
      <c r="X22" s="20">
        <v>4.7</v>
      </c>
      <c r="Y22" s="20">
        <f t="shared" si="4"/>
        <v>7.8000000000000007</v>
      </c>
      <c r="Z22" s="20">
        <v>2.2000000000000002</v>
      </c>
      <c r="AA22" s="20">
        <v>0.15</v>
      </c>
      <c r="AB22" s="172">
        <v>0.8</v>
      </c>
      <c r="AC22" s="172">
        <v>2.4</v>
      </c>
      <c r="AD22" s="172">
        <v>0.2</v>
      </c>
      <c r="AE22" s="172">
        <v>0.3</v>
      </c>
      <c r="AF22" s="172">
        <f t="shared" si="5"/>
        <v>6.0500000000000007</v>
      </c>
      <c r="AG22" s="20">
        <v>1.7</v>
      </c>
      <c r="AH22" s="20">
        <v>0.8</v>
      </c>
      <c r="AI22" s="20">
        <v>0.1</v>
      </c>
      <c r="AJ22" s="20">
        <v>0.1</v>
      </c>
      <c r="AK22" s="20">
        <v>2.2999999999999998</v>
      </c>
      <c r="AL22" s="20">
        <v>0.9</v>
      </c>
      <c r="AM22" s="20">
        <v>0.7</v>
      </c>
      <c r="AN22" s="279">
        <f t="shared" si="6"/>
        <v>6.6000000000000005</v>
      </c>
      <c r="AO22" s="20">
        <v>0</v>
      </c>
      <c r="AP22" s="20">
        <v>1.1000000000000001</v>
      </c>
      <c r="AQ22" s="20">
        <v>0.4</v>
      </c>
      <c r="AR22" s="20">
        <f t="shared" si="7"/>
        <v>1.5</v>
      </c>
      <c r="AS22" s="20">
        <v>0.5</v>
      </c>
      <c r="AT22" s="20">
        <v>4.0999999999999996</v>
      </c>
      <c r="AU22" s="20">
        <v>0</v>
      </c>
      <c r="AV22" s="20">
        <f t="shared" si="12"/>
        <v>4.5999999999999996</v>
      </c>
      <c r="AW22" s="51">
        <v>0.2</v>
      </c>
      <c r="AX22" s="51">
        <v>0</v>
      </c>
      <c r="AY22" s="20">
        <f t="shared" si="8"/>
        <v>0.2</v>
      </c>
      <c r="AZ22" s="20">
        <v>0</v>
      </c>
      <c r="BA22" s="172">
        <v>0.4</v>
      </c>
      <c r="BB22" s="172">
        <f t="shared" si="10"/>
        <v>0.4</v>
      </c>
      <c r="BC22" s="20">
        <v>0.5</v>
      </c>
      <c r="BD22" s="20">
        <f t="shared" si="11"/>
        <v>0.5</v>
      </c>
      <c r="BE22" s="226">
        <f t="shared" si="9"/>
        <v>38.650000000000006</v>
      </c>
    </row>
    <row r="23" spans="1:62" ht="14.1" customHeight="1">
      <c r="A23" s="262" t="s">
        <v>323</v>
      </c>
      <c r="B23" s="49">
        <v>1.6</v>
      </c>
      <c r="C23" s="49">
        <v>0.6</v>
      </c>
      <c r="D23" s="49">
        <v>3</v>
      </c>
      <c r="E23" s="49">
        <f>SUM(B23:D23)</f>
        <v>5.2</v>
      </c>
      <c r="F23" s="49">
        <v>0</v>
      </c>
      <c r="G23" s="49">
        <f t="shared" si="1"/>
        <v>0</v>
      </c>
      <c r="H23" s="49">
        <v>1.9</v>
      </c>
      <c r="I23" s="49">
        <v>0.4</v>
      </c>
      <c r="J23" s="49">
        <v>0.6</v>
      </c>
      <c r="K23" s="20">
        <v>0.5</v>
      </c>
      <c r="L23" s="20">
        <f t="shared" si="2"/>
        <v>3.4</v>
      </c>
      <c r="M23" s="49">
        <v>1.2</v>
      </c>
      <c r="N23" s="49">
        <v>1.5</v>
      </c>
      <c r="O23" s="49">
        <v>0.4</v>
      </c>
      <c r="P23" s="49">
        <v>0.1</v>
      </c>
      <c r="Q23" s="49">
        <v>0</v>
      </c>
      <c r="R23" s="49">
        <v>0</v>
      </c>
      <c r="S23" s="49">
        <f t="shared" si="3"/>
        <v>3.2</v>
      </c>
      <c r="T23" s="49">
        <v>0.6</v>
      </c>
      <c r="U23" s="49">
        <v>1</v>
      </c>
      <c r="V23" s="49">
        <v>0.2</v>
      </c>
      <c r="W23" s="49">
        <v>0.9</v>
      </c>
      <c r="X23" s="49">
        <v>5</v>
      </c>
      <c r="Y23" s="49">
        <f t="shared" si="4"/>
        <v>7.7</v>
      </c>
      <c r="Z23" s="49">
        <v>1.1000000000000001</v>
      </c>
      <c r="AA23" s="49">
        <v>0.5</v>
      </c>
      <c r="AB23" s="20">
        <v>1.4</v>
      </c>
      <c r="AC23" s="20">
        <v>1.8</v>
      </c>
      <c r="AD23" s="20">
        <v>0.3</v>
      </c>
      <c r="AE23" s="20">
        <v>0.5</v>
      </c>
      <c r="AF23" s="20">
        <f t="shared" si="5"/>
        <v>5.6</v>
      </c>
      <c r="AG23" s="49">
        <v>1</v>
      </c>
      <c r="AH23" s="49">
        <v>0.4</v>
      </c>
      <c r="AI23" s="49">
        <v>0.1</v>
      </c>
      <c r="AJ23" s="49">
        <v>0.2</v>
      </c>
      <c r="AK23" s="20">
        <v>2</v>
      </c>
      <c r="AL23" s="20">
        <v>1.8</v>
      </c>
      <c r="AM23" s="20">
        <v>0.9</v>
      </c>
      <c r="AN23" s="20">
        <f t="shared" si="6"/>
        <v>6.4</v>
      </c>
      <c r="AO23" s="49">
        <v>0</v>
      </c>
      <c r="AP23" s="49">
        <v>0.8</v>
      </c>
      <c r="AQ23" s="49">
        <v>0.6</v>
      </c>
      <c r="AR23" s="49">
        <f t="shared" si="7"/>
        <v>1.4</v>
      </c>
      <c r="AS23" s="49">
        <v>1.4</v>
      </c>
      <c r="AT23" s="49">
        <v>5.8</v>
      </c>
      <c r="AU23" s="49">
        <v>0.3</v>
      </c>
      <c r="AV23" s="49">
        <f t="shared" si="12"/>
        <v>7.4999999999999991</v>
      </c>
      <c r="AW23" s="49">
        <v>0.8</v>
      </c>
      <c r="AX23" s="49">
        <v>0</v>
      </c>
      <c r="AY23" s="49">
        <f t="shared" si="8"/>
        <v>0.8</v>
      </c>
      <c r="AZ23" s="49">
        <v>0.2</v>
      </c>
      <c r="BA23" s="20">
        <v>0.3</v>
      </c>
      <c r="BB23" s="20">
        <f t="shared" si="10"/>
        <v>0.5</v>
      </c>
      <c r="BC23" s="49">
        <v>0.5</v>
      </c>
      <c r="BD23" s="49">
        <f t="shared" si="11"/>
        <v>0.5</v>
      </c>
      <c r="BE23" s="275">
        <f t="shared" si="9"/>
        <v>42.199999999999996</v>
      </c>
    </row>
    <row r="24" spans="1:62" ht="14.1" customHeight="1">
      <c r="A24" s="261" t="s">
        <v>324</v>
      </c>
      <c r="B24" s="20">
        <v>1.6</v>
      </c>
      <c r="C24" s="20">
        <v>0.5</v>
      </c>
      <c r="D24" s="20">
        <v>2.8</v>
      </c>
      <c r="E24" s="20">
        <f>SUM(B24:D24)</f>
        <v>4.9000000000000004</v>
      </c>
      <c r="F24" s="51">
        <v>0</v>
      </c>
      <c r="G24" s="20">
        <f t="shared" si="1"/>
        <v>0</v>
      </c>
      <c r="H24" s="20">
        <v>2.2999999999999998</v>
      </c>
      <c r="I24" s="20">
        <v>0.3</v>
      </c>
      <c r="J24" s="20">
        <v>0.4</v>
      </c>
      <c r="K24" s="20">
        <v>0.5</v>
      </c>
      <c r="L24" s="20">
        <f t="shared" si="2"/>
        <v>3.4999999999999996</v>
      </c>
      <c r="M24" s="20">
        <v>1.8</v>
      </c>
      <c r="N24" s="20">
        <v>1.1000000000000001</v>
      </c>
      <c r="O24" s="20">
        <v>0.4</v>
      </c>
      <c r="P24" s="20">
        <v>0.1</v>
      </c>
      <c r="Q24" s="20">
        <v>0</v>
      </c>
      <c r="R24" s="20">
        <v>0</v>
      </c>
      <c r="S24" s="20">
        <f t="shared" si="3"/>
        <v>3.4000000000000004</v>
      </c>
      <c r="T24" s="20">
        <v>0.5</v>
      </c>
      <c r="U24" s="20">
        <v>1</v>
      </c>
      <c r="V24" s="20">
        <v>0.2</v>
      </c>
      <c r="W24" s="20">
        <v>1.2</v>
      </c>
      <c r="X24" s="20">
        <v>7.6</v>
      </c>
      <c r="Y24" s="20">
        <f t="shared" si="4"/>
        <v>10.5</v>
      </c>
      <c r="Z24" s="20">
        <v>0.8</v>
      </c>
      <c r="AA24" s="20">
        <v>0.7</v>
      </c>
      <c r="AB24" s="20">
        <v>1</v>
      </c>
      <c r="AC24" s="20">
        <v>1.2</v>
      </c>
      <c r="AD24" s="20">
        <v>0.3</v>
      </c>
      <c r="AE24" s="20">
        <v>0.7</v>
      </c>
      <c r="AF24" s="20">
        <f t="shared" si="5"/>
        <v>4.7</v>
      </c>
      <c r="AG24" s="20">
        <v>1.6</v>
      </c>
      <c r="AH24" s="20">
        <v>0.2</v>
      </c>
      <c r="AI24" s="20">
        <v>0</v>
      </c>
      <c r="AJ24" s="20">
        <v>0</v>
      </c>
      <c r="AK24" s="20">
        <v>2</v>
      </c>
      <c r="AL24" s="20">
        <v>1.5</v>
      </c>
      <c r="AM24" s="20">
        <v>0.6</v>
      </c>
      <c r="AN24" s="59">
        <f t="shared" si="6"/>
        <v>5.8999999999999995</v>
      </c>
      <c r="AO24" s="20">
        <v>0</v>
      </c>
      <c r="AP24" s="20">
        <v>0.9</v>
      </c>
      <c r="AQ24" s="20">
        <v>0.5</v>
      </c>
      <c r="AR24" s="20">
        <f t="shared" si="7"/>
        <v>1.4</v>
      </c>
      <c r="AS24" s="20">
        <v>1.5</v>
      </c>
      <c r="AT24" s="20">
        <v>5.8</v>
      </c>
      <c r="AU24" s="20">
        <v>0.3</v>
      </c>
      <c r="AV24" s="20">
        <f t="shared" si="12"/>
        <v>7.6</v>
      </c>
      <c r="AW24" s="51">
        <v>0.2</v>
      </c>
      <c r="AX24" s="51">
        <v>0</v>
      </c>
      <c r="AY24" s="20">
        <f t="shared" si="8"/>
        <v>0.2</v>
      </c>
      <c r="AZ24" s="20">
        <v>0.3</v>
      </c>
      <c r="BA24" s="20">
        <v>0.3</v>
      </c>
      <c r="BB24" s="20">
        <f t="shared" si="10"/>
        <v>0.6</v>
      </c>
      <c r="BC24" s="20">
        <v>0.4</v>
      </c>
      <c r="BD24" s="20">
        <f t="shared" si="11"/>
        <v>0.4</v>
      </c>
      <c r="BE24" s="226">
        <f t="shared" si="9"/>
        <v>43.1</v>
      </c>
    </row>
    <row r="25" spans="1:62" ht="14.1" customHeight="1">
      <c r="A25" s="261" t="s">
        <v>54</v>
      </c>
      <c r="B25" s="20">
        <v>1.4</v>
      </c>
      <c r="C25" s="20">
        <v>0.4</v>
      </c>
      <c r="D25" s="20">
        <v>2.5</v>
      </c>
      <c r="E25" s="20">
        <f>SUM(B25:D25)</f>
        <v>4.3</v>
      </c>
      <c r="F25" s="51">
        <v>0</v>
      </c>
      <c r="G25" s="20">
        <f t="shared" si="1"/>
        <v>0</v>
      </c>
      <c r="H25" s="20">
        <v>2.2999999999999998</v>
      </c>
      <c r="I25" s="20">
        <v>0.4</v>
      </c>
      <c r="J25" s="20">
        <v>0.3</v>
      </c>
      <c r="K25" s="20">
        <v>0.4</v>
      </c>
      <c r="L25" s="20">
        <f t="shared" si="2"/>
        <v>3.3999999999999995</v>
      </c>
      <c r="M25" s="20">
        <v>1.6</v>
      </c>
      <c r="N25" s="20">
        <v>0.6</v>
      </c>
      <c r="O25" s="20">
        <v>0.1</v>
      </c>
      <c r="P25" s="20">
        <v>0.2</v>
      </c>
      <c r="Q25" s="20">
        <v>0</v>
      </c>
      <c r="R25" s="20">
        <v>0</v>
      </c>
      <c r="S25" s="20">
        <f t="shared" si="3"/>
        <v>2.5000000000000004</v>
      </c>
      <c r="T25" s="20">
        <v>0.8</v>
      </c>
      <c r="U25" s="20">
        <v>1.6</v>
      </c>
      <c r="V25" s="20">
        <v>0.1</v>
      </c>
      <c r="W25" s="20">
        <v>0.7</v>
      </c>
      <c r="X25" s="20">
        <v>3.7</v>
      </c>
      <c r="Y25" s="20">
        <f t="shared" si="4"/>
        <v>6.9</v>
      </c>
      <c r="Z25" s="20">
        <v>1.3</v>
      </c>
      <c r="AA25" s="20">
        <v>0.2</v>
      </c>
      <c r="AB25" s="20">
        <v>1.2</v>
      </c>
      <c r="AC25" s="20">
        <v>3.5</v>
      </c>
      <c r="AD25" s="20">
        <v>0.3</v>
      </c>
      <c r="AE25" s="20">
        <v>1.1000000000000001</v>
      </c>
      <c r="AF25" s="20">
        <f t="shared" si="5"/>
        <v>7.6</v>
      </c>
      <c r="AG25" s="20">
        <v>1</v>
      </c>
      <c r="AH25" s="20">
        <v>0.2</v>
      </c>
      <c r="AI25" s="20">
        <v>0</v>
      </c>
      <c r="AJ25" s="20">
        <v>0</v>
      </c>
      <c r="AK25" s="20">
        <v>2.7</v>
      </c>
      <c r="AL25" s="20">
        <v>1.3</v>
      </c>
      <c r="AM25" s="20">
        <v>0.3</v>
      </c>
      <c r="AN25" s="59">
        <f t="shared" si="6"/>
        <v>5.5</v>
      </c>
      <c r="AO25" s="20">
        <v>0</v>
      </c>
      <c r="AP25" s="20">
        <v>0.9</v>
      </c>
      <c r="AQ25" s="20">
        <v>0</v>
      </c>
      <c r="AR25" s="20">
        <f t="shared" si="7"/>
        <v>0.9</v>
      </c>
      <c r="AS25" s="20">
        <v>1.5</v>
      </c>
      <c r="AT25" s="20">
        <v>4.8</v>
      </c>
      <c r="AU25" s="20">
        <v>0.1</v>
      </c>
      <c r="AV25" s="20">
        <f t="shared" si="12"/>
        <v>6.3999999999999995</v>
      </c>
      <c r="AW25" s="51">
        <v>0.2</v>
      </c>
      <c r="AX25" s="51">
        <v>0</v>
      </c>
      <c r="AY25" s="20">
        <f t="shared" si="8"/>
        <v>0.2</v>
      </c>
      <c r="AZ25" s="20">
        <v>0.2</v>
      </c>
      <c r="BA25" s="20">
        <v>0.6</v>
      </c>
      <c r="BB25" s="20">
        <f t="shared" si="10"/>
        <v>0.8</v>
      </c>
      <c r="BC25" s="20">
        <v>0.2</v>
      </c>
      <c r="BD25" s="20">
        <f t="shared" si="11"/>
        <v>0.2</v>
      </c>
      <c r="BE25" s="226">
        <f t="shared" si="9"/>
        <v>38.700000000000003</v>
      </c>
    </row>
    <row r="26" spans="1:62" ht="14.1" customHeight="1">
      <c r="A26" s="261" t="s">
        <v>242</v>
      </c>
      <c r="B26" s="20">
        <v>1</v>
      </c>
      <c r="C26" s="20">
        <v>0.2</v>
      </c>
      <c r="D26" s="20">
        <v>2.2999999999999998</v>
      </c>
      <c r="E26" s="20">
        <f>SUM(B26:D26)</f>
        <v>3.5</v>
      </c>
      <c r="F26" s="20">
        <v>0</v>
      </c>
      <c r="G26" s="20">
        <f t="shared" si="1"/>
        <v>0</v>
      </c>
      <c r="H26" s="20">
        <v>1.5</v>
      </c>
      <c r="I26" s="20">
        <v>0.3</v>
      </c>
      <c r="J26" s="20">
        <v>0.1</v>
      </c>
      <c r="K26" s="20">
        <v>0.1</v>
      </c>
      <c r="L26" s="20">
        <f t="shared" si="2"/>
        <v>2</v>
      </c>
      <c r="M26" s="20">
        <v>1.4</v>
      </c>
      <c r="N26" s="20">
        <v>1</v>
      </c>
      <c r="O26" s="20">
        <v>0.1</v>
      </c>
      <c r="P26" s="20">
        <v>0.1</v>
      </c>
      <c r="Q26" s="20">
        <v>0</v>
      </c>
      <c r="R26" s="20">
        <v>0</v>
      </c>
      <c r="S26" s="20">
        <f t="shared" si="3"/>
        <v>2.6</v>
      </c>
      <c r="T26" s="20">
        <v>1</v>
      </c>
      <c r="U26" s="20">
        <v>0.9</v>
      </c>
      <c r="V26" s="20">
        <v>0.3</v>
      </c>
      <c r="W26" s="20">
        <v>0.8</v>
      </c>
      <c r="X26" s="20">
        <v>4</v>
      </c>
      <c r="Y26" s="20">
        <f t="shared" si="4"/>
        <v>7</v>
      </c>
      <c r="Z26" s="20">
        <v>1.9</v>
      </c>
      <c r="AA26" s="20">
        <v>0.1</v>
      </c>
      <c r="AB26" s="20">
        <v>2</v>
      </c>
      <c r="AC26" s="20">
        <v>1.8</v>
      </c>
      <c r="AD26" s="20">
        <v>0.3</v>
      </c>
      <c r="AE26" s="20">
        <v>0.4</v>
      </c>
      <c r="AF26" s="20">
        <f t="shared" si="5"/>
        <v>6.5</v>
      </c>
      <c r="AG26" s="20">
        <v>0</v>
      </c>
      <c r="AH26" s="20">
        <v>0.2</v>
      </c>
      <c r="AI26" s="20">
        <v>0</v>
      </c>
      <c r="AJ26" s="20">
        <v>0</v>
      </c>
      <c r="AK26" s="20">
        <v>3.7</v>
      </c>
      <c r="AL26" s="20">
        <v>1.5</v>
      </c>
      <c r="AM26" s="20">
        <v>0.4</v>
      </c>
      <c r="AN26" s="59">
        <f t="shared" si="6"/>
        <v>5.8000000000000007</v>
      </c>
      <c r="AO26" s="20">
        <v>0</v>
      </c>
      <c r="AP26" s="20">
        <v>0.9</v>
      </c>
      <c r="AQ26" s="20">
        <v>0</v>
      </c>
      <c r="AR26" s="20">
        <f t="shared" si="7"/>
        <v>0.9</v>
      </c>
      <c r="AS26" s="20">
        <v>0.7</v>
      </c>
      <c r="AT26" s="20">
        <v>6</v>
      </c>
      <c r="AU26" s="20">
        <v>0</v>
      </c>
      <c r="AV26" s="20">
        <f t="shared" si="12"/>
        <v>6.7</v>
      </c>
      <c r="AW26" s="20">
        <v>0</v>
      </c>
      <c r="AX26" s="20">
        <v>0</v>
      </c>
      <c r="AY26" s="20">
        <f t="shared" si="8"/>
        <v>0</v>
      </c>
      <c r="AZ26" s="20">
        <v>0</v>
      </c>
      <c r="BA26" s="20">
        <v>0.2</v>
      </c>
      <c r="BB26" s="20">
        <f t="shared" si="10"/>
        <v>0.2</v>
      </c>
      <c r="BC26" s="20">
        <v>0.1</v>
      </c>
      <c r="BD26" s="20">
        <f t="shared" si="11"/>
        <v>0.1</v>
      </c>
      <c r="BE26" s="226">
        <f t="shared" si="9"/>
        <v>35.300000000000004</v>
      </c>
    </row>
    <row r="27" spans="1:62" ht="14.1" customHeight="1" thickBot="1">
      <c r="A27" s="261" t="s">
        <v>243</v>
      </c>
      <c r="B27" s="20">
        <v>1</v>
      </c>
      <c r="C27" s="20">
        <v>0.2</v>
      </c>
      <c r="D27" s="20">
        <v>2.2999999999999998</v>
      </c>
      <c r="E27" s="20">
        <f>SUM(B27:D27)</f>
        <v>3.5</v>
      </c>
      <c r="F27" s="20">
        <v>0</v>
      </c>
      <c r="G27" s="20">
        <f t="shared" si="1"/>
        <v>0</v>
      </c>
      <c r="H27" s="20">
        <v>1.3</v>
      </c>
      <c r="I27" s="20">
        <v>0.3</v>
      </c>
      <c r="J27" s="20">
        <v>0.2</v>
      </c>
      <c r="K27" s="20">
        <v>0.3</v>
      </c>
      <c r="L27" s="20">
        <f t="shared" si="2"/>
        <v>2.1</v>
      </c>
      <c r="M27" s="20">
        <v>1.7</v>
      </c>
      <c r="N27" s="20">
        <v>0.7</v>
      </c>
      <c r="O27" s="20">
        <v>0.1</v>
      </c>
      <c r="P27" s="20">
        <v>0.1</v>
      </c>
      <c r="Q27" s="20">
        <v>0.5</v>
      </c>
      <c r="R27" s="20">
        <v>0</v>
      </c>
      <c r="S27" s="20">
        <f t="shared" si="3"/>
        <v>3.1</v>
      </c>
      <c r="T27" s="20">
        <v>0.9</v>
      </c>
      <c r="U27" s="20">
        <v>0.9</v>
      </c>
      <c r="V27" s="20">
        <v>0.2</v>
      </c>
      <c r="W27" s="20">
        <v>0.5</v>
      </c>
      <c r="X27" s="20">
        <v>4.2</v>
      </c>
      <c r="Y27" s="20">
        <f t="shared" si="4"/>
        <v>6.7</v>
      </c>
      <c r="Z27" s="20">
        <v>2.1</v>
      </c>
      <c r="AA27" s="20">
        <v>0.1</v>
      </c>
      <c r="AB27" s="20">
        <v>2.1</v>
      </c>
      <c r="AC27" s="20">
        <v>3.5</v>
      </c>
      <c r="AD27" s="20">
        <v>0.3</v>
      </c>
      <c r="AE27" s="20">
        <v>1.3</v>
      </c>
      <c r="AF27" s="20">
        <f t="shared" si="5"/>
        <v>9.4000000000000021</v>
      </c>
      <c r="AG27" s="20">
        <v>0.1</v>
      </c>
      <c r="AH27" s="20">
        <v>0.8</v>
      </c>
      <c r="AI27" s="20">
        <v>0</v>
      </c>
      <c r="AJ27" s="20">
        <v>0.7</v>
      </c>
      <c r="AK27" s="20">
        <v>2.8</v>
      </c>
      <c r="AL27" s="20">
        <v>2.5</v>
      </c>
      <c r="AM27" s="20">
        <v>0.6</v>
      </c>
      <c r="AN27" s="59">
        <f t="shared" si="6"/>
        <v>7.5</v>
      </c>
      <c r="AO27" s="20">
        <v>0.2</v>
      </c>
      <c r="AP27" s="20">
        <v>0.9</v>
      </c>
      <c r="AQ27" s="20">
        <v>0</v>
      </c>
      <c r="AR27" s="20">
        <f t="shared" si="7"/>
        <v>1.1000000000000001</v>
      </c>
      <c r="AS27" s="20">
        <v>0.8</v>
      </c>
      <c r="AT27" s="20">
        <v>6</v>
      </c>
      <c r="AU27" s="20">
        <v>0.4</v>
      </c>
      <c r="AV27" s="20">
        <f t="shared" si="12"/>
        <v>7.2</v>
      </c>
      <c r="AW27" s="20">
        <v>0.2</v>
      </c>
      <c r="AX27" s="20">
        <v>0</v>
      </c>
      <c r="AY27" s="20">
        <f t="shared" si="8"/>
        <v>0.2</v>
      </c>
      <c r="AZ27" s="20">
        <v>0.2</v>
      </c>
      <c r="BA27" s="112">
        <v>0.2</v>
      </c>
      <c r="BB27" s="112">
        <f t="shared" si="10"/>
        <v>0.4</v>
      </c>
      <c r="BC27" s="20">
        <v>0.2</v>
      </c>
      <c r="BD27" s="20">
        <f t="shared" si="11"/>
        <v>0.2</v>
      </c>
      <c r="BE27" s="226">
        <f t="shared" si="9"/>
        <v>41.400000000000006</v>
      </c>
    </row>
    <row r="28" spans="1:62">
      <c r="A28" s="245" t="s">
        <v>57</v>
      </c>
      <c r="B28" s="218">
        <f t="shared" ref="B28:X28" si="14">SUM(B8:B27)/COUNTA(B8:B27)</f>
        <v>1.54</v>
      </c>
      <c r="C28" s="218">
        <f t="shared" si="14"/>
        <v>0.38250000000000001</v>
      </c>
      <c r="D28" s="218">
        <f t="shared" si="14"/>
        <v>3.044999999999999</v>
      </c>
      <c r="E28" s="218">
        <f t="shared" si="14"/>
        <v>4.9675000000000002</v>
      </c>
      <c r="F28" s="218">
        <f t="shared" si="14"/>
        <v>0</v>
      </c>
      <c r="G28" s="218">
        <f t="shared" si="14"/>
        <v>0</v>
      </c>
      <c r="H28" s="218">
        <f t="shared" si="14"/>
        <v>1.7899999999999998</v>
      </c>
      <c r="I28" s="218">
        <f t="shared" si="14"/>
        <v>0.34249999999999997</v>
      </c>
      <c r="J28" s="218">
        <f t="shared" si="14"/>
        <v>0.59000000000000008</v>
      </c>
      <c r="K28" s="218">
        <f t="shared" si="14"/>
        <v>0.39</v>
      </c>
      <c r="L28" s="218">
        <f t="shared" si="14"/>
        <v>3.1124999999999998</v>
      </c>
      <c r="M28" s="218">
        <f t="shared" si="14"/>
        <v>1.1400000000000001</v>
      </c>
      <c r="N28" s="218">
        <f t="shared" si="14"/>
        <v>1.1950000000000001</v>
      </c>
      <c r="O28" s="218">
        <f t="shared" si="14"/>
        <v>0.43499999999999989</v>
      </c>
      <c r="P28" s="218">
        <f t="shared" si="14"/>
        <v>3.4999999999999996E-2</v>
      </c>
      <c r="Q28" s="218">
        <f t="shared" si="14"/>
        <v>2.5000000000000001E-2</v>
      </c>
      <c r="R28" s="218">
        <f t="shared" si="14"/>
        <v>5.000000000000001E-2</v>
      </c>
      <c r="S28" s="218">
        <f t="shared" si="14"/>
        <v>2.88</v>
      </c>
      <c r="T28" s="218">
        <f t="shared" si="14"/>
        <v>0.51500000000000001</v>
      </c>
      <c r="U28" s="218">
        <f t="shared" si="14"/>
        <v>1.26</v>
      </c>
      <c r="V28" s="218">
        <f t="shared" si="14"/>
        <v>0.375</v>
      </c>
      <c r="W28" s="218">
        <f t="shared" si="14"/>
        <v>1.0499999999999998</v>
      </c>
      <c r="X28" s="218">
        <f t="shared" si="14"/>
        <v>5.0724999999999998</v>
      </c>
      <c r="Y28" s="218">
        <f t="shared" ref="Y28:BE28" si="15">SUM(Y8:Y27)/COUNTA(Y8:Y27)</f>
        <v>8.2724999999999991</v>
      </c>
      <c r="Z28" s="218">
        <f t="shared" si="15"/>
        <v>1.37</v>
      </c>
      <c r="AA28" s="218">
        <f t="shared" si="15"/>
        <v>0.18750000000000006</v>
      </c>
      <c r="AB28" s="218">
        <f t="shared" si="15"/>
        <v>1.23</v>
      </c>
      <c r="AC28" s="218">
        <f t="shared" si="15"/>
        <v>1.8799999999999997</v>
      </c>
      <c r="AD28" s="218">
        <f t="shared" si="15"/>
        <v>0.32999999999999996</v>
      </c>
      <c r="AE28" s="218">
        <f t="shared" si="15"/>
        <v>0.7350000000000001</v>
      </c>
      <c r="AF28" s="218">
        <f t="shared" si="15"/>
        <v>5.7324999999999999</v>
      </c>
      <c r="AG28" s="218">
        <f t="shared" si="15"/>
        <v>0.90250000000000008</v>
      </c>
      <c r="AH28" s="218">
        <f t="shared" si="15"/>
        <v>0.66</v>
      </c>
      <c r="AI28" s="218">
        <f t="shared" si="15"/>
        <v>0.14750000000000005</v>
      </c>
      <c r="AJ28" s="218">
        <f t="shared" si="15"/>
        <v>0.11500000000000002</v>
      </c>
      <c r="AK28" s="218">
        <f t="shared" si="15"/>
        <v>2.87</v>
      </c>
      <c r="AL28" s="218">
        <f t="shared" si="15"/>
        <v>1.595</v>
      </c>
      <c r="AM28" s="218">
        <f t="shared" si="15"/>
        <v>0.58749999999999991</v>
      </c>
      <c r="AN28" s="218">
        <f t="shared" si="15"/>
        <v>6.8774999999999995</v>
      </c>
      <c r="AO28" s="218">
        <f t="shared" si="15"/>
        <v>7.4999999999999997E-2</v>
      </c>
      <c r="AP28" s="218">
        <f t="shared" si="15"/>
        <v>1.3149999999999999</v>
      </c>
      <c r="AQ28" s="218">
        <f t="shared" si="15"/>
        <v>0.6</v>
      </c>
      <c r="AR28" s="218">
        <f t="shared" si="15"/>
        <v>1.9899999999999998</v>
      </c>
      <c r="AS28" s="218">
        <f t="shared" si="15"/>
        <v>0.71000000000000008</v>
      </c>
      <c r="AT28" s="218">
        <f t="shared" si="15"/>
        <v>5.7275</v>
      </c>
      <c r="AU28" s="218">
        <f t="shared" si="15"/>
        <v>0.34249999999999997</v>
      </c>
      <c r="AV28" s="218">
        <f t="shared" si="15"/>
        <v>6.5449999999999999</v>
      </c>
      <c r="AW28" s="218">
        <f t="shared" si="15"/>
        <v>0.41</v>
      </c>
      <c r="AX28" s="218">
        <f t="shared" si="15"/>
        <v>9.5000000000000001E-2</v>
      </c>
      <c r="AY28" s="218">
        <f>SUM(AY8:AY27)/COUNTA(AY8:AY27)</f>
        <v>0.41</v>
      </c>
      <c r="AZ28" s="218">
        <f>SUM(AZ8:AZ27)/COUNTA(AZ8:AZ27)</f>
        <v>0.08</v>
      </c>
      <c r="BA28" s="218">
        <f>SUM(BA8:BA27)/COUNTA(BA8:BA27)</f>
        <v>0.45999999999999996</v>
      </c>
      <c r="BB28" s="20">
        <f t="shared" si="15"/>
        <v>0.54</v>
      </c>
      <c r="BC28" s="218">
        <f t="shared" si="15"/>
        <v>0.42999999999999988</v>
      </c>
      <c r="BD28" s="218">
        <f t="shared" si="15"/>
        <v>0.42999999999999988</v>
      </c>
      <c r="BE28" s="266">
        <f t="shared" si="15"/>
        <v>41.757500000000007</v>
      </c>
    </row>
    <row r="29" spans="1:62">
      <c r="A29" s="225" t="s">
        <v>58</v>
      </c>
      <c r="B29" s="18">
        <f t="shared" ref="B29:M29" si="16">SUM(B8:B22)/COUNTA(B8:B22)</f>
        <v>1.6133333333333333</v>
      </c>
      <c r="C29" s="18">
        <f>SUM(C8:C22)/COUNTA(C8:C22)</f>
        <v>0.38333333333333336</v>
      </c>
      <c r="D29" s="18">
        <f>SUM(D8:D22)/COUNTA(D8:D22)</f>
        <v>3.1999999999999997</v>
      </c>
      <c r="E29" s="18">
        <f t="shared" si="16"/>
        <v>5.1966666666666672</v>
      </c>
      <c r="F29" s="18">
        <f t="shared" si="16"/>
        <v>0</v>
      </c>
      <c r="G29" s="18">
        <f t="shared" si="16"/>
        <v>0</v>
      </c>
      <c r="H29" s="18">
        <f t="shared" si="16"/>
        <v>1.7666666666666666</v>
      </c>
      <c r="I29" s="18">
        <f>SUM(I8:I22)/COUNTA(I8:I22)</f>
        <v>0.34333333333333332</v>
      </c>
      <c r="J29" s="18">
        <f>SUM(J8:J22)/COUNTA(J8:J22)</f>
        <v>0.68</v>
      </c>
      <c r="K29" s="18">
        <f>SUM(K8:K22)/COUNTA(K8:K22)</f>
        <v>0.4</v>
      </c>
      <c r="L29" s="18">
        <f t="shared" si="16"/>
        <v>3.19</v>
      </c>
      <c r="M29" s="18">
        <f t="shared" si="16"/>
        <v>1.0066666666666666</v>
      </c>
      <c r="N29" s="18">
        <f t="shared" ref="N29:S29" si="17">SUM(N8:N22)/COUNTA(N8:N22)</f>
        <v>1.2666666666666666</v>
      </c>
      <c r="O29" s="18">
        <f t="shared" si="17"/>
        <v>0.5066666666666666</v>
      </c>
      <c r="P29" s="18">
        <f t="shared" si="17"/>
        <v>6.6666666666666671E-3</v>
      </c>
      <c r="Q29" s="18">
        <f t="shared" si="17"/>
        <v>0</v>
      </c>
      <c r="R29" s="18">
        <f t="shared" si="17"/>
        <v>6.666666666666668E-2</v>
      </c>
      <c r="S29" s="18">
        <f t="shared" si="17"/>
        <v>2.8533333333333331</v>
      </c>
      <c r="T29" s="18">
        <f t="shared" ref="T29:Z29" si="18">SUM(T8:T22)/COUNTA(T8:T22)</f>
        <v>0.43333333333333335</v>
      </c>
      <c r="U29" s="18">
        <f t="shared" si="18"/>
        <v>1.32</v>
      </c>
      <c r="V29" s="18">
        <f t="shared" si="18"/>
        <v>0.43333333333333335</v>
      </c>
      <c r="W29" s="18">
        <f t="shared" si="18"/>
        <v>1.1266666666666665</v>
      </c>
      <c r="X29" s="18">
        <f t="shared" si="18"/>
        <v>5.13</v>
      </c>
      <c r="Y29" s="18">
        <f t="shared" si="18"/>
        <v>8.4433333333333334</v>
      </c>
      <c r="Z29" s="18">
        <f t="shared" si="18"/>
        <v>1.3466666666666667</v>
      </c>
      <c r="AA29" s="18">
        <f t="shared" ref="AA29:AF29" si="19">SUM(AA8:AA22)/COUNTA(AA8:AA22)</f>
        <v>0.14333333333333337</v>
      </c>
      <c r="AB29" s="18">
        <f t="shared" si="19"/>
        <v>1.1266666666666667</v>
      </c>
      <c r="AC29" s="18">
        <f t="shared" si="19"/>
        <v>1.7199999999999998</v>
      </c>
      <c r="AD29" s="18">
        <f t="shared" si="19"/>
        <v>0.33999999999999997</v>
      </c>
      <c r="AE29" s="18">
        <f t="shared" si="19"/>
        <v>0.71333333333333337</v>
      </c>
      <c r="AF29" s="18">
        <f t="shared" si="19"/>
        <v>5.39</v>
      </c>
      <c r="AG29" s="18">
        <f>SUM(AG8:AG22)/COUNTA(AG8:AG22)</f>
        <v>0.95666666666666667</v>
      </c>
      <c r="AH29" s="18">
        <f t="shared" ref="AH29:AM29" si="20">SUM(AH8:AH22)/COUNTA(AH8:AH22)</f>
        <v>0.76000000000000012</v>
      </c>
      <c r="AI29" s="18">
        <f t="shared" si="20"/>
        <v>0.19000000000000006</v>
      </c>
      <c r="AJ29" s="18">
        <f t="shared" si="20"/>
        <v>9.3333333333333351E-2</v>
      </c>
      <c r="AK29" s="18">
        <f t="shared" si="20"/>
        <v>2.9466666666666663</v>
      </c>
      <c r="AL29" s="18">
        <f t="shared" si="20"/>
        <v>1.5533333333333332</v>
      </c>
      <c r="AM29" s="18">
        <f t="shared" si="20"/>
        <v>0.59666666666666646</v>
      </c>
      <c r="AN29" s="18">
        <f t="shared" ref="AN29:BE29" si="21">SUM(AN8:AN22)/COUNTA(AN8:AN22)</f>
        <v>7.096666666666664</v>
      </c>
      <c r="AO29" s="18">
        <f t="shared" si="21"/>
        <v>8.666666666666667E-2</v>
      </c>
      <c r="AP29" s="18">
        <f t="shared" si="21"/>
        <v>1.4600000000000002</v>
      </c>
      <c r="AQ29" s="18">
        <f t="shared" si="21"/>
        <v>0.72666666666666668</v>
      </c>
      <c r="AR29" s="18">
        <f t="shared" si="21"/>
        <v>2.2733333333333334</v>
      </c>
      <c r="AS29" s="18">
        <f t="shared" si="21"/>
        <v>0.55333333333333334</v>
      </c>
      <c r="AT29" s="18">
        <f t="shared" si="21"/>
        <v>5.7433333333333341</v>
      </c>
      <c r="AU29" s="18">
        <f t="shared" si="21"/>
        <v>0.38333333333333336</v>
      </c>
      <c r="AV29" s="18">
        <f t="shared" si="21"/>
        <v>6.366666666666668</v>
      </c>
      <c r="AW29" s="18">
        <f t="shared" si="21"/>
        <v>0.45333333333333337</v>
      </c>
      <c r="AX29" s="18">
        <f t="shared" si="21"/>
        <v>0.12666666666666665</v>
      </c>
      <c r="AY29" s="18">
        <f>SUM(AY8:AY22)/COUNTA(AY8:AY22)</f>
        <v>0.45333333333333337</v>
      </c>
      <c r="AZ29" s="18">
        <f>SUM(AZ8:AZ22)/COUNTA(AZ8:AZ22)</f>
        <v>4.6666666666666669E-2</v>
      </c>
      <c r="BA29" s="18">
        <f>SUM(BA8:BA22)/COUNTA(BA8:BA22)</f>
        <v>0.50666666666666671</v>
      </c>
      <c r="BB29" s="18">
        <f t="shared" si="21"/>
        <v>0.55333333333333334</v>
      </c>
      <c r="BC29" s="18">
        <f t="shared" si="21"/>
        <v>0.47999999999999993</v>
      </c>
      <c r="BD29" s="18">
        <f t="shared" si="21"/>
        <v>0.47999999999999993</v>
      </c>
      <c r="BE29" s="278">
        <f t="shared" si="21"/>
        <v>42.296666666666667</v>
      </c>
    </row>
    <row r="30" spans="1:62">
      <c r="A30" s="225" t="s">
        <v>59</v>
      </c>
      <c r="B30" s="18">
        <f t="shared" ref="B30:M30" si="22">SUM(B23:B27)/COUNTA(B23:B27)</f>
        <v>1.3199999999999998</v>
      </c>
      <c r="C30" s="18">
        <f t="shared" si="22"/>
        <v>0.38</v>
      </c>
      <c r="D30" s="18">
        <f t="shared" si="22"/>
        <v>2.5800000000000005</v>
      </c>
      <c r="E30" s="18">
        <f t="shared" si="22"/>
        <v>4.28</v>
      </c>
      <c r="F30" s="18">
        <f t="shared" si="22"/>
        <v>0</v>
      </c>
      <c r="G30" s="18">
        <f t="shared" si="22"/>
        <v>0</v>
      </c>
      <c r="H30" s="18">
        <f t="shared" si="22"/>
        <v>1.8599999999999999</v>
      </c>
      <c r="I30" s="18">
        <f t="shared" si="22"/>
        <v>0.34</v>
      </c>
      <c r="J30" s="18">
        <f t="shared" si="22"/>
        <v>0.32</v>
      </c>
      <c r="K30" s="18">
        <f t="shared" si="22"/>
        <v>0.36</v>
      </c>
      <c r="L30" s="18">
        <f t="shared" si="22"/>
        <v>2.88</v>
      </c>
      <c r="M30" s="18">
        <f t="shared" si="22"/>
        <v>1.54</v>
      </c>
      <c r="N30" s="18">
        <f t="shared" ref="N30:S30" si="23">SUM(N23:N27)/COUNTA(N23:N27)</f>
        <v>0.98000000000000009</v>
      </c>
      <c r="O30" s="18">
        <f t="shared" si="23"/>
        <v>0.22000000000000003</v>
      </c>
      <c r="P30" s="18">
        <f t="shared" si="23"/>
        <v>0.12</v>
      </c>
      <c r="Q30" s="18">
        <f t="shared" si="23"/>
        <v>0.1</v>
      </c>
      <c r="R30" s="18">
        <f t="shared" si="23"/>
        <v>0</v>
      </c>
      <c r="S30" s="18">
        <f t="shared" si="23"/>
        <v>2.96</v>
      </c>
      <c r="T30" s="18">
        <f t="shared" ref="T30:Z30" si="24">SUM(T23:T27)/COUNTA(T23:T27)</f>
        <v>0.76</v>
      </c>
      <c r="U30" s="18">
        <f t="shared" si="24"/>
        <v>1.08</v>
      </c>
      <c r="V30" s="18">
        <f t="shared" si="24"/>
        <v>0.2</v>
      </c>
      <c r="W30" s="18">
        <f t="shared" si="24"/>
        <v>0.82</v>
      </c>
      <c r="X30" s="18">
        <f t="shared" si="24"/>
        <v>4.9000000000000004</v>
      </c>
      <c r="Y30" s="18">
        <f t="shared" si="24"/>
        <v>7.7600000000000007</v>
      </c>
      <c r="Z30" s="18">
        <f t="shared" si="24"/>
        <v>1.44</v>
      </c>
      <c r="AA30" s="18">
        <f t="shared" ref="AA30:AF30" si="25">SUM(AA23:AA27)/COUNTA(AA23:AA27)</f>
        <v>0.32</v>
      </c>
      <c r="AB30" s="18">
        <f t="shared" si="25"/>
        <v>1.5399999999999998</v>
      </c>
      <c r="AC30" s="18">
        <f t="shared" si="25"/>
        <v>2.3600000000000003</v>
      </c>
      <c r="AD30" s="18">
        <f t="shared" si="25"/>
        <v>0.3</v>
      </c>
      <c r="AE30" s="18">
        <f t="shared" si="25"/>
        <v>0.8</v>
      </c>
      <c r="AF30" s="18">
        <f t="shared" si="25"/>
        <v>6.76</v>
      </c>
      <c r="AG30" s="18">
        <f>SUM(AG23:AG27)/COUNTA(AG23:AG27)</f>
        <v>0.74</v>
      </c>
      <c r="AH30" s="18">
        <f t="shared" ref="AH30:AM30" si="26">SUM(AH23:AH27)/COUNTA(AH23:AH27)</f>
        <v>0.36</v>
      </c>
      <c r="AI30" s="18">
        <f t="shared" si="26"/>
        <v>0.02</v>
      </c>
      <c r="AJ30" s="18">
        <f t="shared" si="26"/>
        <v>0.18</v>
      </c>
      <c r="AK30" s="18">
        <f t="shared" si="26"/>
        <v>2.6399999999999997</v>
      </c>
      <c r="AL30" s="18">
        <f t="shared" si="26"/>
        <v>1.72</v>
      </c>
      <c r="AM30" s="18">
        <f t="shared" si="26"/>
        <v>0.56000000000000005</v>
      </c>
      <c r="AN30" s="18">
        <f t="shared" ref="AN30:BE30" si="27">SUM(AN23:AN27)/COUNTA(AN23:AN27)</f>
        <v>6.2200000000000006</v>
      </c>
      <c r="AO30" s="18">
        <f t="shared" si="27"/>
        <v>0.04</v>
      </c>
      <c r="AP30" s="18">
        <f t="shared" si="27"/>
        <v>0.88000000000000012</v>
      </c>
      <c r="AQ30" s="18">
        <f t="shared" si="27"/>
        <v>0.22000000000000003</v>
      </c>
      <c r="AR30" s="18">
        <f t="shared" si="27"/>
        <v>1.1399999999999999</v>
      </c>
      <c r="AS30" s="18">
        <f t="shared" si="27"/>
        <v>1.1800000000000002</v>
      </c>
      <c r="AT30" s="18">
        <f t="shared" si="27"/>
        <v>5.68</v>
      </c>
      <c r="AU30" s="18">
        <f t="shared" si="27"/>
        <v>0.22000000000000003</v>
      </c>
      <c r="AV30" s="18">
        <f t="shared" si="27"/>
        <v>7.08</v>
      </c>
      <c r="AW30" s="18">
        <f t="shared" si="27"/>
        <v>0.27999999999999997</v>
      </c>
      <c r="AX30" s="18">
        <f>SUM(AX23:AX27)/COUNTA(AX23:AX27)</f>
        <v>0</v>
      </c>
      <c r="AY30" s="18">
        <f>SUM(AY23:AY27)/COUNTA(AY23:AY27)</f>
        <v>0.27999999999999997</v>
      </c>
      <c r="AZ30" s="18">
        <f>SUM(AZ23:AZ27)/COUNTA(AZ23:AZ27)</f>
        <v>0.18</v>
      </c>
      <c r="BA30" s="18">
        <f>SUM(BA23:BA27)/COUNTA(BA23:BA27)</f>
        <v>0.31999999999999995</v>
      </c>
      <c r="BB30" s="18">
        <f t="shared" si="27"/>
        <v>0.5</v>
      </c>
      <c r="BC30" s="18">
        <f t="shared" si="27"/>
        <v>0.28000000000000003</v>
      </c>
      <c r="BD30" s="18">
        <f t="shared" si="27"/>
        <v>0.28000000000000003</v>
      </c>
      <c r="BE30" s="278">
        <f t="shared" si="27"/>
        <v>40.14</v>
      </c>
    </row>
    <row r="31" spans="1:62" ht="15.75" thickBot="1">
      <c r="A31" s="246" t="s">
        <v>60</v>
      </c>
      <c r="B31" s="112"/>
      <c r="C31" s="112"/>
      <c r="D31" s="112"/>
      <c r="E31" s="112">
        <f>+E28</f>
        <v>4.9675000000000002</v>
      </c>
      <c r="F31" s="112"/>
      <c r="G31" s="112">
        <f>+G28</f>
        <v>0</v>
      </c>
      <c r="H31" s="112"/>
      <c r="I31" s="112"/>
      <c r="J31" s="112"/>
      <c r="K31" s="112"/>
      <c r="L31" s="112">
        <f>+L28</f>
        <v>3.1124999999999998</v>
      </c>
      <c r="M31" s="112"/>
      <c r="N31" s="112"/>
      <c r="O31" s="112"/>
      <c r="P31" s="112"/>
      <c r="Q31" s="112"/>
      <c r="R31" s="112"/>
      <c r="S31" s="112">
        <f>+S28</f>
        <v>2.88</v>
      </c>
      <c r="T31" s="112"/>
      <c r="U31" s="112"/>
      <c r="V31" s="112"/>
      <c r="W31" s="112"/>
      <c r="X31" s="112"/>
      <c r="Y31" s="112">
        <f>+Y28</f>
        <v>8.2724999999999991</v>
      </c>
      <c r="Z31" s="112"/>
      <c r="AA31" s="112"/>
      <c r="AB31" s="112"/>
      <c r="AC31" s="112"/>
      <c r="AD31" s="112"/>
      <c r="AE31" s="112"/>
      <c r="AF31" s="112">
        <f>+AF28</f>
        <v>5.7324999999999999</v>
      </c>
      <c r="AG31" s="112"/>
      <c r="AH31" s="112"/>
      <c r="AI31" s="112"/>
      <c r="AJ31" s="112"/>
      <c r="AK31" s="112"/>
      <c r="AL31" s="112"/>
      <c r="AM31" s="112"/>
      <c r="AN31" s="112">
        <f>+AN28</f>
        <v>6.8774999999999995</v>
      </c>
      <c r="AO31" s="112"/>
      <c r="AP31" s="112"/>
      <c r="AQ31" s="112"/>
      <c r="AR31" s="112">
        <f>+AR28</f>
        <v>1.9899999999999998</v>
      </c>
      <c r="AS31" s="112"/>
      <c r="AT31" s="112"/>
      <c r="AU31" s="112"/>
      <c r="AV31" s="112">
        <f>+AV28</f>
        <v>6.5449999999999999</v>
      </c>
      <c r="AW31" s="112"/>
      <c r="AX31" s="112"/>
      <c r="AY31" s="112">
        <f>+AY28</f>
        <v>0.41</v>
      </c>
      <c r="AZ31" s="112"/>
      <c r="BA31" s="280"/>
      <c r="BB31" s="112">
        <f>+BB28</f>
        <v>0.54</v>
      </c>
      <c r="BC31" s="112"/>
      <c r="BD31" s="112">
        <f>+BD28</f>
        <v>0.42999999999999988</v>
      </c>
      <c r="BE31" s="264">
        <f>+BE28</f>
        <v>41.757500000000007</v>
      </c>
    </row>
    <row r="32" spans="1:6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 s="23"/>
      <c r="BG32" s="23"/>
      <c r="BH32" s="23"/>
      <c r="BI32" s="23"/>
      <c r="BJ32" s="23"/>
    </row>
    <row r="33" spans="1:6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 s="18"/>
      <c r="V33" s="18"/>
      <c r="W33" s="18"/>
      <c r="X33" s="18"/>
      <c r="Y33" s="18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1:63"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1:63" ht="15.75" thickBot="1">
      <c r="B35" s="314">
        <f>SUM(E37:I37)</f>
        <v>26.056666666666665</v>
      </c>
    </row>
    <row r="36" spans="1:63">
      <c r="A36" s="24" t="s">
        <v>61</v>
      </c>
      <c r="B36" s="37" t="s">
        <v>74</v>
      </c>
      <c r="C36" s="37" t="s">
        <v>76</v>
      </c>
      <c r="D36" s="37" t="s">
        <v>77</v>
      </c>
      <c r="E36" s="37" t="s">
        <v>79</v>
      </c>
      <c r="F36" s="37" t="s">
        <v>78</v>
      </c>
      <c r="G36" s="37" t="s">
        <v>83</v>
      </c>
      <c r="H36" s="37" t="s">
        <v>84</v>
      </c>
      <c r="I36" s="37" t="s">
        <v>86</v>
      </c>
      <c r="J36" s="37" t="s">
        <v>88</v>
      </c>
      <c r="K36" s="37" t="s">
        <v>89</v>
      </c>
      <c r="L36" s="37" t="s">
        <v>91</v>
      </c>
      <c r="M36" s="276" t="s">
        <v>93</v>
      </c>
      <c r="AF36"/>
    </row>
    <row r="37" spans="1:63">
      <c r="A37" s="26" t="s">
        <v>58</v>
      </c>
      <c r="B37" s="18">
        <f>E29</f>
        <v>5.1966666666666672</v>
      </c>
      <c r="C37" s="18">
        <f>G29</f>
        <v>0</v>
      </c>
      <c r="D37" s="18">
        <f>L29</f>
        <v>3.19</v>
      </c>
      <c r="E37" s="18">
        <f>S29</f>
        <v>2.8533333333333331</v>
      </c>
      <c r="F37" s="18">
        <f>Y29</f>
        <v>8.4433333333333334</v>
      </c>
      <c r="G37" s="18">
        <f>AF29</f>
        <v>5.39</v>
      </c>
      <c r="H37" s="18">
        <f>AN29</f>
        <v>7.096666666666664</v>
      </c>
      <c r="I37" s="18">
        <f>AR29</f>
        <v>2.2733333333333334</v>
      </c>
      <c r="J37" s="18">
        <f>AV29</f>
        <v>6.366666666666668</v>
      </c>
      <c r="K37" s="18">
        <f>AY30</f>
        <v>0.27999999999999997</v>
      </c>
      <c r="L37" s="18">
        <f>BB30</f>
        <v>0.5</v>
      </c>
      <c r="M37" s="226">
        <f>BD29</f>
        <v>0.47999999999999993</v>
      </c>
      <c r="AF37"/>
    </row>
    <row r="38" spans="1:63">
      <c r="A38" s="210" t="s">
        <v>59</v>
      </c>
      <c r="B38" s="211">
        <f>E30</f>
        <v>4.28</v>
      </c>
      <c r="C38" s="211">
        <f>G30</f>
        <v>0</v>
      </c>
      <c r="D38" s="211">
        <f>L30</f>
        <v>2.88</v>
      </c>
      <c r="E38" s="211">
        <f>S30</f>
        <v>2.96</v>
      </c>
      <c r="F38" s="211">
        <f>Y30</f>
        <v>7.7600000000000007</v>
      </c>
      <c r="G38" s="211">
        <f>AF30</f>
        <v>6.76</v>
      </c>
      <c r="H38" s="211">
        <f>AN30</f>
        <v>6.2200000000000006</v>
      </c>
      <c r="I38" s="211">
        <f>AR30</f>
        <v>1.1399999999999999</v>
      </c>
      <c r="J38" s="211">
        <f>AV30</f>
        <v>7.08</v>
      </c>
      <c r="K38" s="211">
        <f>AY30</f>
        <v>0.27999999999999997</v>
      </c>
      <c r="L38" s="211">
        <f>BB30</f>
        <v>0.5</v>
      </c>
      <c r="M38" s="228">
        <f>BD30</f>
        <v>0.28000000000000003</v>
      </c>
      <c r="AF38"/>
    </row>
    <row r="39" spans="1:63">
      <c r="A39" s="27" t="s">
        <v>60</v>
      </c>
      <c r="B39" s="18">
        <f>E31</f>
        <v>4.9675000000000002</v>
      </c>
      <c r="C39" s="18">
        <f>G31</f>
        <v>0</v>
      </c>
      <c r="D39" s="18">
        <f>L31</f>
        <v>3.1124999999999998</v>
      </c>
      <c r="E39" s="18">
        <f>S31</f>
        <v>2.88</v>
      </c>
      <c r="F39" s="18">
        <f>Y31</f>
        <v>8.2724999999999991</v>
      </c>
      <c r="G39" s="18">
        <f>AF31</f>
        <v>5.7324999999999999</v>
      </c>
      <c r="H39" s="18">
        <f>AN31</f>
        <v>6.8774999999999995</v>
      </c>
      <c r="I39" s="18">
        <f>AR31</f>
        <v>1.9899999999999998</v>
      </c>
      <c r="J39" s="18">
        <f>AV31</f>
        <v>6.5449999999999999</v>
      </c>
      <c r="K39" s="18">
        <f>AY31</f>
        <v>0.41</v>
      </c>
      <c r="L39" s="18">
        <f>BB31</f>
        <v>0.54</v>
      </c>
      <c r="M39" s="226">
        <f>BD31</f>
        <v>0.42999999999999988</v>
      </c>
      <c r="AF39"/>
    </row>
    <row r="40" spans="1:63">
      <c r="A40" s="26" t="s">
        <v>658</v>
      </c>
      <c r="B40" s="18">
        <f>B39</f>
        <v>4.9675000000000002</v>
      </c>
      <c r="C40" s="18">
        <f>C39+B40</f>
        <v>4.9675000000000002</v>
      </c>
      <c r="D40" s="18">
        <f t="shared" ref="D40:M40" si="28">D39+C40</f>
        <v>8.08</v>
      </c>
      <c r="E40" s="18">
        <f t="shared" si="28"/>
        <v>10.96</v>
      </c>
      <c r="F40" s="18">
        <f t="shared" si="28"/>
        <v>19.232500000000002</v>
      </c>
      <c r="G40" s="18">
        <f t="shared" si="28"/>
        <v>24.965000000000003</v>
      </c>
      <c r="H40" s="18">
        <f t="shared" si="28"/>
        <v>31.842500000000001</v>
      </c>
      <c r="I40" s="18">
        <f t="shared" si="28"/>
        <v>33.832500000000003</v>
      </c>
      <c r="J40" s="18">
        <f t="shared" si="28"/>
        <v>40.377500000000005</v>
      </c>
      <c r="K40" s="18">
        <f t="shared" si="28"/>
        <v>40.787500000000001</v>
      </c>
      <c r="L40" s="18">
        <f t="shared" si="28"/>
        <v>41.327500000000001</v>
      </c>
      <c r="M40" s="18">
        <f t="shared" si="28"/>
        <v>41.7575</v>
      </c>
      <c r="N40" s="18">
        <f>SUM(B40:M40)</f>
        <v>303.09750000000003</v>
      </c>
      <c r="O40" s="18"/>
      <c r="AF40"/>
    </row>
    <row r="41" spans="1:63">
      <c r="A41" s="29" t="s">
        <v>279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231"/>
      <c r="AF41"/>
    </row>
    <row r="42" spans="1:63">
      <c r="A42" s="32" t="s">
        <v>63</v>
      </c>
      <c r="B42" s="38" t="s">
        <v>74</v>
      </c>
      <c r="C42" s="38" t="s">
        <v>76</v>
      </c>
      <c r="D42" s="38" t="s">
        <v>77</v>
      </c>
      <c r="E42" s="38" t="s">
        <v>79</v>
      </c>
      <c r="F42" s="38" t="s">
        <v>78</v>
      </c>
      <c r="G42" s="38" t="s">
        <v>83</v>
      </c>
      <c r="H42" s="38" t="s">
        <v>84</v>
      </c>
      <c r="I42" s="38" t="s">
        <v>86</v>
      </c>
      <c r="J42" s="38" t="s">
        <v>88</v>
      </c>
      <c r="K42" s="38" t="s">
        <v>89</v>
      </c>
      <c r="L42" s="38" t="s">
        <v>91</v>
      </c>
      <c r="M42" s="233" t="s">
        <v>93</v>
      </c>
      <c r="AF42"/>
    </row>
    <row r="43" spans="1:63">
      <c r="A43" s="26" t="s">
        <v>64</v>
      </c>
      <c r="B43" s="18">
        <v>1.02</v>
      </c>
      <c r="C43" s="18">
        <v>1.05</v>
      </c>
      <c r="D43" s="18">
        <v>0.77</v>
      </c>
      <c r="E43" s="18">
        <v>1.71</v>
      </c>
      <c r="F43" s="18">
        <v>3.24</v>
      </c>
      <c r="G43" s="18">
        <v>2.4</v>
      </c>
      <c r="H43" s="18">
        <v>1.53</v>
      </c>
      <c r="I43" s="18">
        <v>2.2200000000000002</v>
      </c>
      <c r="J43" s="18">
        <v>2.72</v>
      </c>
      <c r="K43" s="18">
        <v>2.19</v>
      </c>
      <c r="L43" s="18">
        <v>0.86</v>
      </c>
      <c r="M43" s="226">
        <v>0.92</v>
      </c>
      <c r="AF43"/>
    </row>
    <row r="44" spans="1:63">
      <c r="A44" s="26" t="s">
        <v>65</v>
      </c>
      <c r="B44" s="18">
        <f>SUM(B43)</f>
        <v>1.02</v>
      </c>
      <c r="C44" s="18">
        <f t="shared" ref="C44:I44" si="29">SUM(B44+C43)</f>
        <v>2.0700000000000003</v>
      </c>
      <c r="D44" s="18">
        <f t="shared" si="29"/>
        <v>2.8400000000000003</v>
      </c>
      <c r="E44" s="18">
        <f t="shared" si="29"/>
        <v>4.5500000000000007</v>
      </c>
      <c r="F44" s="18">
        <f t="shared" si="29"/>
        <v>7.7900000000000009</v>
      </c>
      <c r="G44" s="18">
        <f t="shared" si="29"/>
        <v>10.190000000000001</v>
      </c>
      <c r="H44" s="18">
        <f t="shared" si="29"/>
        <v>11.72</v>
      </c>
      <c r="I44" s="18">
        <f t="shared" si="29"/>
        <v>13.940000000000001</v>
      </c>
      <c r="J44" s="18">
        <f>SUM(H44+J43)</f>
        <v>14.440000000000001</v>
      </c>
      <c r="K44" s="18">
        <f>SUM(I44+K43)</f>
        <v>16.130000000000003</v>
      </c>
      <c r="L44" s="18">
        <f>SUM(J44+L43)</f>
        <v>15.3</v>
      </c>
      <c r="M44" s="226">
        <f>SUM(L44+M43)</f>
        <v>16.220000000000002</v>
      </c>
      <c r="AF44"/>
    </row>
    <row r="45" spans="1:63">
      <c r="A45" s="27" t="s">
        <v>66</v>
      </c>
      <c r="B45" s="28">
        <v>5.34</v>
      </c>
      <c r="C45" s="28">
        <v>5.29</v>
      </c>
      <c r="D45" s="28">
        <v>5.58</v>
      </c>
      <c r="E45" s="28">
        <v>5.36</v>
      </c>
      <c r="F45" s="28">
        <v>8.82</v>
      </c>
      <c r="G45" s="28">
        <v>13.52</v>
      </c>
      <c r="H45" s="28">
        <v>11.61</v>
      </c>
      <c r="I45" s="28">
        <v>12.46</v>
      </c>
      <c r="J45" s="28">
        <v>9.85</v>
      </c>
      <c r="K45" s="28">
        <v>9.85</v>
      </c>
      <c r="L45" s="28">
        <v>9.85</v>
      </c>
      <c r="M45" s="234">
        <v>4.6900000000000004</v>
      </c>
      <c r="AF45"/>
    </row>
    <row r="46" spans="1:63">
      <c r="A46" s="26" t="s">
        <v>67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26"/>
      <c r="AF46"/>
    </row>
    <row r="47" spans="1:63">
      <c r="A47" s="26" t="s">
        <v>68</v>
      </c>
      <c r="B47" s="18">
        <f t="shared" ref="B47:M47" si="30">SUM(B37-B43)</f>
        <v>4.1766666666666676</v>
      </c>
      <c r="C47" s="18">
        <f t="shared" si="30"/>
        <v>-1.05</v>
      </c>
      <c r="D47" s="18">
        <f t="shared" si="30"/>
        <v>2.42</v>
      </c>
      <c r="E47" s="18">
        <f t="shared" si="30"/>
        <v>1.1433333333333331</v>
      </c>
      <c r="F47" s="18">
        <f t="shared" si="30"/>
        <v>5.2033333333333331</v>
      </c>
      <c r="G47" s="18">
        <f t="shared" si="30"/>
        <v>2.9899999999999998</v>
      </c>
      <c r="H47" s="18">
        <f t="shared" si="30"/>
        <v>5.5666666666666638</v>
      </c>
      <c r="I47" s="18">
        <f t="shared" si="30"/>
        <v>5.3333333333333233E-2</v>
      </c>
      <c r="J47" s="18">
        <f t="shared" si="30"/>
        <v>3.6466666666666678</v>
      </c>
      <c r="K47" s="18">
        <f t="shared" si="30"/>
        <v>-1.91</v>
      </c>
      <c r="L47" s="18">
        <f t="shared" si="30"/>
        <v>-0.36</v>
      </c>
      <c r="M47" s="234">
        <f t="shared" si="30"/>
        <v>-0.44000000000000011</v>
      </c>
      <c r="AF47"/>
    </row>
    <row r="48" spans="1:63">
      <c r="A48" s="26" t="s">
        <v>69</v>
      </c>
      <c r="B48" s="18">
        <f t="shared" ref="B48:M48" si="31">SUM(B38-B43)</f>
        <v>3.2600000000000002</v>
      </c>
      <c r="C48" s="18">
        <f t="shared" si="31"/>
        <v>-1.05</v>
      </c>
      <c r="D48" s="18">
        <f t="shared" si="31"/>
        <v>2.11</v>
      </c>
      <c r="E48" s="18">
        <f t="shared" si="31"/>
        <v>1.25</v>
      </c>
      <c r="F48" s="18">
        <f t="shared" si="31"/>
        <v>4.5200000000000005</v>
      </c>
      <c r="G48" s="18">
        <f t="shared" si="31"/>
        <v>4.3599999999999994</v>
      </c>
      <c r="H48" s="18">
        <f t="shared" si="31"/>
        <v>4.6900000000000004</v>
      </c>
      <c r="I48" s="18">
        <f t="shared" si="31"/>
        <v>-1.0800000000000003</v>
      </c>
      <c r="J48" s="18">
        <f t="shared" si="31"/>
        <v>4.3599999999999994</v>
      </c>
      <c r="K48" s="18">
        <f t="shared" si="31"/>
        <v>-1.91</v>
      </c>
      <c r="L48" s="18">
        <f t="shared" si="31"/>
        <v>-0.36</v>
      </c>
      <c r="M48" s="234">
        <f t="shared" si="31"/>
        <v>-0.64</v>
      </c>
      <c r="AF48"/>
    </row>
    <row r="49" spans="1:32">
      <c r="A49" s="26" t="s">
        <v>70</v>
      </c>
      <c r="B49" s="18">
        <f t="shared" ref="B49:M49" si="32">SUM(B39-B43)</f>
        <v>3.9475000000000002</v>
      </c>
      <c r="C49" s="18">
        <f t="shared" si="32"/>
        <v>-1.05</v>
      </c>
      <c r="D49" s="18">
        <f t="shared" si="32"/>
        <v>2.3424999999999998</v>
      </c>
      <c r="E49" s="18">
        <f t="shared" si="32"/>
        <v>1.17</v>
      </c>
      <c r="F49" s="18">
        <f t="shared" si="32"/>
        <v>5.0324999999999989</v>
      </c>
      <c r="G49" s="18">
        <f t="shared" si="32"/>
        <v>3.3325</v>
      </c>
      <c r="H49" s="18">
        <f t="shared" si="32"/>
        <v>5.3474999999999993</v>
      </c>
      <c r="I49" s="18">
        <f t="shared" si="32"/>
        <v>-0.23000000000000043</v>
      </c>
      <c r="J49" s="18">
        <f t="shared" si="32"/>
        <v>3.8249999999999997</v>
      </c>
      <c r="K49" s="18">
        <f t="shared" si="32"/>
        <v>-1.78</v>
      </c>
      <c r="L49" s="18">
        <f t="shared" si="32"/>
        <v>-0.31999999999999995</v>
      </c>
      <c r="M49" s="234">
        <f t="shared" si="32"/>
        <v>-0.49000000000000016</v>
      </c>
      <c r="AF49"/>
    </row>
    <row r="50" spans="1:32">
      <c r="A50" s="26" t="s">
        <v>71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226"/>
      <c r="AF50"/>
    </row>
    <row r="51" spans="1:32">
      <c r="A51" s="26" t="s">
        <v>68</v>
      </c>
      <c r="B51" s="18">
        <f t="shared" ref="B51:M51" si="33">SUM(B55-B44)</f>
        <v>4.1766666666666676</v>
      </c>
      <c r="C51" s="18">
        <f t="shared" si="33"/>
        <v>3.1266666666666669</v>
      </c>
      <c r="D51" s="18">
        <f t="shared" si="33"/>
        <v>5.5466666666666669</v>
      </c>
      <c r="E51" s="18">
        <f t="shared" si="33"/>
        <v>6.6899999999999995</v>
      </c>
      <c r="F51" s="18">
        <f t="shared" si="33"/>
        <v>11.893333333333333</v>
      </c>
      <c r="G51" s="18">
        <f t="shared" si="33"/>
        <v>14.883333333333333</v>
      </c>
      <c r="H51" s="18">
        <f t="shared" si="33"/>
        <v>20.450000000000003</v>
      </c>
      <c r="I51" s="18">
        <f t="shared" si="33"/>
        <v>20.503333333333334</v>
      </c>
      <c r="J51" s="18">
        <f t="shared" si="33"/>
        <v>24.096666666666668</v>
      </c>
      <c r="K51" s="18">
        <f t="shared" si="33"/>
        <v>18.593333333333334</v>
      </c>
      <c r="L51" s="18">
        <f t="shared" si="33"/>
        <v>19.923333333333336</v>
      </c>
      <c r="M51" s="234">
        <f t="shared" si="33"/>
        <v>19.483333333333331</v>
      </c>
      <c r="AF51"/>
    </row>
    <row r="52" spans="1:32">
      <c r="A52" s="26" t="s">
        <v>69</v>
      </c>
      <c r="B52" s="18">
        <f t="shared" ref="B52:M52" si="34">SUM(B56-B44)</f>
        <v>3.2600000000000002</v>
      </c>
      <c r="C52" s="18">
        <f t="shared" si="34"/>
        <v>2.21</v>
      </c>
      <c r="D52" s="18">
        <f t="shared" si="34"/>
        <v>4.32</v>
      </c>
      <c r="E52" s="18">
        <f t="shared" si="34"/>
        <v>5.57</v>
      </c>
      <c r="F52" s="18">
        <f t="shared" si="34"/>
        <v>10.090000000000002</v>
      </c>
      <c r="G52" s="18">
        <f t="shared" si="34"/>
        <v>14.45</v>
      </c>
      <c r="H52" s="18">
        <f t="shared" si="34"/>
        <v>19.14</v>
      </c>
      <c r="I52" s="18">
        <f t="shared" si="34"/>
        <v>18.059999999999999</v>
      </c>
      <c r="J52" s="18">
        <f t="shared" si="34"/>
        <v>23.499999999999996</v>
      </c>
      <c r="K52" s="18">
        <f t="shared" si="34"/>
        <v>16.149999999999999</v>
      </c>
      <c r="L52" s="18">
        <f t="shared" si="34"/>
        <v>17.48</v>
      </c>
      <c r="M52" s="234">
        <f t="shared" si="34"/>
        <v>16.84</v>
      </c>
      <c r="AF52"/>
    </row>
    <row r="53" spans="1:32">
      <c r="A53" s="27" t="s">
        <v>70</v>
      </c>
      <c r="B53" s="28">
        <f t="shared" ref="B53:M53" si="35">SUM(B57-B44)</f>
        <v>3.9475000000000002</v>
      </c>
      <c r="C53" s="28">
        <f t="shared" si="35"/>
        <v>2.8975</v>
      </c>
      <c r="D53" s="28">
        <f t="shared" si="35"/>
        <v>5.24</v>
      </c>
      <c r="E53" s="28">
        <f t="shared" si="35"/>
        <v>6.41</v>
      </c>
      <c r="F53" s="28">
        <f t="shared" si="35"/>
        <v>11.442500000000001</v>
      </c>
      <c r="G53" s="28">
        <f t="shared" si="35"/>
        <v>14.775000000000002</v>
      </c>
      <c r="H53" s="28">
        <f t="shared" si="35"/>
        <v>20.122500000000002</v>
      </c>
      <c r="I53" s="28">
        <f t="shared" si="35"/>
        <v>19.892500000000002</v>
      </c>
      <c r="J53" s="28">
        <f t="shared" si="35"/>
        <v>23.947500000000002</v>
      </c>
      <c r="K53" s="28">
        <f t="shared" si="35"/>
        <v>18.112499999999997</v>
      </c>
      <c r="L53" s="28">
        <f t="shared" si="35"/>
        <v>19.482499999999998</v>
      </c>
      <c r="M53" s="234">
        <f t="shared" si="35"/>
        <v>18.992499999999996</v>
      </c>
      <c r="AF53"/>
    </row>
    <row r="54" spans="1:32">
      <c r="A54" s="33" t="s">
        <v>72</v>
      </c>
      <c r="B54" s="39" t="s">
        <v>74</v>
      </c>
      <c r="C54" s="39" t="s">
        <v>76</v>
      </c>
      <c r="D54" s="39" t="s">
        <v>77</v>
      </c>
      <c r="E54" s="39" t="s">
        <v>79</v>
      </c>
      <c r="F54" s="39" t="s">
        <v>78</v>
      </c>
      <c r="G54" s="39" t="s">
        <v>83</v>
      </c>
      <c r="H54" s="39" t="s">
        <v>84</v>
      </c>
      <c r="I54" s="39" t="s">
        <v>86</v>
      </c>
      <c r="J54" s="39" t="s">
        <v>88</v>
      </c>
      <c r="K54" s="39" t="s">
        <v>89</v>
      </c>
      <c r="L54" s="39" t="s">
        <v>91</v>
      </c>
      <c r="M54" s="236" t="s">
        <v>93</v>
      </c>
      <c r="AF54"/>
    </row>
    <row r="55" spans="1:32">
      <c r="A55" s="26" t="s">
        <v>68</v>
      </c>
      <c r="B55" s="18">
        <f>SUM(B37)</f>
        <v>5.1966666666666672</v>
      </c>
      <c r="C55" s="18">
        <f t="shared" ref="C55:I57" si="36">SUM(C37+B55)</f>
        <v>5.1966666666666672</v>
      </c>
      <c r="D55" s="18">
        <f t="shared" si="36"/>
        <v>8.3866666666666667</v>
      </c>
      <c r="E55" s="18">
        <f t="shared" si="36"/>
        <v>11.24</v>
      </c>
      <c r="F55" s="18">
        <f t="shared" si="36"/>
        <v>19.683333333333334</v>
      </c>
      <c r="G55" s="18">
        <f t="shared" si="36"/>
        <v>25.073333333333334</v>
      </c>
      <c r="H55" s="18">
        <f t="shared" si="36"/>
        <v>32.17</v>
      </c>
      <c r="I55" s="18">
        <f t="shared" si="36"/>
        <v>34.443333333333335</v>
      </c>
      <c r="J55" s="18">
        <f t="shared" ref="J55:K57" si="37">SUM(J37+H55)</f>
        <v>38.536666666666669</v>
      </c>
      <c r="K55" s="18">
        <f t="shared" si="37"/>
        <v>34.723333333333336</v>
      </c>
      <c r="L55" s="18">
        <f t="shared" ref="L55:M57" si="38">SUM(L37+K55)</f>
        <v>35.223333333333336</v>
      </c>
      <c r="M55" s="234">
        <f t="shared" si="38"/>
        <v>35.703333333333333</v>
      </c>
      <c r="AF55"/>
    </row>
    <row r="56" spans="1:32">
      <c r="A56" s="26" t="s">
        <v>69</v>
      </c>
      <c r="B56" s="18">
        <f>SUM(B38)</f>
        <v>4.28</v>
      </c>
      <c r="C56" s="18">
        <f t="shared" si="36"/>
        <v>4.28</v>
      </c>
      <c r="D56" s="18">
        <f t="shared" si="36"/>
        <v>7.16</v>
      </c>
      <c r="E56" s="18">
        <f t="shared" si="36"/>
        <v>10.120000000000001</v>
      </c>
      <c r="F56" s="18">
        <f t="shared" si="36"/>
        <v>17.880000000000003</v>
      </c>
      <c r="G56" s="18">
        <f t="shared" si="36"/>
        <v>24.64</v>
      </c>
      <c r="H56" s="18">
        <f t="shared" si="36"/>
        <v>30.86</v>
      </c>
      <c r="I56" s="18">
        <f t="shared" si="36"/>
        <v>32</v>
      </c>
      <c r="J56" s="18">
        <f t="shared" si="37"/>
        <v>37.94</v>
      </c>
      <c r="K56" s="18">
        <f t="shared" si="37"/>
        <v>32.28</v>
      </c>
      <c r="L56" s="18">
        <f t="shared" si="38"/>
        <v>32.78</v>
      </c>
      <c r="M56" s="234">
        <f t="shared" si="38"/>
        <v>33.06</v>
      </c>
      <c r="AF56"/>
    </row>
    <row r="57" spans="1:32" ht="15.75" thickBot="1">
      <c r="A57" s="26" t="s">
        <v>70</v>
      </c>
      <c r="B57" s="20">
        <f>SUM(B39)</f>
        <v>4.9675000000000002</v>
      </c>
      <c r="C57" s="20">
        <f t="shared" si="36"/>
        <v>4.9675000000000002</v>
      </c>
      <c r="D57" s="20">
        <f t="shared" si="36"/>
        <v>8.08</v>
      </c>
      <c r="E57" s="20">
        <f t="shared" si="36"/>
        <v>10.96</v>
      </c>
      <c r="F57" s="20">
        <f t="shared" si="36"/>
        <v>19.232500000000002</v>
      </c>
      <c r="G57" s="20">
        <f t="shared" si="36"/>
        <v>24.965000000000003</v>
      </c>
      <c r="H57" s="20">
        <f t="shared" si="36"/>
        <v>31.842500000000001</v>
      </c>
      <c r="I57" s="20">
        <f t="shared" si="36"/>
        <v>33.832500000000003</v>
      </c>
      <c r="J57" s="20">
        <f t="shared" si="37"/>
        <v>38.387500000000003</v>
      </c>
      <c r="K57" s="20">
        <f t="shared" si="37"/>
        <v>34.2425</v>
      </c>
      <c r="L57" s="20">
        <f t="shared" si="38"/>
        <v>34.782499999999999</v>
      </c>
      <c r="M57" s="277">
        <f t="shared" si="38"/>
        <v>35.212499999999999</v>
      </c>
      <c r="AF57"/>
    </row>
    <row r="58" spans="1:3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/>
      <c r="T58"/>
      <c r="U58"/>
      <c r="V58"/>
      <c r="W58"/>
      <c r="X58"/>
      <c r="Y58"/>
      <c r="Z58"/>
      <c r="AA58"/>
      <c r="AB58"/>
      <c r="AC58"/>
      <c r="AD58"/>
      <c r="AE58"/>
    </row>
  </sheetData>
  <phoneticPr fontId="1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W55"/>
  <sheetViews>
    <sheetView zoomScale="70" zoomScaleNormal="7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4" sqref="B34"/>
    </sheetView>
  </sheetViews>
  <sheetFormatPr defaultRowHeight="15"/>
  <cols>
    <col min="1" max="1" width="35.77734375" customWidth="1"/>
    <col min="2" max="30" width="9.6640625" customWidth="1"/>
    <col min="31" max="31" width="8.6640625" customWidth="1"/>
    <col min="32" max="32" width="9.6640625" customWidth="1"/>
    <col min="33" max="33" width="9.77734375" customWidth="1"/>
    <col min="34" max="34" width="9.33203125" customWidth="1"/>
    <col min="35" max="35" width="9.5546875" customWidth="1"/>
    <col min="36" max="36" width="9.6640625" customWidth="1"/>
    <col min="37" max="37" width="9.88671875" customWidth="1"/>
    <col min="38" max="38" width="9.6640625" customWidth="1"/>
    <col min="39" max="39" width="9.21875" customWidth="1"/>
    <col min="40" max="40" width="10.21875" customWidth="1"/>
    <col min="41" max="41" width="10.44140625" bestFit="1" customWidth="1"/>
    <col min="42" max="43" width="10.44140625" customWidth="1"/>
    <col min="44" max="45" width="9.44140625" customWidth="1"/>
    <col min="46" max="47" width="8.33203125" customWidth="1"/>
    <col min="48" max="48" width="10.44140625" customWidth="1"/>
    <col min="49" max="49" width="10.44140625" bestFit="1" customWidth="1"/>
  </cols>
  <sheetData>
    <row r="1" spans="1:49">
      <c r="A1" s="11" t="s">
        <v>299</v>
      </c>
      <c r="B1" s="1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11" t="s">
        <v>360</v>
      </c>
      <c r="B2" s="1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>
      <c r="A3" s="1" t="s">
        <v>622</v>
      </c>
      <c r="B3" s="1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ht="15.75" thickBot="1">
      <c r="A4" s="11"/>
      <c r="B4" s="11"/>
      <c r="C4" s="1"/>
      <c r="D4" s="3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49" ht="32.25" thickBot="1">
      <c r="A5" s="287" t="s">
        <v>48</v>
      </c>
      <c r="B5" s="256" t="s">
        <v>341</v>
      </c>
      <c r="C5" s="288">
        <v>39496</v>
      </c>
      <c r="D5" s="256" t="s">
        <v>342</v>
      </c>
      <c r="E5" s="288">
        <v>39517</v>
      </c>
      <c r="F5" s="256" t="s">
        <v>578</v>
      </c>
      <c r="G5" s="289">
        <v>39562</v>
      </c>
      <c r="H5" s="289">
        <v>39564</v>
      </c>
      <c r="I5" s="289">
        <v>39566</v>
      </c>
      <c r="J5" s="256" t="s">
        <v>570</v>
      </c>
      <c r="K5" s="290">
        <v>39573</v>
      </c>
      <c r="L5" s="290">
        <v>39574</v>
      </c>
      <c r="M5" s="290">
        <v>39584</v>
      </c>
      <c r="N5" s="256" t="s">
        <v>347</v>
      </c>
      <c r="O5" s="290">
        <v>39629</v>
      </c>
      <c r="P5" s="256" t="s">
        <v>571</v>
      </c>
      <c r="Q5" s="290">
        <v>39632</v>
      </c>
      <c r="R5" s="290">
        <v>39633</v>
      </c>
      <c r="S5" s="258">
        <v>39635</v>
      </c>
      <c r="T5" s="258">
        <v>39637</v>
      </c>
      <c r="U5" s="258">
        <v>39653</v>
      </c>
      <c r="V5" s="256" t="s">
        <v>572</v>
      </c>
      <c r="W5" s="289">
        <v>39673</v>
      </c>
      <c r="X5" s="289">
        <v>39676</v>
      </c>
      <c r="Y5" s="289">
        <v>39677</v>
      </c>
      <c r="Z5" s="289">
        <v>39679</v>
      </c>
      <c r="AA5" s="289">
        <v>39683</v>
      </c>
      <c r="AB5" s="289">
        <v>39687</v>
      </c>
      <c r="AC5" s="289">
        <v>39689</v>
      </c>
      <c r="AD5" s="256" t="s">
        <v>377</v>
      </c>
      <c r="AE5" s="289">
        <v>39700</v>
      </c>
      <c r="AF5" s="258">
        <v>39714</v>
      </c>
      <c r="AG5" s="256" t="s">
        <v>623</v>
      </c>
      <c r="AH5" s="291" t="s">
        <v>634</v>
      </c>
      <c r="AI5" s="291" t="s">
        <v>630</v>
      </c>
      <c r="AJ5" s="256"/>
      <c r="AK5" s="256" t="s">
        <v>631</v>
      </c>
      <c r="AL5" s="291" t="s">
        <v>530</v>
      </c>
      <c r="AM5" s="258" t="s">
        <v>632</v>
      </c>
      <c r="AN5" s="295" t="s">
        <v>633</v>
      </c>
      <c r="AO5" s="284"/>
      <c r="AP5" s="285"/>
    </row>
    <row r="6" spans="1:49">
      <c r="A6" s="286" t="s">
        <v>317</v>
      </c>
      <c r="B6" s="20">
        <v>0</v>
      </c>
      <c r="C6" s="20">
        <v>0.1</v>
      </c>
      <c r="D6" s="20">
        <f t="shared" ref="D6:D25" si="0">SUM(C6)</f>
        <v>0.1</v>
      </c>
      <c r="E6" s="20">
        <v>0.2</v>
      </c>
      <c r="F6" s="20">
        <f t="shared" ref="F6:F25" si="1">SUM(E6:E6)</f>
        <v>0.2</v>
      </c>
      <c r="G6" s="20">
        <v>1</v>
      </c>
      <c r="H6" s="20">
        <v>0.6</v>
      </c>
      <c r="I6" s="20">
        <v>0.4</v>
      </c>
      <c r="J6" s="20">
        <f>SUM(G6:I6)</f>
        <v>2</v>
      </c>
      <c r="K6" s="20">
        <v>0.2</v>
      </c>
      <c r="L6" s="20">
        <v>0.7</v>
      </c>
      <c r="M6" s="20">
        <v>3.7</v>
      </c>
      <c r="N6" s="20">
        <f t="shared" ref="N6:N25" si="2">SUM(K6:M6)</f>
        <v>4.5999999999999996</v>
      </c>
      <c r="O6" s="20">
        <v>0</v>
      </c>
      <c r="P6" s="20">
        <v>0</v>
      </c>
      <c r="Q6" s="20">
        <v>0.2</v>
      </c>
      <c r="R6" s="20">
        <v>0.1</v>
      </c>
      <c r="S6" s="20">
        <v>1.3</v>
      </c>
      <c r="T6" s="20">
        <v>0</v>
      </c>
      <c r="U6" s="20">
        <v>1.8</v>
      </c>
      <c r="V6" s="20">
        <f>SUM(Q6:U6)</f>
        <v>3.4000000000000004</v>
      </c>
      <c r="W6" s="20">
        <v>0</v>
      </c>
      <c r="X6" s="20">
        <v>5.2</v>
      </c>
      <c r="Y6" s="20">
        <v>0.4</v>
      </c>
      <c r="Z6" s="20">
        <v>0</v>
      </c>
      <c r="AA6" s="20">
        <v>5.4</v>
      </c>
      <c r="AB6" s="20">
        <v>0</v>
      </c>
      <c r="AC6" s="20">
        <v>0.6</v>
      </c>
      <c r="AD6" s="20">
        <f t="shared" ref="AD6:AD25" si="3">SUM(W6:AC6)</f>
        <v>11.6</v>
      </c>
      <c r="AE6" s="20">
        <v>0.3</v>
      </c>
      <c r="AF6" s="20">
        <v>0.3</v>
      </c>
      <c r="AG6" s="20">
        <f>SUM(AE6:AF6)</f>
        <v>0.6</v>
      </c>
      <c r="AH6" s="20">
        <v>0.3</v>
      </c>
      <c r="AI6" s="20">
        <f>SUM(AH6)</f>
        <v>0.3</v>
      </c>
      <c r="AJ6" s="20">
        <v>0</v>
      </c>
      <c r="AK6" s="20">
        <f t="shared" ref="AK6:AK23" si="4">(AH6+AI6)</f>
        <v>0.6</v>
      </c>
      <c r="AL6" s="20">
        <v>0.4</v>
      </c>
      <c r="AM6" s="20">
        <v>0.4</v>
      </c>
      <c r="AN6" s="294">
        <f>SUM(B6+D6+F6+J6+N6+P6+V6+AD6+AG6+AI6+AK6+AM6)</f>
        <v>23.8</v>
      </c>
    </row>
    <row r="7" spans="1:49">
      <c r="A7" s="261" t="s">
        <v>303</v>
      </c>
      <c r="B7" s="59">
        <v>0</v>
      </c>
      <c r="C7" s="58">
        <v>0.1</v>
      </c>
      <c r="D7" s="59">
        <f t="shared" si="0"/>
        <v>0.1</v>
      </c>
      <c r="E7" s="59">
        <v>0.2</v>
      </c>
      <c r="F7" s="59">
        <f t="shared" si="1"/>
        <v>0.2</v>
      </c>
      <c r="G7" s="59">
        <v>1.1000000000000001</v>
      </c>
      <c r="H7" s="59">
        <v>0.7</v>
      </c>
      <c r="I7" s="59">
        <v>0.4</v>
      </c>
      <c r="J7" s="59">
        <f>SUM(G7:I7)</f>
        <v>2.2000000000000002</v>
      </c>
      <c r="K7" s="59">
        <v>0.2</v>
      </c>
      <c r="L7" s="59">
        <v>0.9</v>
      </c>
      <c r="M7" s="59">
        <v>3.6</v>
      </c>
      <c r="N7" s="59">
        <f t="shared" si="2"/>
        <v>4.7</v>
      </c>
      <c r="O7" s="59">
        <v>0</v>
      </c>
      <c r="P7" s="20">
        <f t="shared" ref="P7:P25" si="5">SUM(O7)</f>
        <v>0</v>
      </c>
      <c r="Q7" s="59">
        <v>0.1</v>
      </c>
      <c r="R7" s="59">
        <v>0.1</v>
      </c>
      <c r="S7" s="20">
        <v>1.1000000000000001</v>
      </c>
      <c r="T7" s="20">
        <v>0</v>
      </c>
      <c r="U7" s="20">
        <v>1.2</v>
      </c>
      <c r="V7" s="20">
        <f t="shared" ref="V7:V25" si="6">SUM(Q7:U7)</f>
        <v>2.5</v>
      </c>
      <c r="W7" s="58">
        <v>0</v>
      </c>
      <c r="X7" s="58">
        <v>4.8</v>
      </c>
      <c r="Y7" s="58">
        <v>0.3</v>
      </c>
      <c r="Z7" s="58">
        <v>0</v>
      </c>
      <c r="AA7" s="51">
        <v>4.9000000000000004</v>
      </c>
      <c r="AB7" s="51">
        <v>0</v>
      </c>
      <c r="AC7" s="51">
        <v>0.7</v>
      </c>
      <c r="AD7" s="20">
        <f t="shared" si="3"/>
        <v>10.7</v>
      </c>
      <c r="AE7" s="59">
        <v>0.3</v>
      </c>
      <c r="AF7" s="20">
        <v>0.3</v>
      </c>
      <c r="AG7" s="20">
        <f t="shared" ref="AG7:AG25" si="7">SUM(AE7:AF7)</f>
        <v>0.6</v>
      </c>
      <c r="AH7" s="20">
        <v>0.2</v>
      </c>
      <c r="AI7" s="20">
        <v>0.2</v>
      </c>
      <c r="AJ7" s="20">
        <v>0</v>
      </c>
      <c r="AK7" s="20">
        <f t="shared" si="4"/>
        <v>0.4</v>
      </c>
      <c r="AL7" s="20">
        <v>0.2</v>
      </c>
      <c r="AM7" s="20">
        <v>0.2</v>
      </c>
      <c r="AN7" s="294">
        <f t="shared" ref="AN7:AN25" si="8">SUM(B7+D7+F7+J7+N7+P7+V7+AD7+AG7+AI7+AK7+AM7)</f>
        <v>21.799999999999997</v>
      </c>
    </row>
    <row r="8" spans="1:49">
      <c r="A8" s="261" t="s">
        <v>287</v>
      </c>
      <c r="B8" s="20">
        <v>0</v>
      </c>
      <c r="C8" s="51">
        <v>0.1</v>
      </c>
      <c r="D8" s="20">
        <f t="shared" si="0"/>
        <v>0.1</v>
      </c>
      <c r="E8" s="20">
        <v>0.3</v>
      </c>
      <c r="F8" s="20">
        <f t="shared" si="1"/>
        <v>0.3</v>
      </c>
      <c r="G8" s="20">
        <v>0.9</v>
      </c>
      <c r="H8" s="20">
        <v>0.8</v>
      </c>
      <c r="I8" s="20">
        <v>0.8</v>
      </c>
      <c r="J8" s="20">
        <f>SUM(G8:I8)</f>
        <v>2.5</v>
      </c>
      <c r="K8" s="20">
        <v>0.2</v>
      </c>
      <c r="L8" s="20">
        <v>0.9</v>
      </c>
      <c r="M8" s="20">
        <v>4.0999999999999996</v>
      </c>
      <c r="N8" s="20">
        <f t="shared" si="2"/>
        <v>5.1999999999999993</v>
      </c>
      <c r="O8" s="20">
        <v>0.2</v>
      </c>
      <c r="P8" s="20">
        <f t="shared" si="5"/>
        <v>0.2</v>
      </c>
      <c r="Q8" s="20">
        <v>0.2</v>
      </c>
      <c r="R8" s="20">
        <v>0.2</v>
      </c>
      <c r="S8" s="20">
        <v>1.4</v>
      </c>
      <c r="T8" s="20">
        <v>0</v>
      </c>
      <c r="U8" s="20">
        <v>2.4</v>
      </c>
      <c r="V8" s="20">
        <f t="shared" si="6"/>
        <v>4.1999999999999993</v>
      </c>
      <c r="W8" s="51">
        <v>0</v>
      </c>
      <c r="X8" s="51">
        <v>5.7</v>
      </c>
      <c r="Y8" s="51">
        <v>0.5</v>
      </c>
      <c r="Z8" s="51">
        <v>0</v>
      </c>
      <c r="AA8" s="51">
        <v>5.8</v>
      </c>
      <c r="AB8" s="51">
        <v>0</v>
      </c>
      <c r="AC8" s="51">
        <v>1.4</v>
      </c>
      <c r="AD8" s="20">
        <f t="shared" si="3"/>
        <v>13.4</v>
      </c>
      <c r="AE8" s="20">
        <v>0.2</v>
      </c>
      <c r="AF8" s="20">
        <v>0.5</v>
      </c>
      <c r="AG8" s="20">
        <f t="shared" si="7"/>
        <v>0.7</v>
      </c>
      <c r="AH8" s="20">
        <v>0.8</v>
      </c>
      <c r="AI8" s="20">
        <v>0.8</v>
      </c>
      <c r="AJ8" s="20">
        <v>0</v>
      </c>
      <c r="AK8" s="20">
        <f t="shared" si="4"/>
        <v>1.6</v>
      </c>
      <c r="AL8" s="20">
        <v>0.6</v>
      </c>
      <c r="AM8" s="20">
        <v>0.6</v>
      </c>
      <c r="AN8" s="294">
        <f t="shared" si="8"/>
        <v>29.6</v>
      </c>
    </row>
    <row r="9" spans="1:49">
      <c r="A9" s="261" t="s">
        <v>52</v>
      </c>
      <c r="B9" s="20">
        <v>0</v>
      </c>
      <c r="C9" s="20">
        <v>0</v>
      </c>
      <c r="D9" s="20">
        <f t="shared" si="0"/>
        <v>0</v>
      </c>
      <c r="E9" s="20">
        <v>0.1</v>
      </c>
      <c r="F9" s="20">
        <f t="shared" si="1"/>
        <v>0.1</v>
      </c>
      <c r="G9" s="20">
        <v>0.4</v>
      </c>
      <c r="H9" s="20">
        <v>0.9</v>
      </c>
      <c r="I9" s="20">
        <v>0.5</v>
      </c>
      <c r="J9" s="20">
        <f>SUM(G9:G9)</f>
        <v>0.4</v>
      </c>
      <c r="K9" s="20">
        <v>0.2</v>
      </c>
      <c r="L9" s="20">
        <v>0.5</v>
      </c>
      <c r="M9" s="20">
        <v>5.8</v>
      </c>
      <c r="N9" s="20">
        <f t="shared" si="2"/>
        <v>6.5</v>
      </c>
      <c r="O9" s="20">
        <v>0</v>
      </c>
      <c r="P9" s="172">
        <f t="shared" si="5"/>
        <v>0</v>
      </c>
      <c r="Q9" s="20">
        <v>1</v>
      </c>
      <c r="R9" s="20">
        <v>0.8</v>
      </c>
      <c r="S9" s="172">
        <v>0.9</v>
      </c>
      <c r="T9" s="172">
        <v>0</v>
      </c>
      <c r="U9" s="172">
        <v>0.7</v>
      </c>
      <c r="V9" s="172">
        <f t="shared" si="6"/>
        <v>3.4000000000000004</v>
      </c>
      <c r="W9" s="20">
        <v>0</v>
      </c>
      <c r="X9" s="20">
        <v>4.2</v>
      </c>
      <c r="Y9" s="20">
        <v>0.1</v>
      </c>
      <c r="Z9" s="20">
        <v>0.1</v>
      </c>
      <c r="AA9" s="172">
        <v>4.7</v>
      </c>
      <c r="AB9" s="172">
        <v>0.7</v>
      </c>
      <c r="AC9" s="172">
        <v>0.8</v>
      </c>
      <c r="AD9" s="172">
        <f t="shared" si="3"/>
        <v>10.6</v>
      </c>
      <c r="AE9" s="20">
        <v>0.6</v>
      </c>
      <c r="AF9" s="172">
        <v>1.7</v>
      </c>
      <c r="AG9" s="172">
        <f t="shared" si="7"/>
        <v>2.2999999999999998</v>
      </c>
      <c r="AH9" s="172">
        <v>0.3</v>
      </c>
      <c r="AI9" s="172">
        <v>0.3</v>
      </c>
      <c r="AJ9" s="172">
        <v>0</v>
      </c>
      <c r="AK9" s="172">
        <f t="shared" si="4"/>
        <v>0.6</v>
      </c>
      <c r="AL9" s="172">
        <v>0.5</v>
      </c>
      <c r="AM9" s="172">
        <v>0.5</v>
      </c>
      <c r="AN9" s="294">
        <f t="shared" si="8"/>
        <v>24.700000000000003</v>
      </c>
    </row>
    <row r="10" spans="1:49">
      <c r="A10" s="262" t="s">
        <v>49</v>
      </c>
      <c r="B10" s="49">
        <v>0</v>
      </c>
      <c r="C10" s="49">
        <v>0.1</v>
      </c>
      <c r="D10" s="49">
        <f t="shared" si="0"/>
        <v>0.1</v>
      </c>
      <c r="E10" s="49">
        <v>0.3</v>
      </c>
      <c r="F10" s="49">
        <f t="shared" si="1"/>
        <v>0.3</v>
      </c>
      <c r="G10" s="49">
        <v>0.3</v>
      </c>
      <c r="H10" s="49">
        <v>1</v>
      </c>
      <c r="I10" s="49">
        <v>0.4</v>
      </c>
      <c r="J10" s="49">
        <f t="shared" ref="J10:J25" si="9">SUM(G10:I10)</f>
        <v>1.7000000000000002</v>
      </c>
      <c r="K10" s="49">
        <v>0.1</v>
      </c>
      <c r="L10" s="49">
        <v>0.6</v>
      </c>
      <c r="M10" s="49">
        <v>5.4</v>
      </c>
      <c r="N10" s="49">
        <f t="shared" si="2"/>
        <v>6.1000000000000005</v>
      </c>
      <c r="O10" s="49">
        <v>0</v>
      </c>
      <c r="P10" s="20">
        <f t="shared" si="5"/>
        <v>0</v>
      </c>
      <c r="Q10" s="49">
        <v>0.6</v>
      </c>
      <c r="R10" s="49">
        <v>0.7</v>
      </c>
      <c r="S10" s="20">
        <v>0.7</v>
      </c>
      <c r="T10" s="20">
        <v>0</v>
      </c>
      <c r="U10" s="20">
        <v>2.5</v>
      </c>
      <c r="V10" s="20">
        <f t="shared" si="6"/>
        <v>4.5</v>
      </c>
      <c r="W10" s="49">
        <v>0</v>
      </c>
      <c r="X10" s="49">
        <v>3.8</v>
      </c>
      <c r="Y10" s="49">
        <v>0</v>
      </c>
      <c r="Z10" s="49">
        <v>0</v>
      </c>
      <c r="AA10" s="20">
        <v>4.7</v>
      </c>
      <c r="AB10" s="20">
        <v>0</v>
      </c>
      <c r="AC10" s="20">
        <v>0.6</v>
      </c>
      <c r="AD10" s="20">
        <f t="shared" si="3"/>
        <v>9.1</v>
      </c>
      <c r="AE10" s="49">
        <v>0.7</v>
      </c>
      <c r="AF10" s="20">
        <v>1.1000000000000001</v>
      </c>
      <c r="AG10" s="20">
        <f t="shared" si="7"/>
        <v>1.8</v>
      </c>
      <c r="AH10" s="20">
        <v>0</v>
      </c>
      <c r="AI10" s="20">
        <v>0</v>
      </c>
      <c r="AJ10" s="20">
        <v>0</v>
      </c>
      <c r="AK10" s="20">
        <f t="shared" si="4"/>
        <v>0</v>
      </c>
      <c r="AL10" s="20">
        <v>0.5</v>
      </c>
      <c r="AM10" s="20">
        <v>0.5</v>
      </c>
      <c r="AN10" s="294">
        <f t="shared" si="8"/>
        <v>24.1</v>
      </c>
    </row>
    <row r="11" spans="1:49">
      <c r="A11" s="261" t="s">
        <v>304</v>
      </c>
      <c r="B11" s="20">
        <v>0</v>
      </c>
      <c r="C11" s="51">
        <v>0.1</v>
      </c>
      <c r="D11" s="20">
        <f t="shared" si="0"/>
        <v>0.1</v>
      </c>
      <c r="E11" s="20">
        <v>0.2</v>
      </c>
      <c r="F11" s="20">
        <f t="shared" si="1"/>
        <v>0.2</v>
      </c>
      <c r="G11" s="20">
        <v>0.3</v>
      </c>
      <c r="H11" s="20">
        <v>0.8</v>
      </c>
      <c r="I11" s="20">
        <v>0.5</v>
      </c>
      <c r="J11" s="20">
        <f t="shared" si="9"/>
        <v>1.6</v>
      </c>
      <c r="K11" s="20">
        <v>0.1</v>
      </c>
      <c r="L11" s="20">
        <v>0.6</v>
      </c>
      <c r="M11" s="20">
        <v>2.7</v>
      </c>
      <c r="N11" s="20">
        <f t="shared" si="2"/>
        <v>3.4000000000000004</v>
      </c>
      <c r="O11" s="20">
        <v>0.3</v>
      </c>
      <c r="P11" s="20">
        <f t="shared" si="5"/>
        <v>0.3</v>
      </c>
      <c r="Q11" s="20">
        <v>0.4</v>
      </c>
      <c r="R11" s="20">
        <v>0.7</v>
      </c>
      <c r="S11" s="20">
        <v>1.1000000000000001</v>
      </c>
      <c r="T11" s="20">
        <v>0</v>
      </c>
      <c r="U11" s="20">
        <v>1.9</v>
      </c>
      <c r="V11" s="20">
        <f t="shared" si="6"/>
        <v>4.0999999999999996</v>
      </c>
      <c r="W11" s="51">
        <v>0</v>
      </c>
      <c r="X11" s="51">
        <v>2.5</v>
      </c>
      <c r="Y11" s="51">
        <v>0</v>
      </c>
      <c r="Z11" s="51">
        <v>0</v>
      </c>
      <c r="AA11" s="51">
        <v>5.3</v>
      </c>
      <c r="AB11" s="51">
        <v>0</v>
      </c>
      <c r="AC11" s="51">
        <v>0.4</v>
      </c>
      <c r="AD11" s="20">
        <f t="shared" si="3"/>
        <v>8.1999999999999993</v>
      </c>
      <c r="AE11" s="20">
        <v>0.4</v>
      </c>
      <c r="AF11" s="20">
        <v>0.1</v>
      </c>
      <c r="AG11" s="20">
        <f t="shared" si="7"/>
        <v>0.5</v>
      </c>
      <c r="AH11" s="20">
        <v>0.4</v>
      </c>
      <c r="AI11" s="20">
        <v>0.4</v>
      </c>
      <c r="AJ11" s="20">
        <v>0</v>
      </c>
      <c r="AK11" s="20">
        <f t="shared" si="4"/>
        <v>0.8</v>
      </c>
      <c r="AL11" s="20">
        <v>0.3</v>
      </c>
      <c r="AM11" s="20">
        <v>0.3</v>
      </c>
      <c r="AN11" s="294">
        <f t="shared" si="8"/>
        <v>19.899999999999999</v>
      </c>
    </row>
    <row r="12" spans="1:49">
      <c r="A12" s="261" t="s">
        <v>305</v>
      </c>
      <c r="B12" s="20">
        <v>0</v>
      </c>
      <c r="C12" s="18">
        <v>0.1</v>
      </c>
      <c r="D12" s="20">
        <f t="shared" si="0"/>
        <v>0.1</v>
      </c>
      <c r="E12" s="20">
        <v>0.2</v>
      </c>
      <c r="F12" s="20">
        <f t="shared" si="1"/>
        <v>0.2</v>
      </c>
      <c r="G12" s="20">
        <v>0.2</v>
      </c>
      <c r="H12" s="20">
        <v>0.7</v>
      </c>
      <c r="I12" s="20">
        <v>0.4</v>
      </c>
      <c r="J12" s="20">
        <f t="shared" si="9"/>
        <v>1.2999999999999998</v>
      </c>
      <c r="K12" s="20">
        <v>0.2</v>
      </c>
      <c r="L12" s="20">
        <v>0.6</v>
      </c>
      <c r="M12" s="20">
        <v>2.5</v>
      </c>
      <c r="N12" s="20">
        <f t="shared" si="2"/>
        <v>3.3</v>
      </c>
      <c r="O12" s="20">
        <v>0.3</v>
      </c>
      <c r="P12" s="172">
        <f t="shared" si="5"/>
        <v>0.3</v>
      </c>
      <c r="Q12" s="20">
        <v>0.8</v>
      </c>
      <c r="R12" s="20">
        <v>0.5</v>
      </c>
      <c r="S12" s="172">
        <v>1</v>
      </c>
      <c r="T12" s="172">
        <v>0.1</v>
      </c>
      <c r="U12" s="172">
        <v>1.1000000000000001</v>
      </c>
      <c r="V12" s="172">
        <f t="shared" si="6"/>
        <v>3.5</v>
      </c>
      <c r="W12" s="18">
        <v>0</v>
      </c>
      <c r="X12" s="18">
        <v>1.7</v>
      </c>
      <c r="Y12" s="18">
        <v>0</v>
      </c>
      <c r="Z12" s="18">
        <v>0</v>
      </c>
      <c r="AA12" s="299">
        <v>5.8</v>
      </c>
      <c r="AB12" s="299">
        <v>0</v>
      </c>
      <c r="AC12" s="299">
        <v>0.5</v>
      </c>
      <c r="AD12" s="172">
        <f t="shared" si="3"/>
        <v>8</v>
      </c>
      <c r="AE12" s="172">
        <v>0.3</v>
      </c>
      <c r="AF12" s="172">
        <v>0.1</v>
      </c>
      <c r="AG12" s="172">
        <f t="shared" si="7"/>
        <v>0.4</v>
      </c>
      <c r="AH12" s="172">
        <v>0.3</v>
      </c>
      <c r="AI12" s="172">
        <v>0.3</v>
      </c>
      <c r="AJ12" s="172">
        <v>0</v>
      </c>
      <c r="AK12" s="172">
        <f t="shared" si="4"/>
        <v>0.6</v>
      </c>
      <c r="AL12" s="172">
        <v>0.3</v>
      </c>
      <c r="AM12" s="172">
        <v>0.3</v>
      </c>
      <c r="AN12" s="294">
        <f t="shared" si="8"/>
        <v>18.3</v>
      </c>
    </row>
    <row r="13" spans="1:49">
      <c r="A13" s="262" t="s">
        <v>306</v>
      </c>
      <c r="B13" s="49">
        <v>0</v>
      </c>
      <c r="C13" s="65">
        <v>0.1</v>
      </c>
      <c r="D13" s="49">
        <f t="shared" si="0"/>
        <v>0.1</v>
      </c>
      <c r="E13" s="49">
        <v>0.2</v>
      </c>
      <c r="F13" s="49">
        <f t="shared" si="1"/>
        <v>0.2</v>
      </c>
      <c r="G13" s="49">
        <v>0.1</v>
      </c>
      <c r="H13" s="49">
        <v>1</v>
      </c>
      <c r="I13" s="49">
        <v>0.4</v>
      </c>
      <c r="J13" s="49">
        <f t="shared" si="9"/>
        <v>1.5</v>
      </c>
      <c r="K13" s="49">
        <v>0.2</v>
      </c>
      <c r="L13" s="49">
        <v>0.6</v>
      </c>
      <c r="M13" s="49">
        <v>2.8</v>
      </c>
      <c r="N13" s="49">
        <f t="shared" si="2"/>
        <v>3.5999999999999996</v>
      </c>
      <c r="O13" s="49">
        <v>0.2</v>
      </c>
      <c r="P13" s="20">
        <f t="shared" si="5"/>
        <v>0.2</v>
      </c>
      <c r="Q13" s="49">
        <v>0.7</v>
      </c>
      <c r="R13" s="49">
        <v>0.3</v>
      </c>
      <c r="S13" s="20">
        <v>0.8</v>
      </c>
      <c r="T13" s="20">
        <v>0</v>
      </c>
      <c r="U13" s="20">
        <v>3</v>
      </c>
      <c r="V13" s="20">
        <f t="shared" si="6"/>
        <v>4.8</v>
      </c>
      <c r="W13" s="65">
        <v>0</v>
      </c>
      <c r="X13" s="65">
        <v>0.6</v>
      </c>
      <c r="Y13" s="65">
        <v>0</v>
      </c>
      <c r="Z13" s="65">
        <v>0</v>
      </c>
      <c r="AA13" s="51">
        <v>6</v>
      </c>
      <c r="AB13" s="51">
        <v>0</v>
      </c>
      <c r="AC13" s="51">
        <v>0.6</v>
      </c>
      <c r="AD13" s="20">
        <f t="shared" si="3"/>
        <v>7.1999999999999993</v>
      </c>
      <c r="AE13" s="20">
        <v>0.6</v>
      </c>
      <c r="AF13" s="20">
        <v>0.1</v>
      </c>
      <c r="AG13" s="20">
        <f t="shared" si="7"/>
        <v>0.7</v>
      </c>
      <c r="AH13" s="20">
        <v>0</v>
      </c>
      <c r="AI13" s="20">
        <v>0</v>
      </c>
      <c r="AJ13" s="20">
        <v>0</v>
      </c>
      <c r="AK13" s="20">
        <f t="shared" si="4"/>
        <v>0</v>
      </c>
      <c r="AL13" s="20">
        <v>0.2</v>
      </c>
      <c r="AM13" s="20">
        <v>0.2</v>
      </c>
      <c r="AN13" s="294">
        <f t="shared" si="8"/>
        <v>18.499999999999996</v>
      </c>
    </row>
    <row r="14" spans="1:49">
      <c r="A14" s="261" t="s">
        <v>307</v>
      </c>
      <c r="B14" s="20">
        <v>0</v>
      </c>
      <c r="C14" s="18">
        <v>0.1</v>
      </c>
      <c r="D14" s="20">
        <f t="shared" si="0"/>
        <v>0.1</v>
      </c>
      <c r="E14" s="20">
        <v>0.4</v>
      </c>
      <c r="F14" s="20">
        <f t="shared" si="1"/>
        <v>0.4</v>
      </c>
      <c r="G14" s="20">
        <v>0.2</v>
      </c>
      <c r="H14" s="20">
        <v>0.4</v>
      </c>
      <c r="I14" s="20">
        <v>0.4</v>
      </c>
      <c r="J14" s="20">
        <f t="shared" si="9"/>
        <v>1</v>
      </c>
      <c r="K14" s="20">
        <v>0.2</v>
      </c>
      <c r="L14" s="20">
        <v>0.5</v>
      </c>
      <c r="M14" s="20">
        <v>3.5</v>
      </c>
      <c r="N14" s="20">
        <f t="shared" si="2"/>
        <v>4.2</v>
      </c>
      <c r="O14" s="20">
        <v>0.1</v>
      </c>
      <c r="P14" s="20">
        <f t="shared" si="5"/>
        <v>0.1</v>
      </c>
      <c r="Q14" s="20">
        <v>0.7</v>
      </c>
      <c r="R14" s="20">
        <v>0.3</v>
      </c>
      <c r="S14" s="20">
        <v>0.9</v>
      </c>
      <c r="T14" s="20">
        <v>0</v>
      </c>
      <c r="U14" s="20">
        <v>3</v>
      </c>
      <c r="V14" s="20">
        <f t="shared" si="6"/>
        <v>4.9000000000000004</v>
      </c>
      <c r="W14" s="18">
        <v>0</v>
      </c>
      <c r="X14" s="18">
        <v>1.6</v>
      </c>
      <c r="Y14" s="18">
        <v>0.1</v>
      </c>
      <c r="Z14" s="18">
        <v>0</v>
      </c>
      <c r="AA14" s="18">
        <v>5.8</v>
      </c>
      <c r="AB14" s="18">
        <v>0</v>
      </c>
      <c r="AC14" s="18">
        <v>0.7</v>
      </c>
      <c r="AD14" s="20">
        <f t="shared" si="3"/>
        <v>8.1999999999999993</v>
      </c>
      <c r="AE14" s="20">
        <v>0.8</v>
      </c>
      <c r="AF14" s="20">
        <v>0.1</v>
      </c>
      <c r="AG14" s="20">
        <f t="shared" si="7"/>
        <v>0.9</v>
      </c>
      <c r="AH14" s="20">
        <v>0.1</v>
      </c>
      <c r="AI14" s="20">
        <v>0.1</v>
      </c>
      <c r="AJ14" s="20">
        <v>0</v>
      </c>
      <c r="AK14" s="20">
        <f t="shared" si="4"/>
        <v>0.2</v>
      </c>
      <c r="AL14" s="20">
        <v>0.2</v>
      </c>
      <c r="AM14" s="20">
        <v>0.2</v>
      </c>
      <c r="AN14" s="294">
        <f t="shared" si="8"/>
        <v>20.299999999999997</v>
      </c>
    </row>
    <row r="15" spans="1:49">
      <c r="A15" s="261" t="s">
        <v>256</v>
      </c>
      <c r="B15" s="20">
        <v>0</v>
      </c>
      <c r="C15" s="20">
        <v>0</v>
      </c>
      <c r="D15" s="20">
        <f t="shared" si="0"/>
        <v>0</v>
      </c>
      <c r="E15" s="20">
        <v>0.2</v>
      </c>
      <c r="F15" s="20">
        <f t="shared" si="1"/>
        <v>0.2</v>
      </c>
      <c r="G15" s="20">
        <v>0.2</v>
      </c>
      <c r="H15" s="20">
        <v>0.6</v>
      </c>
      <c r="I15" s="20">
        <v>0.4</v>
      </c>
      <c r="J15" s="20">
        <f t="shared" si="9"/>
        <v>1.2000000000000002</v>
      </c>
      <c r="K15" s="20">
        <v>0.2</v>
      </c>
      <c r="L15" s="20">
        <v>0.6</v>
      </c>
      <c r="M15" s="20">
        <v>3.2</v>
      </c>
      <c r="N15" s="20">
        <f t="shared" si="2"/>
        <v>4</v>
      </c>
      <c r="O15" s="20">
        <v>0</v>
      </c>
      <c r="P15" s="20">
        <f t="shared" si="5"/>
        <v>0</v>
      </c>
      <c r="Q15" s="20">
        <v>1.1000000000000001</v>
      </c>
      <c r="R15" s="20">
        <v>0.4</v>
      </c>
      <c r="S15" s="20">
        <v>0.9</v>
      </c>
      <c r="T15" s="20">
        <v>0</v>
      </c>
      <c r="U15" s="20">
        <v>2.4</v>
      </c>
      <c r="V15" s="20">
        <f t="shared" si="6"/>
        <v>4.8</v>
      </c>
      <c r="W15" s="20">
        <v>0</v>
      </c>
      <c r="X15" s="20">
        <v>3.7</v>
      </c>
      <c r="Y15" s="20">
        <v>0</v>
      </c>
      <c r="Z15" s="20">
        <v>0</v>
      </c>
      <c r="AA15" s="20">
        <v>5.5</v>
      </c>
      <c r="AB15" s="20">
        <v>0</v>
      </c>
      <c r="AC15" s="20">
        <v>0.9</v>
      </c>
      <c r="AD15" s="20">
        <f t="shared" si="3"/>
        <v>10.1</v>
      </c>
      <c r="AE15" s="20">
        <v>1.3</v>
      </c>
      <c r="AF15" s="20">
        <v>0.2</v>
      </c>
      <c r="AG15" s="20">
        <f t="shared" si="7"/>
        <v>1.5</v>
      </c>
      <c r="AH15" s="20">
        <v>0</v>
      </c>
      <c r="AI15" s="20">
        <v>0</v>
      </c>
      <c r="AJ15" s="20">
        <v>0</v>
      </c>
      <c r="AK15" s="20">
        <f t="shared" si="4"/>
        <v>0</v>
      </c>
      <c r="AL15" s="20">
        <v>0.4</v>
      </c>
      <c r="AM15" s="20">
        <v>0.4</v>
      </c>
      <c r="AN15" s="294">
        <f>SUM(B15+D15+F15+J15+N15+P15+V15+AD15+AG15+AI15+AK15+AM15)</f>
        <v>22.199999999999996</v>
      </c>
    </row>
    <row r="16" spans="1:49">
      <c r="A16" s="261" t="s">
        <v>257</v>
      </c>
      <c r="B16" s="20">
        <v>0</v>
      </c>
      <c r="C16" s="20">
        <v>0</v>
      </c>
      <c r="D16" s="20">
        <f t="shared" si="0"/>
        <v>0</v>
      </c>
      <c r="E16" s="20">
        <v>0.2</v>
      </c>
      <c r="F16" s="20">
        <f t="shared" si="1"/>
        <v>0.2</v>
      </c>
      <c r="G16" s="20">
        <v>0.2</v>
      </c>
      <c r="H16" s="20">
        <v>0.9</v>
      </c>
      <c r="I16" s="20">
        <v>0.5</v>
      </c>
      <c r="J16" s="20">
        <f t="shared" si="9"/>
        <v>1.6</v>
      </c>
      <c r="K16" s="20">
        <v>0.2</v>
      </c>
      <c r="L16" s="20">
        <v>0.6</v>
      </c>
      <c r="M16" s="20">
        <v>3.3</v>
      </c>
      <c r="N16" s="20">
        <f t="shared" si="2"/>
        <v>4.0999999999999996</v>
      </c>
      <c r="O16" s="20">
        <v>0</v>
      </c>
      <c r="P16" s="20">
        <f t="shared" si="5"/>
        <v>0</v>
      </c>
      <c r="Q16" s="20">
        <v>0.3</v>
      </c>
      <c r="R16" s="20">
        <v>0.3</v>
      </c>
      <c r="S16" s="20">
        <v>0.6</v>
      </c>
      <c r="T16" s="20">
        <v>0</v>
      </c>
      <c r="U16" s="20">
        <v>2.4</v>
      </c>
      <c r="V16" s="20">
        <f t="shared" si="6"/>
        <v>3.5999999999999996</v>
      </c>
      <c r="W16" s="20">
        <v>0</v>
      </c>
      <c r="X16" s="20">
        <v>3.5</v>
      </c>
      <c r="Y16" s="20">
        <v>0</v>
      </c>
      <c r="Z16" s="20">
        <v>0</v>
      </c>
      <c r="AA16" s="20">
        <v>5.9</v>
      </c>
      <c r="AB16" s="20">
        <v>0</v>
      </c>
      <c r="AC16" s="20">
        <v>1</v>
      </c>
      <c r="AD16" s="20">
        <f t="shared" si="3"/>
        <v>10.4</v>
      </c>
      <c r="AE16" s="20">
        <v>1.3</v>
      </c>
      <c r="AF16" s="20">
        <v>0.2</v>
      </c>
      <c r="AG16" s="20">
        <f t="shared" si="7"/>
        <v>1.5</v>
      </c>
      <c r="AH16" s="20">
        <v>0.1</v>
      </c>
      <c r="AI16" s="20">
        <v>0.1</v>
      </c>
      <c r="AJ16" s="20">
        <v>0</v>
      </c>
      <c r="AK16" s="20">
        <f t="shared" si="4"/>
        <v>0.2</v>
      </c>
      <c r="AL16" s="20">
        <v>0.4</v>
      </c>
      <c r="AM16" s="20">
        <v>0.4</v>
      </c>
      <c r="AN16" s="294">
        <f t="shared" si="8"/>
        <v>22.099999999999998</v>
      </c>
    </row>
    <row r="17" spans="1:40">
      <c r="A17" s="261" t="s">
        <v>258</v>
      </c>
      <c r="B17" s="20">
        <v>0</v>
      </c>
      <c r="C17" s="51">
        <v>0</v>
      </c>
      <c r="D17" s="20">
        <f t="shared" si="0"/>
        <v>0</v>
      </c>
      <c r="E17" s="20">
        <v>0</v>
      </c>
      <c r="F17" s="20">
        <f t="shared" si="1"/>
        <v>0</v>
      </c>
      <c r="G17" s="20">
        <v>0.4</v>
      </c>
      <c r="H17" s="20">
        <v>0.5</v>
      </c>
      <c r="I17" s="20">
        <v>0.3</v>
      </c>
      <c r="J17" s="20">
        <f t="shared" si="9"/>
        <v>1.2</v>
      </c>
      <c r="K17" s="20">
        <v>0.2</v>
      </c>
      <c r="L17" s="20">
        <v>0.7</v>
      </c>
      <c r="M17" s="20">
        <v>4.5999999999999996</v>
      </c>
      <c r="N17" s="20">
        <f t="shared" si="2"/>
        <v>5.5</v>
      </c>
      <c r="O17" s="20">
        <v>0</v>
      </c>
      <c r="P17" s="20">
        <f t="shared" si="5"/>
        <v>0</v>
      </c>
      <c r="Q17" s="20">
        <v>0.9</v>
      </c>
      <c r="R17" s="20">
        <v>0.5</v>
      </c>
      <c r="S17" s="20">
        <v>0.9</v>
      </c>
      <c r="T17" s="20">
        <v>0</v>
      </c>
      <c r="U17" s="20">
        <v>2.9</v>
      </c>
      <c r="V17" s="20">
        <f t="shared" si="6"/>
        <v>5.1999999999999993</v>
      </c>
      <c r="W17" s="51">
        <v>0</v>
      </c>
      <c r="X17" s="51">
        <v>5.3</v>
      </c>
      <c r="Y17" s="51">
        <v>0</v>
      </c>
      <c r="Z17" s="51">
        <v>0</v>
      </c>
      <c r="AA17" s="51">
        <v>5.8</v>
      </c>
      <c r="AB17" s="51">
        <v>0</v>
      </c>
      <c r="AC17" s="51">
        <v>0.7</v>
      </c>
      <c r="AD17" s="20">
        <f t="shared" si="3"/>
        <v>11.799999999999999</v>
      </c>
      <c r="AE17" s="20">
        <v>1.3</v>
      </c>
      <c r="AF17" s="20">
        <v>0.4</v>
      </c>
      <c r="AG17" s="20">
        <f t="shared" si="7"/>
        <v>1.7000000000000002</v>
      </c>
      <c r="AH17" s="20">
        <v>0.4</v>
      </c>
      <c r="AI17" s="20">
        <v>0.4</v>
      </c>
      <c r="AJ17" s="20">
        <v>0</v>
      </c>
      <c r="AK17" s="20">
        <f t="shared" si="4"/>
        <v>0.8</v>
      </c>
      <c r="AL17" s="20">
        <v>0.7</v>
      </c>
      <c r="AM17" s="20">
        <v>0.7</v>
      </c>
      <c r="AN17" s="294">
        <f t="shared" si="8"/>
        <v>27.299999999999994</v>
      </c>
    </row>
    <row r="18" spans="1:40">
      <c r="A18" s="261" t="s">
        <v>308</v>
      </c>
      <c r="B18" s="20">
        <v>0</v>
      </c>
      <c r="C18" s="20">
        <v>0</v>
      </c>
      <c r="D18" s="20">
        <f t="shared" si="0"/>
        <v>0</v>
      </c>
      <c r="E18" s="20">
        <v>0.1</v>
      </c>
      <c r="F18" s="20">
        <f t="shared" si="1"/>
        <v>0.1</v>
      </c>
      <c r="G18" s="20">
        <v>0.2</v>
      </c>
      <c r="H18" s="20">
        <v>0.7</v>
      </c>
      <c r="I18" s="20">
        <v>0.4</v>
      </c>
      <c r="J18" s="20">
        <f t="shared" si="9"/>
        <v>1.2999999999999998</v>
      </c>
      <c r="K18" s="20">
        <v>0.2</v>
      </c>
      <c r="L18" s="20">
        <v>0.5</v>
      </c>
      <c r="M18" s="20">
        <v>4.4000000000000004</v>
      </c>
      <c r="N18" s="20">
        <f t="shared" si="2"/>
        <v>5.1000000000000005</v>
      </c>
      <c r="O18" s="20">
        <v>0</v>
      </c>
      <c r="P18" s="20">
        <f t="shared" si="5"/>
        <v>0</v>
      </c>
      <c r="Q18" s="20">
        <v>1.2</v>
      </c>
      <c r="R18" s="20">
        <v>0.3</v>
      </c>
      <c r="S18" s="20">
        <v>0.8</v>
      </c>
      <c r="T18" s="20">
        <v>0</v>
      </c>
      <c r="U18" s="20">
        <v>1.8</v>
      </c>
      <c r="V18" s="20">
        <f t="shared" si="6"/>
        <v>4.0999999999999996</v>
      </c>
      <c r="W18" s="20">
        <v>0</v>
      </c>
      <c r="X18" s="20">
        <v>4.7</v>
      </c>
      <c r="Y18" s="20">
        <v>0</v>
      </c>
      <c r="Z18" s="20">
        <v>0</v>
      </c>
      <c r="AA18" s="20">
        <v>4.8</v>
      </c>
      <c r="AB18" s="20">
        <v>0</v>
      </c>
      <c r="AC18" s="20">
        <v>1.2</v>
      </c>
      <c r="AD18" s="20">
        <f t="shared" si="3"/>
        <v>10.7</v>
      </c>
      <c r="AE18" s="20">
        <v>0.8</v>
      </c>
      <c r="AF18" s="20">
        <v>0.3</v>
      </c>
      <c r="AG18" s="20">
        <f t="shared" si="7"/>
        <v>1.1000000000000001</v>
      </c>
      <c r="AH18" s="20">
        <v>0</v>
      </c>
      <c r="AI18" s="20">
        <v>0</v>
      </c>
      <c r="AJ18" s="20">
        <v>0</v>
      </c>
      <c r="AK18" s="20">
        <f t="shared" si="4"/>
        <v>0</v>
      </c>
      <c r="AL18" s="20">
        <v>0.5</v>
      </c>
      <c r="AM18" s="20">
        <v>0.5</v>
      </c>
      <c r="AN18" s="294">
        <f t="shared" si="8"/>
        <v>22.9</v>
      </c>
    </row>
    <row r="19" spans="1:40">
      <c r="A19" s="261" t="s">
        <v>309</v>
      </c>
      <c r="B19" s="20">
        <v>0</v>
      </c>
      <c r="C19" s="51">
        <v>0</v>
      </c>
      <c r="D19" s="20">
        <f t="shared" si="0"/>
        <v>0</v>
      </c>
      <c r="E19" s="20">
        <v>0.1</v>
      </c>
      <c r="F19" s="20">
        <f t="shared" si="1"/>
        <v>0.1</v>
      </c>
      <c r="G19" s="20">
        <v>0.1</v>
      </c>
      <c r="H19" s="20">
        <v>0.3</v>
      </c>
      <c r="I19" s="20">
        <v>0.2</v>
      </c>
      <c r="J19" s="20">
        <f t="shared" si="9"/>
        <v>0.60000000000000009</v>
      </c>
      <c r="K19" s="20">
        <v>0.2</v>
      </c>
      <c r="L19" s="20">
        <v>0.6</v>
      </c>
      <c r="M19" s="20">
        <v>4.0999999999999996</v>
      </c>
      <c r="N19" s="20">
        <f t="shared" si="2"/>
        <v>4.8999999999999995</v>
      </c>
      <c r="O19" s="20">
        <v>0</v>
      </c>
      <c r="P19" s="20">
        <f t="shared" si="5"/>
        <v>0</v>
      </c>
      <c r="Q19" s="20">
        <v>0.9</v>
      </c>
      <c r="R19" s="20">
        <v>0.3</v>
      </c>
      <c r="S19" s="20">
        <v>1.1000000000000001</v>
      </c>
      <c r="T19" s="20">
        <v>0</v>
      </c>
      <c r="U19" s="20">
        <v>2.1</v>
      </c>
      <c r="V19" s="20">
        <f t="shared" si="6"/>
        <v>4.4000000000000004</v>
      </c>
      <c r="W19" s="51">
        <v>0</v>
      </c>
      <c r="X19" s="51">
        <v>4.5999999999999996</v>
      </c>
      <c r="Y19" s="51">
        <v>0</v>
      </c>
      <c r="Z19" s="51">
        <v>0</v>
      </c>
      <c r="AA19" s="51">
        <v>5.6</v>
      </c>
      <c r="AB19" s="51">
        <v>0</v>
      </c>
      <c r="AC19" s="51">
        <v>0.9</v>
      </c>
      <c r="AD19" s="20">
        <f t="shared" si="3"/>
        <v>11.1</v>
      </c>
      <c r="AE19" s="20">
        <v>0</v>
      </c>
      <c r="AF19" s="20">
        <v>0.3</v>
      </c>
      <c r="AG19" s="20">
        <f t="shared" si="7"/>
        <v>0.3</v>
      </c>
      <c r="AH19" s="20">
        <v>0.3</v>
      </c>
      <c r="AI19" s="20">
        <v>0.3</v>
      </c>
      <c r="AJ19" s="20">
        <v>0</v>
      </c>
      <c r="AK19" s="20">
        <f t="shared" si="4"/>
        <v>0.6</v>
      </c>
      <c r="AL19" s="20">
        <v>0.3</v>
      </c>
      <c r="AM19" s="20">
        <v>0.3</v>
      </c>
      <c r="AN19" s="294">
        <f t="shared" si="8"/>
        <v>22.600000000000005</v>
      </c>
    </row>
    <row r="20" spans="1:40">
      <c r="A20" s="263" t="s">
        <v>340</v>
      </c>
      <c r="B20" s="20">
        <v>0</v>
      </c>
      <c r="C20" s="19">
        <v>0.1</v>
      </c>
      <c r="D20" s="20">
        <f t="shared" si="0"/>
        <v>0.1</v>
      </c>
      <c r="E20" s="19">
        <v>0.1</v>
      </c>
      <c r="F20" s="20">
        <f t="shared" si="1"/>
        <v>0.1</v>
      </c>
      <c r="G20" s="20">
        <v>0.2</v>
      </c>
      <c r="H20" s="20">
        <v>0.4</v>
      </c>
      <c r="I20" s="20">
        <v>0.4</v>
      </c>
      <c r="J20" s="20">
        <f t="shared" si="9"/>
        <v>1</v>
      </c>
      <c r="K20" s="20">
        <v>0.1</v>
      </c>
      <c r="L20" s="20">
        <v>0.6</v>
      </c>
      <c r="M20" s="20">
        <v>6</v>
      </c>
      <c r="N20" s="20">
        <f t="shared" si="2"/>
        <v>6.7</v>
      </c>
      <c r="O20" s="20">
        <v>0</v>
      </c>
      <c r="P20" s="172">
        <f t="shared" si="5"/>
        <v>0</v>
      </c>
      <c r="Q20" s="20">
        <v>0.5</v>
      </c>
      <c r="R20" s="20">
        <v>0.3</v>
      </c>
      <c r="S20" s="172">
        <v>0.7</v>
      </c>
      <c r="T20" s="172">
        <v>0</v>
      </c>
      <c r="U20" s="172">
        <v>1.9</v>
      </c>
      <c r="V20" s="172">
        <f t="shared" si="6"/>
        <v>3.4</v>
      </c>
      <c r="W20" s="51">
        <v>0</v>
      </c>
      <c r="X20" s="51">
        <v>5.6</v>
      </c>
      <c r="Y20" s="51">
        <v>0.2</v>
      </c>
      <c r="Z20" s="51">
        <v>0.2</v>
      </c>
      <c r="AA20" s="298">
        <v>4.7</v>
      </c>
      <c r="AB20" s="298">
        <v>0.5</v>
      </c>
      <c r="AC20" s="298">
        <v>0.9</v>
      </c>
      <c r="AD20" s="172">
        <f t="shared" si="3"/>
        <v>12.1</v>
      </c>
      <c r="AE20" s="172">
        <v>1.3</v>
      </c>
      <c r="AF20" s="172">
        <v>1.6</v>
      </c>
      <c r="AG20" s="172">
        <f t="shared" si="7"/>
        <v>2.9000000000000004</v>
      </c>
      <c r="AH20" s="172">
        <v>0.4</v>
      </c>
      <c r="AI20" s="172">
        <v>0.4</v>
      </c>
      <c r="AJ20" s="172">
        <v>0</v>
      </c>
      <c r="AK20" s="172">
        <f t="shared" si="4"/>
        <v>0.8</v>
      </c>
      <c r="AL20" s="172">
        <v>0.3</v>
      </c>
      <c r="AM20" s="172">
        <v>0.3</v>
      </c>
      <c r="AN20" s="294">
        <f t="shared" si="8"/>
        <v>27.799999999999997</v>
      </c>
    </row>
    <row r="21" spans="1:40">
      <c r="A21" s="262" t="s">
        <v>323</v>
      </c>
      <c r="B21" s="49">
        <v>0</v>
      </c>
      <c r="C21" s="49">
        <v>0.1</v>
      </c>
      <c r="D21" s="49">
        <f t="shared" si="0"/>
        <v>0.1</v>
      </c>
      <c r="E21" s="49">
        <v>0.2</v>
      </c>
      <c r="F21" s="49">
        <f t="shared" si="1"/>
        <v>0.2</v>
      </c>
      <c r="G21" s="49">
        <v>1.2</v>
      </c>
      <c r="H21" s="49">
        <v>0.4</v>
      </c>
      <c r="I21" s="49">
        <v>0.4</v>
      </c>
      <c r="J21" s="49">
        <f t="shared" si="9"/>
        <v>2</v>
      </c>
      <c r="K21" s="49">
        <v>0.4</v>
      </c>
      <c r="L21" s="49">
        <v>0.5</v>
      </c>
      <c r="M21" s="49">
        <v>4.5999999999999996</v>
      </c>
      <c r="N21" s="49">
        <f t="shared" si="2"/>
        <v>5.5</v>
      </c>
      <c r="O21" s="49">
        <v>0</v>
      </c>
      <c r="P21" s="20">
        <f t="shared" si="5"/>
        <v>0</v>
      </c>
      <c r="Q21" s="49">
        <v>0.2</v>
      </c>
      <c r="R21" s="49">
        <v>0.1</v>
      </c>
      <c r="S21" s="20">
        <v>1</v>
      </c>
      <c r="T21" s="20">
        <v>0</v>
      </c>
      <c r="U21" s="20">
        <v>1.8</v>
      </c>
      <c r="V21" s="20">
        <f t="shared" si="6"/>
        <v>3.1</v>
      </c>
      <c r="W21" s="49">
        <v>0</v>
      </c>
      <c r="X21" s="49">
        <v>6</v>
      </c>
      <c r="Y21" s="49">
        <v>0.3</v>
      </c>
      <c r="Z21" s="49">
        <v>0</v>
      </c>
      <c r="AA21" s="20">
        <v>5.7</v>
      </c>
      <c r="AB21" s="20">
        <v>0.3</v>
      </c>
      <c r="AC21" s="20">
        <v>0.8</v>
      </c>
      <c r="AD21" s="20">
        <f t="shared" si="3"/>
        <v>13.100000000000001</v>
      </c>
      <c r="AE21" s="20">
        <v>0.3</v>
      </c>
      <c r="AF21" s="20">
        <v>1</v>
      </c>
      <c r="AG21" s="20">
        <f t="shared" si="7"/>
        <v>1.3</v>
      </c>
      <c r="AH21" s="20">
        <v>0.2</v>
      </c>
      <c r="AI21" s="20">
        <v>0.2</v>
      </c>
      <c r="AJ21" s="20">
        <v>0</v>
      </c>
      <c r="AK21" s="20">
        <f t="shared" si="4"/>
        <v>0.4</v>
      </c>
      <c r="AL21" s="20">
        <v>0.2</v>
      </c>
      <c r="AM21" s="20">
        <v>0.2</v>
      </c>
      <c r="AN21" s="294">
        <f t="shared" si="8"/>
        <v>26.099999999999998</v>
      </c>
    </row>
    <row r="22" spans="1:40">
      <c r="A22" s="261" t="s">
        <v>324</v>
      </c>
      <c r="B22" s="20">
        <v>0</v>
      </c>
      <c r="C22" s="51">
        <v>0</v>
      </c>
      <c r="D22" s="20">
        <f t="shared" si="0"/>
        <v>0</v>
      </c>
      <c r="E22" s="20">
        <v>0.3</v>
      </c>
      <c r="F22" s="20">
        <f t="shared" si="1"/>
        <v>0.3</v>
      </c>
      <c r="G22" s="20">
        <v>1.2</v>
      </c>
      <c r="H22" s="20">
        <v>0.3</v>
      </c>
      <c r="I22" s="20">
        <v>0.5</v>
      </c>
      <c r="J22" s="20">
        <f t="shared" si="9"/>
        <v>2</v>
      </c>
      <c r="K22" s="20">
        <v>0.2</v>
      </c>
      <c r="L22" s="20">
        <v>0.6</v>
      </c>
      <c r="M22" s="20">
        <v>2.1</v>
      </c>
      <c r="N22" s="20">
        <f t="shared" si="2"/>
        <v>2.9000000000000004</v>
      </c>
      <c r="O22" s="20">
        <v>0</v>
      </c>
      <c r="P22" s="20">
        <f t="shared" si="5"/>
        <v>0</v>
      </c>
      <c r="Q22" s="20">
        <v>0.1</v>
      </c>
      <c r="R22" s="20">
        <v>0.1</v>
      </c>
      <c r="S22" s="20">
        <v>0.7</v>
      </c>
      <c r="T22" s="20">
        <v>0</v>
      </c>
      <c r="U22" s="20">
        <v>1.3</v>
      </c>
      <c r="V22" s="20">
        <f t="shared" si="6"/>
        <v>2.2000000000000002</v>
      </c>
      <c r="W22" s="51">
        <v>0</v>
      </c>
      <c r="X22" s="51">
        <v>3.9</v>
      </c>
      <c r="Y22" s="51">
        <v>0</v>
      </c>
      <c r="Z22" s="51">
        <v>0</v>
      </c>
      <c r="AA22" s="51">
        <v>3.6</v>
      </c>
      <c r="AB22" s="51">
        <v>0</v>
      </c>
      <c r="AC22" s="51">
        <v>0.9</v>
      </c>
      <c r="AD22" s="20">
        <f t="shared" si="3"/>
        <v>8.4</v>
      </c>
      <c r="AE22" s="20">
        <v>0.2</v>
      </c>
      <c r="AF22" s="20">
        <v>0.5</v>
      </c>
      <c r="AG22" s="20">
        <f t="shared" si="7"/>
        <v>0.7</v>
      </c>
      <c r="AH22" s="20">
        <v>0.3</v>
      </c>
      <c r="AI22" s="20">
        <v>0.3</v>
      </c>
      <c r="AJ22" s="20">
        <v>0</v>
      </c>
      <c r="AK22" s="20">
        <f t="shared" si="4"/>
        <v>0.6</v>
      </c>
      <c r="AL22" s="20">
        <v>0.5</v>
      </c>
      <c r="AM22" s="20">
        <v>0.5</v>
      </c>
      <c r="AN22" s="294">
        <f t="shared" si="8"/>
        <v>17.900000000000002</v>
      </c>
    </row>
    <row r="23" spans="1:40">
      <c r="A23" s="261" t="s">
        <v>54</v>
      </c>
      <c r="B23" s="20">
        <v>0</v>
      </c>
      <c r="C23" s="51">
        <v>0.1</v>
      </c>
      <c r="D23" s="20">
        <f t="shared" si="0"/>
        <v>0.1</v>
      </c>
      <c r="E23" s="20">
        <v>0.1</v>
      </c>
      <c r="F23" s="20">
        <f t="shared" si="1"/>
        <v>0.1</v>
      </c>
      <c r="G23" s="20">
        <v>0.6</v>
      </c>
      <c r="H23" s="20">
        <v>0.4</v>
      </c>
      <c r="I23" s="20">
        <v>0.6</v>
      </c>
      <c r="J23" s="20">
        <f t="shared" si="9"/>
        <v>1.6</v>
      </c>
      <c r="K23" s="20">
        <v>0.3</v>
      </c>
      <c r="L23" s="20">
        <v>0.4</v>
      </c>
      <c r="M23" s="20">
        <v>2.1</v>
      </c>
      <c r="N23" s="20">
        <f t="shared" si="2"/>
        <v>2.8</v>
      </c>
      <c r="O23" s="20">
        <v>0</v>
      </c>
      <c r="P23" s="20">
        <f t="shared" si="5"/>
        <v>0</v>
      </c>
      <c r="Q23" s="20">
        <v>0.1</v>
      </c>
      <c r="R23" s="20">
        <v>0.1</v>
      </c>
      <c r="S23" s="20">
        <v>0.9</v>
      </c>
      <c r="T23" s="20">
        <v>0</v>
      </c>
      <c r="U23" s="20">
        <v>0.6</v>
      </c>
      <c r="V23" s="20">
        <f t="shared" si="6"/>
        <v>1.7000000000000002</v>
      </c>
      <c r="W23" s="51">
        <v>0.1</v>
      </c>
      <c r="X23" s="51">
        <v>2.7</v>
      </c>
      <c r="Y23" s="51">
        <v>0</v>
      </c>
      <c r="Z23" s="51">
        <v>0</v>
      </c>
      <c r="AA23" s="51">
        <v>3.1</v>
      </c>
      <c r="AB23" s="51">
        <v>0.1</v>
      </c>
      <c r="AC23" s="51">
        <v>0.6</v>
      </c>
      <c r="AD23" s="20">
        <f t="shared" si="3"/>
        <v>6.6</v>
      </c>
      <c r="AE23" s="20">
        <v>0.4</v>
      </c>
      <c r="AF23" s="20">
        <v>0.4</v>
      </c>
      <c r="AG23" s="20">
        <f t="shared" si="7"/>
        <v>0.8</v>
      </c>
      <c r="AH23" s="20">
        <v>0.5</v>
      </c>
      <c r="AI23" s="20">
        <v>0.5</v>
      </c>
      <c r="AJ23" s="20">
        <v>0</v>
      </c>
      <c r="AK23" s="20">
        <f t="shared" si="4"/>
        <v>1</v>
      </c>
      <c r="AL23" s="20">
        <v>0.4</v>
      </c>
      <c r="AM23" s="20">
        <v>0.4</v>
      </c>
      <c r="AN23" s="294">
        <f t="shared" si="8"/>
        <v>15.6</v>
      </c>
    </row>
    <row r="24" spans="1:40">
      <c r="A24" s="261" t="s">
        <v>242</v>
      </c>
      <c r="B24" s="20">
        <v>0</v>
      </c>
      <c r="C24" s="20">
        <v>0.1</v>
      </c>
      <c r="D24" s="20">
        <f t="shared" si="0"/>
        <v>0.1</v>
      </c>
      <c r="E24" s="20">
        <v>0.1</v>
      </c>
      <c r="F24" s="20">
        <f t="shared" si="1"/>
        <v>0.1</v>
      </c>
      <c r="G24" s="20">
        <v>0.5</v>
      </c>
      <c r="H24" s="20">
        <v>0.3</v>
      </c>
      <c r="I24" s="20">
        <v>0.5</v>
      </c>
      <c r="J24" s="20">
        <f t="shared" si="9"/>
        <v>1.3</v>
      </c>
      <c r="K24" s="20">
        <v>0.2</v>
      </c>
      <c r="L24" s="20">
        <v>0.5</v>
      </c>
      <c r="M24" s="20">
        <v>2</v>
      </c>
      <c r="N24" s="20">
        <f t="shared" si="2"/>
        <v>2.7</v>
      </c>
      <c r="O24" s="20">
        <v>0</v>
      </c>
      <c r="P24" s="20">
        <f t="shared" si="5"/>
        <v>0</v>
      </c>
      <c r="Q24" s="20">
        <v>0</v>
      </c>
      <c r="R24" s="20">
        <v>0.3</v>
      </c>
      <c r="S24" s="20">
        <v>0.5</v>
      </c>
      <c r="T24" s="20">
        <v>0</v>
      </c>
      <c r="U24" s="20">
        <v>0.4</v>
      </c>
      <c r="V24" s="20">
        <f t="shared" si="6"/>
        <v>1.2000000000000002</v>
      </c>
      <c r="W24" s="20">
        <v>0.1</v>
      </c>
      <c r="X24" s="20">
        <v>2.2000000000000002</v>
      </c>
      <c r="Y24" s="20">
        <v>0</v>
      </c>
      <c r="Z24" s="20">
        <v>0</v>
      </c>
      <c r="AA24" s="20">
        <v>0.6</v>
      </c>
      <c r="AB24" s="20">
        <v>0</v>
      </c>
      <c r="AC24" s="20">
        <v>0.6</v>
      </c>
      <c r="AD24" s="20">
        <f t="shared" si="3"/>
        <v>3.5000000000000004</v>
      </c>
      <c r="AE24" s="20">
        <v>0.4</v>
      </c>
      <c r="AF24" s="20">
        <v>0.1</v>
      </c>
      <c r="AG24" s="20">
        <f t="shared" si="7"/>
        <v>0.5</v>
      </c>
      <c r="AH24" s="20">
        <v>0.1</v>
      </c>
      <c r="AI24" s="20">
        <v>0.1</v>
      </c>
      <c r="AJ24" s="20">
        <v>0</v>
      </c>
      <c r="AK24" s="20">
        <v>0</v>
      </c>
      <c r="AL24" s="20">
        <v>0.4</v>
      </c>
      <c r="AM24" s="20">
        <v>0.4</v>
      </c>
      <c r="AN24" s="294">
        <f t="shared" si="8"/>
        <v>9.9</v>
      </c>
    </row>
    <row r="25" spans="1:40" ht="15.75" thickBot="1">
      <c r="A25" s="261" t="s">
        <v>243</v>
      </c>
      <c r="B25" s="20">
        <v>0</v>
      </c>
      <c r="C25" s="20">
        <v>0</v>
      </c>
      <c r="D25" s="20">
        <f t="shared" si="0"/>
        <v>0</v>
      </c>
      <c r="E25" s="20">
        <v>0.1</v>
      </c>
      <c r="F25" s="20">
        <f t="shared" si="1"/>
        <v>0.1</v>
      </c>
      <c r="G25" s="20">
        <v>0.6</v>
      </c>
      <c r="H25" s="20">
        <v>0.3</v>
      </c>
      <c r="I25" s="20">
        <v>0.5</v>
      </c>
      <c r="J25" s="20">
        <f t="shared" si="9"/>
        <v>1.4</v>
      </c>
      <c r="K25" s="20">
        <v>0.4</v>
      </c>
      <c r="L25" s="20">
        <v>0.5</v>
      </c>
      <c r="M25" s="20">
        <v>2.4</v>
      </c>
      <c r="N25" s="20">
        <f t="shared" si="2"/>
        <v>3.3</v>
      </c>
      <c r="O25" s="20">
        <v>0</v>
      </c>
      <c r="P25" s="20">
        <f t="shared" si="5"/>
        <v>0</v>
      </c>
      <c r="Q25" s="20">
        <v>0</v>
      </c>
      <c r="R25" s="20">
        <v>0.3</v>
      </c>
      <c r="S25" s="20">
        <v>0.6</v>
      </c>
      <c r="T25" s="20">
        <v>0</v>
      </c>
      <c r="U25" s="20">
        <v>0.8</v>
      </c>
      <c r="V25" s="20">
        <f t="shared" si="6"/>
        <v>1.7</v>
      </c>
      <c r="W25" s="20">
        <v>0.4</v>
      </c>
      <c r="X25" s="20">
        <v>2.7</v>
      </c>
      <c r="Y25" s="20">
        <v>0</v>
      </c>
      <c r="Z25" s="20">
        <v>0</v>
      </c>
      <c r="AA25" s="20">
        <v>0.9</v>
      </c>
      <c r="AB25" s="20">
        <v>0.1</v>
      </c>
      <c r="AC25" s="20">
        <v>0.6</v>
      </c>
      <c r="AD25" s="20">
        <f t="shared" si="3"/>
        <v>4.6999999999999993</v>
      </c>
      <c r="AE25" s="20">
        <v>0.4</v>
      </c>
      <c r="AF25" s="20">
        <v>0.1</v>
      </c>
      <c r="AG25" s="20">
        <f t="shared" si="7"/>
        <v>0.5</v>
      </c>
      <c r="AH25" s="20">
        <v>0.1</v>
      </c>
      <c r="AI25" s="20">
        <v>0.1</v>
      </c>
      <c r="AJ25" s="20">
        <v>0</v>
      </c>
      <c r="AK25" s="20">
        <f>(AH25+AI25)</f>
        <v>0.2</v>
      </c>
      <c r="AL25" s="20">
        <v>0.4</v>
      </c>
      <c r="AM25" s="20">
        <v>0.4</v>
      </c>
      <c r="AN25" s="293">
        <f t="shared" si="8"/>
        <v>12.399999999999999</v>
      </c>
    </row>
    <row r="26" spans="1:40" ht="15.75" thickBot="1">
      <c r="A26" s="245" t="s">
        <v>57</v>
      </c>
      <c r="B26" s="218">
        <v>0</v>
      </c>
      <c r="C26" s="218">
        <f t="shared" ref="C26:K26" si="10">SUM(C6:C25)/COUNTA(C6:C25)</f>
        <v>0.06</v>
      </c>
      <c r="D26" s="218">
        <f t="shared" si="10"/>
        <v>0.06</v>
      </c>
      <c r="E26" s="218">
        <f t="shared" si="10"/>
        <v>0.18000000000000002</v>
      </c>
      <c r="F26" s="218">
        <f t="shared" si="10"/>
        <v>0.18000000000000002</v>
      </c>
      <c r="G26" s="218">
        <f t="shared" si="10"/>
        <v>0.49499999999999994</v>
      </c>
      <c r="H26" s="218">
        <f t="shared" si="10"/>
        <v>0.6000000000000002</v>
      </c>
      <c r="I26" s="218">
        <f t="shared" si="10"/>
        <v>0.44500000000000012</v>
      </c>
      <c r="J26" s="218">
        <f t="shared" si="10"/>
        <v>1.4700000000000002</v>
      </c>
      <c r="K26" s="218">
        <f t="shared" si="10"/>
        <v>0.21000000000000002</v>
      </c>
      <c r="L26" s="218">
        <f t="shared" ref="L26:N26" si="11">SUM(L6:L25)/COUNTA(L6:L25)</f>
        <v>0.59999999999999987</v>
      </c>
      <c r="M26" s="218">
        <f t="shared" ref="M26:O26" si="12">SUM(M6:M25)/COUNTA(M6:M25)</f>
        <v>3.6449999999999996</v>
      </c>
      <c r="N26" s="218">
        <f t="shared" si="11"/>
        <v>4.4550000000000001</v>
      </c>
      <c r="O26" s="218">
        <f t="shared" si="12"/>
        <v>5.5000000000000007E-2</v>
      </c>
      <c r="P26" s="218">
        <f t="shared" ref="P26:W26" si="13">SUM(P6:P25)/COUNTA(P6:P25)</f>
        <v>5.5000000000000007E-2</v>
      </c>
      <c r="Q26" s="218">
        <f t="shared" ref="Q26" si="14">SUM(Q6:Q25)/COUNTA(Q6:Q25)</f>
        <v>0.5</v>
      </c>
      <c r="R26" s="218">
        <f t="shared" si="13"/>
        <v>0.33499999999999985</v>
      </c>
      <c r="S26" s="218">
        <f t="shared" ref="S26:T26" si="15">SUM(S6:S25)/COUNTA(S6:S25)</f>
        <v>0.89500000000000013</v>
      </c>
      <c r="T26" s="218">
        <f t="shared" si="15"/>
        <v>5.0000000000000001E-3</v>
      </c>
      <c r="U26" s="218">
        <f t="shared" ref="U26" si="16">SUM(U6:U25)/COUNTA(U6:U25)</f>
        <v>1.7999999999999996</v>
      </c>
      <c r="V26" s="218">
        <f t="shared" ref="V26" si="17">SUM(V6:V25)/COUNTA(V6:V25)</f>
        <v>3.535000000000001</v>
      </c>
      <c r="W26" s="218">
        <f t="shared" si="13"/>
        <v>3.0000000000000006E-2</v>
      </c>
      <c r="X26" s="218">
        <f t="shared" ref="X26:Y26" si="18">SUM(X6:X25)/COUNTA(X6:X25)</f>
        <v>3.7500000000000009</v>
      </c>
      <c r="Y26" s="218">
        <f t="shared" si="18"/>
        <v>9.5000000000000001E-2</v>
      </c>
      <c r="Z26" s="218">
        <f t="shared" ref="Z26:AA26" si="19">SUM(Z6:Z25)/COUNTA(Z6:Z25)</f>
        <v>1.5000000000000003E-2</v>
      </c>
      <c r="AA26" s="218">
        <f t="shared" si="19"/>
        <v>4.7299999999999986</v>
      </c>
      <c r="AB26" s="218">
        <f t="shared" ref="AB26:AD26" si="20">SUM(AB6:AB25)/COUNTA(AB6:AB25)</f>
        <v>8.5000000000000006E-2</v>
      </c>
      <c r="AC26" s="218">
        <f t="shared" si="20"/>
        <v>0.76999999999999991</v>
      </c>
      <c r="AD26" s="218">
        <f t="shared" si="20"/>
        <v>9.4749999999999979</v>
      </c>
      <c r="AE26" s="218">
        <f t="shared" ref="AE26:AG26" si="21">SUM(AE6:AE25)/COUNTA(AE6:AE25)</f>
        <v>0.59500000000000008</v>
      </c>
      <c r="AF26" s="218">
        <f t="shared" si="21"/>
        <v>0.46999999999999992</v>
      </c>
      <c r="AG26" s="218">
        <f t="shared" si="21"/>
        <v>1.0649999999999999</v>
      </c>
      <c r="AH26" s="218">
        <f>SUM(AH6:AH25)/COUNTA(AH6:AH25)</f>
        <v>0.23999999999999994</v>
      </c>
      <c r="AI26" s="218">
        <f t="shared" ref="AI26" si="22">SUM(AI6:AI25)/COUNTA(AI6:AI25)</f>
        <v>0.23999999999999994</v>
      </c>
      <c r="AJ26" s="218">
        <f>SUM(AJ6:AJ25)/COUNTA(AJ6:AJ25)</f>
        <v>0</v>
      </c>
      <c r="AK26" s="218">
        <f>SUM(AK6:AK25)/COUNTA(AK6:AK25)</f>
        <v>0.46999999999999992</v>
      </c>
      <c r="AL26" s="218">
        <f>SUM(AL6:AL25)/COUNTA(AL6:AL25)</f>
        <v>0.38500000000000006</v>
      </c>
      <c r="AM26" s="218">
        <f t="shared" ref="AM26:AM29" si="23">SUM(AM6:AM25)/COUNTA(AM6:AM25)</f>
        <v>0.38500000000000006</v>
      </c>
      <c r="AN26" s="296">
        <f t="shared" ref="AN26" si="24">SUM(AN6:AN25)/COUNTA(AN6:AN25)</f>
        <v>21.389999999999997</v>
      </c>
    </row>
    <row r="27" spans="1:40" ht="15.75" thickBot="1">
      <c r="A27" s="225" t="s">
        <v>58</v>
      </c>
      <c r="B27" s="18">
        <v>0</v>
      </c>
      <c r="C27" s="18">
        <f t="shared" ref="C27:J27" si="25">SUM(C6:C20)/COUNTA(C6:C20)</f>
        <v>5.9999999999999991E-2</v>
      </c>
      <c r="D27" s="18">
        <f t="shared" si="25"/>
        <v>5.9999999999999991E-2</v>
      </c>
      <c r="E27" s="18">
        <f t="shared" si="25"/>
        <v>0.18666666666666668</v>
      </c>
      <c r="F27" s="18">
        <f t="shared" si="25"/>
        <v>0.18666666666666668</v>
      </c>
      <c r="G27" s="18">
        <f t="shared" si="25"/>
        <v>0.38666666666666666</v>
      </c>
      <c r="H27" s="18">
        <f t="shared" si="25"/>
        <v>0.68666666666666676</v>
      </c>
      <c r="I27" s="18">
        <f t="shared" si="25"/>
        <v>0.42666666666666675</v>
      </c>
      <c r="J27" s="18">
        <f t="shared" si="25"/>
        <v>1.4066666666666667</v>
      </c>
      <c r="K27" s="18">
        <f>SUM(K6:K20)/COUNTA(K6:K20)</f>
        <v>0.18000000000000002</v>
      </c>
      <c r="L27" s="18">
        <f>SUM(L6:L20)/COUNTA(L6:L20)</f>
        <v>0.63333333333333319</v>
      </c>
      <c r="M27" s="18">
        <f>SUM(M6:M20)/COUNTA(M6:M20)</f>
        <v>3.98</v>
      </c>
      <c r="N27" s="18">
        <f t="shared" ref="N27" si="26">SUM(N6:N20)/COUNTA(N6:N20)</f>
        <v>4.7933333333333339</v>
      </c>
      <c r="O27" s="18">
        <f>SUM(O6:O20)/COUNTA(O6:O20)</f>
        <v>7.3333333333333334E-2</v>
      </c>
      <c r="P27" s="18">
        <f t="shared" ref="P27:W27" si="27">SUM(P6:P20)/COUNTA(P6:P20)</f>
        <v>7.3333333333333334E-2</v>
      </c>
      <c r="Q27" s="18">
        <f t="shared" ref="Q27" si="28">SUM(Q6:Q20)/COUNTA(Q6:Q20)</f>
        <v>0.64000000000000012</v>
      </c>
      <c r="R27" s="18">
        <f t="shared" si="27"/>
        <v>0.3866666666666666</v>
      </c>
      <c r="S27" s="18">
        <f t="shared" ref="S27:T27" si="29">SUM(S6:S20)/COUNTA(S6:S20)</f>
        <v>0.94666666666666677</v>
      </c>
      <c r="T27" s="18">
        <f t="shared" si="29"/>
        <v>6.6666666666666671E-3</v>
      </c>
      <c r="U27" s="18">
        <f t="shared" ref="U27" si="30">SUM(U6:U20)/COUNTA(U6:U20)</f>
        <v>2.0733333333333333</v>
      </c>
      <c r="V27" s="18">
        <f t="shared" ref="V27" si="31">SUM(V6:V20)/COUNTA(V6:V20)</f>
        <v>4.0533333333333337</v>
      </c>
      <c r="W27" s="18">
        <f t="shared" si="27"/>
        <v>0</v>
      </c>
      <c r="X27" s="18">
        <f t="shared" ref="X27:Y27" si="32">SUM(X6:X20)/COUNTA(X6:X20)</f>
        <v>3.8333333333333339</v>
      </c>
      <c r="Y27" s="18">
        <f t="shared" si="32"/>
        <v>0.10666666666666667</v>
      </c>
      <c r="Z27" s="18">
        <f t="shared" ref="Z27:AA27" si="33">SUM(Z6:Z20)/COUNTA(Z6:Z20)</f>
        <v>2.0000000000000004E-2</v>
      </c>
      <c r="AA27" s="18">
        <f t="shared" si="33"/>
        <v>5.379999999999999</v>
      </c>
      <c r="AB27" s="18">
        <f t="shared" ref="AB27:AD27" si="34">SUM(AB6:AB20)/COUNTA(AB6:AB20)</f>
        <v>0.08</v>
      </c>
      <c r="AC27" s="18">
        <f t="shared" si="34"/>
        <v>0.79333333333333322</v>
      </c>
      <c r="AD27" s="18">
        <f t="shared" si="34"/>
        <v>10.213333333333333</v>
      </c>
      <c r="AE27" s="18">
        <f t="shared" ref="AE27:AG27" si="35">SUM(AE6:AE20)/COUNTA(AE6:AE20)</f>
        <v>0.68</v>
      </c>
      <c r="AF27" s="18">
        <f t="shared" si="35"/>
        <v>0.48666666666666658</v>
      </c>
      <c r="AG27" s="18">
        <f t="shared" si="35"/>
        <v>1.1666666666666667</v>
      </c>
      <c r="AH27" s="18">
        <f>SUM(AH6:AH20)/COUNTA(AH6:AH20)</f>
        <v>0.23999999999999996</v>
      </c>
      <c r="AI27" s="18">
        <f t="shared" ref="AI27" si="36">SUM(AI6:AI20)/COUNTA(AI6:AI20)</f>
        <v>0.23999999999999996</v>
      </c>
      <c r="AJ27" s="18">
        <f>SUM(AJ6:AJ20)/COUNTA(AJ6:AJ20)</f>
        <v>0</v>
      </c>
      <c r="AK27" s="18">
        <f>SUM(AK6:AK20)/COUNTA(AK6:AK20)</f>
        <v>0.47999999999999993</v>
      </c>
      <c r="AL27" s="18">
        <f>SUM(AL6:AL20)/COUNTA(AL6:AL20)</f>
        <v>0.38666666666666666</v>
      </c>
      <c r="AM27" s="218">
        <f t="shared" si="23"/>
        <v>0.38425000000000004</v>
      </c>
      <c r="AN27" s="292">
        <f t="shared" ref="AN27" si="37">SUM(AN6:AN20)/COUNTA(AN6:AN20)</f>
        <v>23.06</v>
      </c>
    </row>
    <row r="28" spans="1:40" ht="15.75" thickBot="1">
      <c r="A28" s="225" t="s">
        <v>59</v>
      </c>
      <c r="B28" s="18">
        <v>0</v>
      </c>
      <c r="C28" s="18">
        <f t="shared" ref="C28:W28" si="38">SUM(C21:C25)/COUNTA(C21:C25)</f>
        <v>6.0000000000000012E-2</v>
      </c>
      <c r="D28" s="18">
        <f t="shared" si="38"/>
        <v>6.0000000000000012E-2</v>
      </c>
      <c r="E28" s="18">
        <f t="shared" si="38"/>
        <v>0.15999999999999998</v>
      </c>
      <c r="F28" s="18">
        <f t="shared" si="38"/>
        <v>0.15999999999999998</v>
      </c>
      <c r="G28" s="18">
        <f t="shared" ref="G28:N28" si="39">SUM(G21:G25)/COUNTA(G21:G25)</f>
        <v>0.82</v>
      </c>
      <c r="H28" s="18">
        <f t="shared" si="39"/>
        <v>0.34</v>
      </c>
      <c r="I28" s="18">
        <f t="shared" si="39"/>
        <v>0.5</v>
      </c>
      <c r="J28" s="18">
        <f t="shared" si="39"/>
        <v>1.6599999999999997</v>
      </c>
      <c r="K28" s="18">
        <f t="shared" si="39"/>
        <v>0.3</v>
      </c>
      <c r="L28" s="18">
        <f t="shared" si="39"/>
        <v>0.5</v>
      </c>
      <c r="M28" s="18">
        <f t="shared" ref="M28:O28" si="40">SUM(M21:M25)/COUNTA(M21:M25)</f>
        <v>2.6399999999999997</v>
      </c>
      <c r="N28" s="18">
        <f t="shared" si="39"/>
        <v>3.44</v>
      </c>
      <c r="O28" s="18">
        <f t="shared" si="40"/>
        <v>0</v>
      </c>
      <c r="P28" s="18">
        <f t="shared" si="38"/>
        <v>0</v>
      </c>
      <c r="Q28" s="18">
        <f t="shared" ref="Q28" si="41">SUM(Q21:Q25)/COUNTA(Q21:Q25)</f>
        <v>0.08</v>
      </c>
      <c r="R28" s="18">
        <f t="shared" si="38"/>
        <v>0.18000000000000002</v>
      </c>
      <c r="S28" s="18">
        <f t="shared" ref="S28:T28" si="42">SUM(S21:S25)/COUNTA(S21:S25)</f>
        <v>0.74</v>
      </c>
      <c r="T28" s="18">
        <f t="shared" si="42"/>
        <v>0</v>
      </c>
      <c r="U28" s="18">
        <f t="shared" ref="U28" si="43">SUM(U21:U25)/COUNTA(U21:U25)</f>
        <v>0.98000000000000009</v>
      </c>
      <c r="V28" s="18">
        <f t="shared" ref="V28" si="44">SUM(V21:V25)/COUNTA(V21:V25)</f>
        <v>1.98</v>
      </c>
      <c r="W28" s="18">
        <f t="shared" si="38"/>
        <v>0.12000000000000002</v>
      </c>
      <c r="X28" s="18">
        <f t="shared" ref="X28:Y28" si="45">SUM(X21:X25)/COUNTA(X21:X25)</f>
        <v>3.5</v>
      </c>
      <c r="Y28" s="18">
        <f t="shared" si="45"/>
        <v>0.06</v>
      </c>
      <c r="Z28" s="18">
        <f t="shared" ref="Z28:AA28" si="46">SUM(Z21:Z25)/COUNTA(Z21:Z25)</f>
        <v>0</v>
      </c>
      <c r="AA28" s="18">
        <f t="shared" si="46"/>
        <v>2.7800000000000002</v>
      </c>
      <c r="AB28" s="18">
        <f t="shared" ref="AB28:AD28" si="47">SUM(AB21:AB25)/COUNTA(AB21:AB25)</f>
        <v>0.1</v>
      </c>
      <c r="AC28" s="18">
        <f t="shared" si="47"/>
        <v>0.70000000000000007</v>
      </c>
      <c r="AD28" s="18">
        <f t="shared" si="47"/>
        <v>7.26</v>
      </c>
      <c r="AE28" s="18">
        <f t="shared" ref="AE28:AG28" si="48">SUM(AE21:AE25)/COUNTA(AE21:AE25)</f>
        <v>0.34</v>
      </c>
      <c r="AF28" s="18">
        <f t="shared" si="48"/>
        <v>0.42000000000000004</v>
      </c>
      <c r="AG28" s="18">
        <f t="shared" si="48"/>
        <v>0.76</v>
      </c>
      <c r="AH28" s="18">
        <f>SUM(AH21:AH25)/COUNTA(AH21:AH25)</f>
        <v>0.24000000000000005</v>
      </c>
      <c r="AI28" s="18">
        <f t="shared" ref="AI28" si="49">SUM(AI21:AI25)/COUNTA(AI21:AI25)</f>
        <v>0.24000000000000005</v>
      </c>
      <c r="AJ28" s="18">
        <f>SUM(AJ21:AJ25)/COUNTA(AJ21:AJ25)</f>
        <v>0</v>
      </c>
      <c r="AK28" s="18">
        <f>SUM(AK21:AK25)/COUNTA(AK21:AK25)</f>
        <v>0.44000000000000006</v>
      </c>
      <c r="AL28" s="18">
        <f>SUM(AL21:AL25)/COUNTA(AL21:AL25)</f>
        <v>0.38</v>
      </c>
      <c r="AM28" s="218">
        <f t="shared" si="23"/>
        <v>0.39346250000000005</v>
      </c>
      <c r="AN28" s="292">
        <f t="shared" ref="AN28" si="50">SUM(AN21:AN25)/COUNTA(AN21:AN25)</f>
        <v>16.380000000000003</v>
      </c>
    </row>
    <row r="29" spans="1:40" ht="15.75" thickBot="1">
      <c r="A29" s="246" t="s">
        <v>60</v>
      </c>
      <c r="B29" s="112">
        <v>0</v>
      </c>
      <c r="C29" s="112"/>
      <c r="D29" s="112">
        <f>+D26</f>
        <v>0.06</v>
      </c>
      <c r="E29" s="112"/>
      <c r="F29" s="112"/>
      <c r="G29" s="112"/>
      <c r="H29" s="112"/>
      <c r="I29" s="112"/>
      <c r="J29" s="112">
        <f>+J26</f>
        <v>1.4700000000000002</v>
      </c>
      <c r="K29" s="112"/>
      <c r="L29" s="112"/>
      <c r="M29" s="112"/>
      <c r="N29" s="112">
        <f>+N26</f>
        <v>4.4550000000000001</v>
      </c>
      <c r="O29" s="112"/>
      <c r="P29" s="112"/>
      <c r="Q29" s="112"/>
      <c r="R29" s="112"/>
      <c r="S29" s="112"/>
      <c r="T29" s="112"/>
      <c r="U29" s="112"/>
      <c r="V29" s="112">
        <f>+V26</f>
        <v>3.535000000000001</v>
      </c>
      <c r="W29" s="112"/>
      <c r="X29" s="112"/>
      <c r="Y29" s="112"/>
      <c r="Z29" s="112"/>
      <c r="AA29" s="112"/>
      <c r="AB29" s="112"/>
      <c r="AC29" s="112"/>
      <c r="AD29" s="112">
        <f>+AD26</f>
        <v>9.4749999999999979</v>
      </c>
      <c r="AE29" s="112"/>
      <c r="AF29" s="112"/>
      <c r="AG29" s="112">
        <f t="shared" ref="AG29:AL29" si="51">+AG26</f>
        <v>1.0649999999999999</v>
      </c>
      <c r="AH29" s="112">
        <f t="shared" si="51"/>
        <v>0.23999999999999994</v>
      </c>
      <c r="AI29" s="112">
        <f t="shared" si="51"/>
        <v>0.23999999999999994</v>
      </c>
      <c r="AJ29" s="112">
        <f t="shared" si="51"/>
        <v>0</v>
      </c>
      <c r="AK29" s="112">
        <f t="shared" si="51"/>
        <v>0.46999999999999992</v>
      </c>
      <c r="AL29" s="112">
        <f t="shared" si="51"/>
        <v>0.38500000000000006</v>
      </c>
      <c r="AM29" s="218">
        <f t="shared" si="23"/>
        <v>0.38313562500000004</v>
      </c>
      <c r="AN29" s="297">
        <f>+AN26</f>
        <v>21.389999999999997</v>
      </c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49" ht="15.75" thickBot="1">
      <c r="A33" s="1"/>
      <c r="B33" s="314">
        <f>SUM(E35:J35)</f>
        <v>20.54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>
      <c r="A34" s="24" t="s">
        <v>61</v>
      </c>
      <c r="B34" s="37" t="s">
        <v>74</v>
      </c>
      <c r="C34" s="37" t="s">
        <v>76</v>
      </c>
      <c r="D34" s="37" t="s">
        <v>77</v>
      </c>
      <c r="E34" s="37" t="s">
        <v>79</v>
      </c>
      <c r="F34" s="37" t="s">
        <v>78</v>
      </c>
      <c r="G34" s="37" t="s">
        <v>83</v>
      </c>
      <c r="H34" s="37"/>
      <c r="I34" s="37" t="s">
        <v>84</v>
      </c>
      <c r="J34" s="37" t="s">
        <v>86</v>
      </c>
      <c r="K34" s="37" t="s">
        <v>88</v>
      </c>
      <c r="L34" s="37" t="s">
        <v>89</v>
      </c>
      <c r="M34" s="37"/>
      <c r="N34" s="37" t="s">
        <v>91</v>
      </c>
      <c r="O34" s="37" t="s">
        <v>93</v>
      </c>
      <c r="P34" s="25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>
      <c r="A35" s="26" t="s">
        <v>58</v>
      </c>
      <c r="B35" s="18">
        <f>B27</f>
        <v>0</v>
      </c>
      <c r="C35" s="18">
        <f>D27</f>
        <v>5.9999999999999991E-2</v>
      </c>
      <c r="D35" s="18">
        <f>F27</f>
        <v>0.18666666666666668</v>
      </c>
      <c r="E35" s="18">
        <f>J27</f>
        <v>1.4066666666666667</v>
      </c>
      <c r="F35" s="18">
        <f>N27</f>
        <v>4.7933333333333339</v>
      </c>
      <c r="G35" s="18">
        <f>P27</f>
        <v>7.3333333333333334E-2</v>
      </c>
      <c r="H35" s="18"/>
      <c r="I35" s="18">
        <f>V27</f>
        <v>4.0533333333333337</v>
      </c>
      <c r="J35" s="18">
        <f>AD27</f>
        <v>10.213333333333333</v>
      </c>
      <c r="K35" s="18">
        <f>AG27</f>
        <v>1.1666666666666667</v>
      </c>
      <c r="L35" s="18">
        <f>AI27</f>
        <v>0.23999999999999996</v>
      </c>
      <c r="M35" s="18"/>
      <c r="N35" s="18">
        <f>AK27</f>
        <v>0.47999999999999993</v>
      </c>
      <c r="O35" s="18">
        <f>AM27</f>
        <v>0.38425000000000004</v>
      </c>
      <c r="P35" s="25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>
      <c r="A36" s="210" t="s">
        <v>59</v>
      </c>
      <c r="B36" s="211">
        <f>B28</f>
        <v>0</v>
      </c>
      <c r="C36" s="211">
        <f>D28</f>
        <v>6.0000000000000012E-2</v>
      </c>
      <c r="D36" s="211">
        <f>F28</f>
        <v>0.15999999999999998</v>
      </c>
      <c r="E36" s="211">
        <f>J28</f>
        <v>1.6599999999999997</v>
      </c>
      <c r="F36" s="18">
        <f t="shared" ref="F36:F37" si="52">N28</f>
        <v>3.44</v>
      </c>
      <c r="G36" s="18">
        <f t="shared" ref="G36:G37" si="53">P28</f>
        <v>0</v>
      </c>
      <c r="H36" s="211"/>
      <c r="I36" s="18">
        <f t="shared" ref="I36:I37" si="54">V28</f>
        <v>1.98</v>
      </c>
      <c r="J36" s="18">
        <f t="shared" ref="J36:J37" si="55">AD28</f>
        <v>7.26</v>
      </c>
      <c r="K36" s="18">
        <f t="shared" ref="K36:K37" si="56">AG28</f>
        <v>0.76</v>
      </c>
      <c r="L36" s="18">
        <f t="shared" ref="L36:L37" si="57">AI28</f>
        <v>0.24000000000000005</v>
      </c>
      <c r="M36" s="18"/>
      <c r="N36" s="18">
        <f t="shared" ref="N36:N37" si="58">AK28</f>
        <v>0.44000000000000006</v>
      </c>
      <c r="O36" s="18">
        <f t="shared" ref="O36:O37" si="59">AM28</f>
        <v>0.39346250000000005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>
      <c r="A37" s="27" t="s">
        <v>60</v>
      </c>
      <c r="B37" s="18">
        <f>B29</f>
        <v>0</v>
      </c>
      <c r="C37" s="18">
        <f>D29</f>
        <v>0.06</v>
      </c>
      <c r="D37" s="18">
        <f>G29</f>
        <v>0</v>
      </c>
      <c r="E37" s="18">
        <f>J29</f>
        <v>1.4700000000000002</v>
      </c>
      <c r="F37" s="18">
        <f t="shared" si="52"/>
        <v>4.4550000000000001</v>
      </c>
      <c r="G37" s="18">
        <f t="shared" si="53"/>
        <v>0</v>
      </c>
      <c r="H37" s="18"/>
      <c r="I37" s="18">
        <f t="shared" si="54"/>
        <v>3.535000000000001</v>
      </c>
      <c r="J37" s="18">
        <f t="shared" si="55"/>
        <v>9.4749999999999979</v>
      </c>
      <c r="K37" s="18">
        <f t="shared" si="56"/>
        <v>1.0649999999999999</v>
      </c>
      <c r="L37" s="18">
        <f t="shared" si="57"/>
        <v>0.23999999999999994</v>
      </c>
      <c r="M37" s="112"/>
      <c r="N37" s="18">
        <f t="shared" si="58"/>
        <v>0.46999999999999992</v>
      </c>
      <c r="O37" s="18">
        <f t="shared" si="59"/>
        <v>0.38313562500000004</v>
      </c>
      <c r="P37" s="25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>
      <c r="A38" s="26" t="s">
        <v>658</v>
      </c>
      <c r="B38" s="18">
        <f>B37</f>
        <v>0</v>
      </c>
      <c r="C38" s="18">
        <f>C37+B38</f>
        <v>0.06</v>
      </c>
      <c r="D38" s="18">
        <f t="shared" ref="D38:O38" si="60">D37+C38</f>
        <v>0.06</v>
      </c>
      <c r="E38" s="18">
        <f t="shared" si="60"/>
        <v>1.5300000000000002</v>
      </c>
      <c r="F38" s="18">
        <f t="shared" si="60"/>
        <v>5.9850000000000003</v>
      </c>
      <c r="G38" s="18">
        <f t="shared" si="60"/>
        <v>5.9850000000000003</v>
      </c>
      <c r="H38" s="18">
        <f t="shared" si="60"/>
        <v>5.9850000000000003</v>
      </c>
      <c r="I38" s="18">
        <f t="shared" si="60"/>
        <v>9.5200000000000014</v>
      </c>
      <c r="J38" s="18">
        <f t="shared" si="60"/>
        <v>18.994999999999997</v>
      </c>
      <c r="K38" s="18">
        <f t="shared" si="60"/>
        <v>20.059999999999999</v>
      </c>
      <c r="L38" s="18">
        <f t="shared" si="60"/>
        <v>20.299999999999997</v>
      </c>
      <c r="M38" s="18">
        <f t="shared" si="60"/>
        <v>20.299999999999997</v>
      </c>
      <c r="N38" s="18">
        <f t="shared" si="60"/>
        <v>20.769999999999996</v>
      </c>
      <c r="O38" s="18">
        <f t="shared" si="60"/>
        <v>21.153135624999997</v>
      </c>
      <c r="P38" s="376">
        <f>SUM(B38:O38)</f>
        <v>150.70313562499999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>
      <c r="A39" s="29" t="s">
        <v>279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25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>
      <c r="A40" s="32" t="s">
        <v>63</v>
      </c>
      <c r="B40" s="38" t="s">
        <v>74</v>
      </c>
      <c r="C40" s="38" t="s">
        <v>76</v>
      </c>
      <c r="D40" s="38" t="s">
        <v>77</v>
      </c>
      <c r="E40" s="38" t="s">
        <v>79</v>
      </c>
      <c r="F40" s="38" t="s">
        <v>78</v>
      </c>
      <c r="G40" s="38" t="s">
        <v>83</v>
      </c>
      <c r="H40" s="38"/>
      <c r="I40" s="38" t="s">
        <v>84</v>
      </c>
      <c r="J40" s="38" t="s">
        <v>86</v>
      </c>
      <c r="K40" s="38" t="s">
        <v>88</v>
      </c>
      <c r="L40" s="38" t="s">
        <v>89</v>
      </c>
      <c r="M40" s="38"/>
      <c r="N40" s="38" t="s">
        <v>91</v>
      </c>
      <c r="O40" s="38" t="s">
        <v>93</v>
      </c>
      <c r="P40" s="2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>
      <c r="A41" s="26" t="s">
        <v>64</v>
      </c>
      <c r="B41" s="18">
        <v>1.02</v>
      </c>
      <c r="C41" s="18">
        <v>1.05</v>
      </c>
      <c r="D41" s="18">
        <v>0.77</v>
      </c>
      <c r="E41" s="18">
        <v>1.71</v>
      </c>
      <c r="F41" s="18">
        <v>3.24</v>
      </c>
      <c r="G41" s="18">
        <v>2.4</v>
      </c>
      <c r="H41" s="18"/>
      <c r="I41" s="18">
        <v>1.53</v>
      </c>
      <c r="J41" s="18">
        <v>2.2200000000000002</v>
      </c>
      <c r="K41" s="18">
        <v>2.72</v>
      </c>
      <c r="L41" s="18">
        <v>2.19</v>
      </c>
      <c r="M41" s="18"/>
      <c r="N41" s="18">
        <v>0.86</v>
      </c>
      <c r="O41" s="20">
        <v>0.92</v>
      </c>
      <c r="P41" s="25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>
      <c r="A42" s="26" t="s">
        <v>65</v>
      </c>
      <c r="B42" s="18">
        <f>SUM(B41)</f>
        <v>1.02</v>
      </c>
      <c r="C42" s="18">
        <f t="shared" ref="C42:J42" si="61">SUM(B42+C41)</f>
        <v>2.0700000000000003</v>
      </c>
      <c r="D42" s="18">
        <f t="shared" si="61"/>
        <v>2.8400000000000003</v>
      </c>
      <c r="E42" s="18">
        <f t="shared" si="61"/>
        <v>4.5500000000000007</v>
      </c>
      <c r="F42" s="18">
        <f t="shared" si="61"/>
        <v>7.7900000000000009</v>
      </c>
      <c r="G42" s="18">
        <f t="shared" si="61"/>
        <v>10.190000000000001</v>
      </c>
      <c r="H42" s="18"/>
      <c r="I42" s="18">
        <f>SUM(G42+I41)</f>
        <v>11.72</v>
      </c>
      <c r="J42" s="18">
        <f t="shared" si="61"/>
        <v>13.940000000000001</v>
      </c>
      <c r="K42" s="18">
        <f>SUM(I42+K41)</f>
        <v>14.440000000000001</v>
      </c>
      <c r="L42" s="18">
        <f>SUM(J42+L41)</f>
        <v>16.130000000000003</v>
      </c>
      <c r="M42" s="18"/>
      <c r="N42" s="18">
        <f>SUM(K42+N41)</f>
        <v>15.3</v>
      </c>
      <c r="O42" s="20">
        <f>SUM(N42+O41)</f>
        <v>16.220000000000002</v>
      </c>
      <c r="P42" s="25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>
      <c r="A43" s="27" t="s">
        <v>66</v>
      </c>
      <c r="B43" s="28">
        <v>5.34</v>
      </c>
      <c r="C43" s="28">
        <v>5.29</v>
      </c>
      <c r="D43" s="28">
        <v>5.58</v>
      </c>
      <c r="E43" s="28">
        <v>5.36</v>
      </c>
      <c r="F43" s="28">
        <v>8.82</v>
      </c>
      <c r="G43" s="28">
        <v>13.52</v>
      </c>
      <c r="H43" s="28"/>
      <c r="I43" s="28">
        <v>11.61</v>
      </c>
      <c r="J43" s="28">
        <v>12.46</v>
      </c>
      <c r="K43" s="28">
        <v>9.85</v>
      </c>
      <c r="L43" s="28">
        <v>9.85</v>
      </c>
      <c r="M43" s="28"/>
      <c r="N43" s="28">
        <v>9.85</v>
      </c>
      <c r="O43" s="28">
        <v>4.6900000000000004</v>
      </c>
      <c r="P43" s="25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>
      <c r="A44" s="26" t="s">
        <v>67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20"/>
      <c r="P44" s="25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>
      <c r="A45" s="26" t="s">
        <v>68</v>
      </c>
      <c r="B45" s="18">
        <f t="shared" ref="B45:O45" si="62">SUM(B35-B41)</f>
        <v>-1.02</v>
      </c>
      <c r="C45" s="18">
        <f t="shared" si="62"/>
        <v>-0.9900000000000001</v>
      </c>
      <c r="D45" s="18">
        <f t="shared" si="62"/>
        <v>-0.58333333333333337</v>
      </c>
      <c r="E45" s="18">
        <f t="shared" si="62"/>
        <v>-0.30333333333333323</v>
      </c>
      <c r="F45" s="18">
        <f t="shared" si="62"/>
        <v>1.5533333333333337</v>
      </c>
      <c r="G45" s="18">
        <f t="shared" si="62"/>
        <v>-2.3266666666666667</v>
      </c>
      <c r="H45" s="18"/>
      <c r="I45" s="18">
        <f t="shared" si="62"/>
        <v>2.5233333333333334</v>
      </c>
      <c r="J45" s="18">
        <f t="shared" si="62"/>
        <v>7.9933333333333323</v>
      </c>
      <c r="K45" s="18">
        <f t="shared" si="62"/>
        <v>-1.5533333333333335</v>
      </c>
      <c r="L45" s="18">
        <f t="shared" si="62"/>
        <v>-1.95</v>
      </c>
      <c r="M45" s="18"/>
      <c r="N45" s="18">
        <f t="shared" si="62"/>
        <v>-0.38000000000000006</v>
      </c>
      <c r="O45" s="28">
        <f t="shared" si="62"/>
        <v>-0.53574999999999995</v>
      </c>
      <c r="P45" s="25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>
      <c r="A46" s="26" t="s">
        <v>69</v>
      </c>
      <c r="B46" s="18">
        <f t="shared" ref="B46:O46" si="63">SUM(B36-B41)</f>
        <v>-1.02</v>
      </c>
      <c r="C46" s="18">
        <f t="shared" si="63"/>
        <v>-0.99</v>
      </c>
      <c r="D46" s="18">
        <f t="shared" si="63"/>
        <v>-0.6100000000000001</v>
      </c>
      <c r="E46" s="18">
        <f t="shared" si="63"/>
        <v>-5.0000000000000266E-2</v>
      </c>
      <c r="F46" s="18">
        <f t="shared" si="63"/>
        <v>0.19999999999999973</v>
      </c>
      <c r="G46" s="18">
        <f t="shared" si="63"/>
        <v>-2.4</v>
      </c>
      <c r="H46" s="18"/>
      <c r="I46" s="18">
        <f t="shared" si="63"/>
        <v>0.44999999999999996</v>
      </c>
      <c r="J46" s="18">
        <f t="shared" si="63"/>
        <v>5.0399999999999991</v>
      </c>
      <c r="K46" s="18">
        <f t="shared" si="63"/>
        <v>-1.9600000000000002</v>
      </c>
      <c r="L46" s="18">
        <f t="shared" si="63"/>
        <v>-1.95</v>
      </c>
      <c r="M46" s="18"/>
      <c r="N46" s="18">
        <f t="shared" si="63"/>
        <v>-0.41999999999999993</v>
      </c>
      <c r="O46" s="28">
        <f t="shared" si="63"/>
        <v>-0.52653749999999999</v>
      </c>
      <c r="P46" s="25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>
      <c r="A47" s="26" t="s">
        <v>70</v>
      </c>
      <c r="B47" s="18">
        <f t="shared" ref="B47:O47" si="64">SUM(B37-B41)</f>
        <v>-1.02</v>
      </c>
      <c r="C47" s="18">
        <f t="shared" si="64"/>
        <v>-0.99</v>
      </c>
      <c r="D47" s="18">
        <f t="shared" si="64"/>
        <v>-0.77</v>
      </c>
      <c r="E47" s="18">
        <f t="shared" si="64"/>
        <v>-0.23999999999999977</v>
      </c>
      <c r="F47" s="18">
        <f t="shared" si="64"/>
        <v>1.2149999999999999</v>
      </c>
      <c r="G47" s="18">
        <f t="shared" si="64"/>
        <v>-2.4</v>
      </c>
      <c r="H47" s="18"/>
      <c r="I47" s="18">
        <f t="shared" si="64"/>
        <v>2.0050000000000008</v>
      </c>
      <c r="J47" s="18">
        <f t="shared" si="64"/>
        <v>7.2549999999999972</v>
      </c>
      <c r="K47" s="18">
        <f t="shared" si="64"/>
        <v>-1.6550000000000002</v>
      </c>
      <c r="L47" s="18">
        <f t="shared" si="64"/>
        <v>-1.95</v>
      </c>
      <c r="M47" s="18"/>
      <c r="N47" s="18">
        <f t="shared" si="64"/>
        <v>-0.39000000000000007</v>
      </c>
      <c r="O47" s="28">
        <f t="shared" si="64"/>
        <v>-0.53686437499999995</v>
      </c>
      <c r="P47" s="25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>
      <c r="A48" s="26" t="s">
        <v>71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20"/>
      <c r="P48" s="25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>
      <c r="A49" s="26" t="s">
        <v>68</v>
      </c>
      <c r="B49" s="18">
        <f t="shared" ref="B49:O49" si="65">SUM(B53-B42)</f>
        <v>-1.02</v>
      </c>
      <c r="C49" s="18">
        <f t="shared" si="65"/>
        <v>-2.0100000000000002</v>
      </c>
      <c r="D49" s="18">
        <f t="shared" si="65"/>
        <v>-2.5933333333333337</v>
      </c>
      <c r="E49" s="18">
        <f t="shared" si="65"/>
        <v>-2.8966666666666674</v>
      </c>
      <c r="F49" s="18">
        <f t="shared" si="65"/>
        <v>-1.3433333333333337</v>
      </c>
      <c r="G49" s="18">
        <f t="shared" si="65"/>
        <v>-3.6700000000000008</v>
      </c>
      <c r="H49" s="18"/>
      <c r="I49" s="18">
        <f t="shared" si="65"/>
        <v>-1.1466666666666665</v>
      </c>
      <c r="J49" s="18">
        <f t="shared" si="65"/>
        <v>6.8466666666666676</v>
      </c>
      <c r="K49" s="18">
        <f t="shared" si="65"/>
        <v>-2.7000000000000011</v>
      </c>
      <c r="L49" s="18">
        <f t="shared" si="65"/>
        <v>4.8966666666666647</v>
      </c>
      <c r="M49" s="18"/>
      <c r="N49" s="18">
        <f t="shared" si="65"/>
        <v>6.206666666666667</v>
      </c>
      <c r="O49" s="28">
        <f t="shared" si="65"/>
        <v>5.6709166666666668</v>
      </c>
      <c r="P49" s="25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>
      <c r="A50" s="26" t="s">
        <v>69</v>
      </c>
      <c r="B50" s="18">
        <f t="shared" ref="B50:O50" si="66">SUM(B54-B42)</f>
        <v>-1.02</v>
      </c>
      <c r="C50" s="18">
        <f t="shared" si="66"/>
        <v>-2.0100000000000002</v>
      </c>
      <c r="D50" s="18">
        <f t="shared" si="66"/>
        <v>-2.62</v>
      </c>
      <c r="E50" s="18">
        <f t="shared" si="66"/>
        <v>-2.6700000000000008</v>
      </c>
      <c r="F50" s="18">
        <f t="shared" si="66"/>
        <v>-2.4700000000000015</v>
      </c>
      <c r="G50" s="18">
        <f t="shared" si="66"/>
        <v>-4.8700000000000019</v>
      </c>
      <c r="H50" s="18"/>
      <c r="I50" s="18">
        <f t="shared" si="66"/>
        <v>-4.4200000000000017</v>
      </c>
      <c r="J50" s="18">
        <f t="shared" si="66"/>
        <v>0.61999999999999744</v>
      </c>
      <c r="K50" s="18">
        <f t="shared" si="66"/>
        <v>-6.3800000000000026</v>
      </c>
      <c r="L50" s="18">
        <f t="shared" si="66"/>
        <v>-1.3300000000000036</v>
      </c>
      <c r="M50" s="18"/>
      <c r="N50" s="18">
        <f t="shared" si="66"/>
        <v>-6.0000000000002274E-2</v>
      </c>
      <c r="O50" s="28">
        <f t="shared" si="66"/>
        <v>-0.58653750000000393</v>
      </c>
      <c r="P50" s="25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>
      <c r="A51" s="27" t="s">
        <v>70</v>
      </c>
      <c r="B51" s="28">
        <f t="shared" ref="B51:O51" si="67">SUM(B55-B42)</f>
        <v>-1.02</v>
      </c>
      <c r="C51" s="28">
        <f t="shared" si="67"/>
        <v>-2.0100000000000002</v>
      </c>
      <c r="D51" s="28">
        <f t="shared" si="67"/>
        <v>-2.7800000000000002</v>
      </c>
      <c r="E51" s="28">
        <f t="shared" si="67"/>
        <v>-3.0200000000000005</v>
      </c>
      <c r="F51" s="28">
        <f t="shared" si="67"/>
        <v>-1.8050000000000006</v>
      </c>
      <c r="G51" s="28">
        <f t="shared" si="67"/>
        <v>-4.205000000000001</v>
      </c>
      <c r="H51" s="28"/>
      <c r="I51" s="28">
        <f t="shared" si="67"/>
        <v>-2.1999999999999993</v>
      </c>
      <c r="J51" s="28">
        <f t="shared" si="67"/>
        <v>5.0549999999999962</v>
      </c>
      <c r="K51" s="28">
        <f t="shared" si="67"/>
        <v>-3.8550000000000004</v>
      </c>
      <c r="L51" s="28">
        <f t="shared" si="67"/>
        <v>3.1049999999999933</v>
      </c>
      <c r="M51" s="28"/>
      <c r="N51" s="28">
        <f t="shared" si="67"/>
        <v>4.404999999999994</v>
      </c>
      <c r="O51" s="28">
        <f t="shared" si="67"/>
        <v>3.8681356249999936</v>
      </c>
      <c r="P51" s="2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>
      <c r="A52" s="33" t="s">
        <v>72</v>
      </c>
      <c r="B52" s="39" t="s">
        <v>74</v>
      </c>
      <c r="C52" s="39" t="s">
        <v>76</v>
      </c>
      <c r="D52" s="39" t="s">
        <v>77</v>
      </c>
      <c r="E52" s="39" t="s">
        <v>79</v>
      </c>
      <c r="F52" s="39" t="s">
        <v>78</v>
      </c>
      <c r="G52" s="39" t="s">
        <v>83</v>
      </c>
      <c r="H52" s="39"/>
      <c r="I52" s="39" t="s">
        <v>84</v>
      </c>
      <c r="J52" s="39" t="s">
        <v>86</v>
      </c>
      <c r="K52" s="39" t="s">
        <v>88</v>
      </c>
      <c r="L52" s="39" t="s">
        <v>89</v>
      </c>
      <c r="M52" s="39"/>
      <c r="N52" s="39" t="s">
        <v>91</v>
      </c>
      <c r="O52" s="39" t="s">
        <v>93</v>
      </c>
      <c r="P52" s="25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>
      <c r="A53" s="26" t="s">
        <v>68</v>
      </c>
      <c r="B53" s="18">
        <f>SUM(B35)</f>
        <v>0</v>
      </c>
      <c r="C53" s="18">
        <f t="shared" ref="C53:G55" si="68">SUM(C35+B53)</f>
        <v>5.9999999999999991E-2</v>
      </c>
      <c r="D53" s="18">
        <f t="shared" si="68"/>
        <v>0.24666666666666667</v>
      </c>
      <c r="E53" s="18">
        <f t="shared" si="68"/>
        <v>1.6533333333333333</v>
      </c>
      <c r="F53" s="18">
        <f t="shared" si="68"/>
        <v>6.4466666666666672</v>
      </c>
      <c r="G53" s="18">
        <f t="shared" si="68"/>
        <v>6.5200000000000005</v>
      </c>
      <c r="H53" s="18"/>
      <c r="I53" s="18">
        <f>SUM(I35+G53)</f>
        <v>10.573333333333334</v>
      </c>
      <c r="J53" s="18">
        <f>SUM(J35+I53)</f>
        <v>20.786666666666669</v>
      </c>
      <c r="K53" s="18">
        <f t="shared" ref="K53:L55" si="69">SUM(K35+I53)</f>
        <v>11.74</v>
      </c>
      <c r="L53" s="18">
        <f t="shared" si="69"/>
        <v>21.026666666666667</v>
      </c>
      <c r="M53" s="18"/>
      <c r="N53" s="18">
        <f>SUM(N35+L53)</f>
        <v>21.506666666666668</v>
      </c>
      <c r="O53" s="28">
        <f>SUM(O35+N53)</f>
        <v>21.890916666666669</v>
      </c>
      <c r="P53" s="25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>
      <c r="A54" s="26" t="s">
        <v>69</v>
      </c>
      <c r="B54" s="18">
        <f>SUM(B36)</f>
        <v>0</v>
      </c>
      <c r="C54" s="18">
        <f t="shared" si="68"/>
        <v>6.0000000000000012E-2</v>
      </c>
      <c r="D54" s="18">
        <f t="shared" si="68"/>
        <v>0.21999999999999997</v>
      </c>
      <c r="E54" s="18">
        <f t="shared" si="68"/>
        <v>1.8799999999999997</v>
      </c>
      <c r="F54" s="18">
        <f t="shared" si="68"/>
        <v>5.3199999999999994</v>
      </c>
      <c r="G54" s="18">
        <f t="shared" si="68"/>
        <v>5.3199999999999994</v>
      </c>
      <c r="H54" s="18"/>
      <c r="I54" s="18">
        <f>SUM(I36+G54)</f>
        <v>7.2999999999999989</v>
      </c>
      <c r="J54" s="18">
        <f>SUM(J36+I54)</f>
        <v>14.559999999999999</v>
      </c>
      <c r="K54" s="18">
        <f t="shared" si="69"/>
        <v>8.0599999999999987</v>
      </c>
      <c r="L54" s="18">
        <f t="shared" si="69"/>
        <v>14.799999999999999</v>
      </c>
      <c r="M54" s="18"/>
      <c r="N54" s="18">
        <f>SUM(N36+L54)</f>
        <v>15.239999999999998</v>
      </c>
      <c r="O54" s="28">
        <f>SUM(O36+N54)</f>
        <v>15.633462499999998</v>
      </c>
      <c r="P54" s="25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>
      <c r="A55" s="26" t="s">
        <v>70</v>
      </c>
      <c r="B55" s="20">
        <f>SUM(B37)</f>
        <v>0</v>
      </c>
      <c r="C55" s="20">
        <f t="shared" si="68"/>
        <v>0.06</v>
      </c>
      <c r="D55" s="20">
        <f t="shared" si="68"/>
        <v>0.06</v>
      </c>
      <c r="E55" s="20">
        <f t="shared" si="68"/>
        <v>1.5300000000000002</v>
      </c>
      <c r="F55" s="20">
        <f t="shared" si="68"/>
        <v>5.9850000000000003</v>
      </c>
      <c r="G55" s="20">
        <f t="shared" si="68"/>
        <v>5.9850000000000003</v>
      </c>
      <c r="H55" s="20"/>
      <c r="I55" s="20">
        <f>SUM(I37+G55)</f>
        <v>9.5200000000000014</v>
      </c>
      <c r="J55" s="20">
        <f>SUM(J37+I55)</f>
        <v>18.994999999999997</v>
      </c>
      <c r="K55" s="20">
        <f t="shared" si="69"/>
        <v>10.585000000000001</v>
      </c>
      <c r="L55" s="20">
        <f t="shared" si="69"/>
        <v>19.234999999999996</v>
      </c>
      <c r="M55" s="20"/>
      <c r="N55" s="20">
        <f>SUM(N37+L55)</f>
        <v>19.704999999999995</v>
      </c>
      <c r="O55" s="28">
        <f>SUM(O37+N55)</f>
        <v>20.088135624999996</v>
      </c>
      <c r="P55" s="25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</sheetData>
  <phoneticPr fontId="12" type="noConversion"/>
  <pageMargins left="0.75" right="0.75" top="1" bottom="1" header="0.5" footer="0.5"/>
  <pageSetup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S55"/>
  <sheetViews>
    <sheetView topLeftCell="A4" zoomScale="70" zoomScaleNormal="70" workbookViewId="0">
      <pane xSplit="11" ySplit="54" topLeftCell="L58" activePane="bottomRight" state="frozen"/>
      <selection activeCell="A4" sqref="A4"/>
      <selection pane="topRight" activeCell="L4" sqref="L4"/>
      <selection pane="bottomLeft" activeCell="A57" sqref="A57"/>
      <selection pane="bottomRight" activeCell="B34" sqref="B34"/>
    </sheetView>
  </sheetViews>
  <sheetFormatPr defaultRowHeight="15"/>
  <cols>
    <col min="1" max="1" width="35.77734375" customWidth="1"/>
    <col min="2" max="2" width="11.77734375" customWidth="1"/>
    <col min="3" max="3" width="11.109375" customWidth="1"/>
    <col min="4" max="4" width="10.109375" customWidth="1"/>
    <col min="5" max="5" width="9.77734375" customWidth="1"/>
    <col min="6" max="6" width="10.5546875" customWidth="1"/>
    <col min="7" max="7" width="11.109375" customWidth="1"/>
    <col min="8" max="8" width="9.21875" customWidth="1"/>
    <col min="9" max="9" width="13.33203125" customWidth="1"/>
    <col min="10" max="10" width="8.109375" customWidth="1"/>
    <col min="11" max="11" width="11.109375" customWidth="1"/>
    <col min="12" max="24" width="9.6640625" customWidth="1"/>
    <col min="26" max="37" width="9.6640625" customWidth="1"/>
    <col min="38" max="38" width="9.77734375" customWidth="1"/>
    <col min="39" max="39" width="9.33203125" customWidth="1"/>
    <col min="40" max="40" width="9.5546875" customWidth="1"/>
    <col min="41" max="41" width="9.6640625" customWidth="1"/>
    <col min="42" max="42" width="9.88671875" customWidth="1"/>
    <col min="43" max="43" width="9.6640625" customWidth="1"/>
    <col min="44" max="44" width="9.21875" customWidth="1"/>
    <col min="45" max="45" width="10.21875" customWidth="1"/>
  </cols>
  <sheetData>
    <row r="1" spans="1:45">
      <c r="A1" s="45" t="s">
        <v>299</v>
      </c>
      <c r="B1" s="45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</row>
    <row r="2" spans="1:45">
      <c r="A2" s="45" t="s">
        <v>360</v>
      </c>
      <c r="B2" s="45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</row>
    <row r="3" spans="1:45">
      <c r="A3" s="310"/>
      <c r="B3" s="45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0"/>
    </row>
    <row r="4" spans="1:45" ht="15.75" thickBot="1">
      <c r="A4" s="45"/>
      <c r="B4" s="45"/>
      <c r="C4" s="310"/>
      <c r="D4" s="311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</row>
    <row r="5" spans="1:45" ht="32.25" customHeight="1" thickBot="1">
      <c r="A5" s="304" t="s">
        <v>48</v>
      </c>
      <c r="B5" s="317">
        <v>39821</v>
      </c>
      <c r="C5" s="306" t="s">
        <v>341</v>
      </c>
      <c r="D5" s="317">
        <v>39859</v>
      </c>
      <c r="E5" s="305" t="s">
        <v>342</v>
      </c>
      <c r="F5" s="317">
        <v>39883</v>
      </c>
      <c r="G5" s="306" t="s">
        <v>635</v>
      </c>
      <c r="H5" s="317">
        <v>39921</v>
      </c>
      <c r="I5" s="317">
        <v>39932</v>
      </c>
      <c r="J5" s="306" t="s">
        <v>636</v>
      </c>
      <c r="K5" s="317">
        <v>39949</v>
      </c>
      <c r="L5" s="317">
        <v>39955</v>
      </c>
      <c r="M5" s="317">
        <v>39959</v>
      </c>
      <c r="N5" s="317">
        <v>39960</v>
      </c>
      <c r="O5" s="317">
        <v>39964</v>
      </c>
      <c r="P5" s="328" t="s">
        <v>347</v>
      </c>
      <c r="Q5" s="317">
        <v>39995</v>
      </c>
      <c r="R5" s="317">
        <v>40025</v>
      </c>
      <c r="S5" s="328" t="s">
        <v>639</v>
      </c>
      <c r="T5" s="317">
        <v>40056</v>
      </c>
      <c r="U5" s="328" t="s">
        <v>377</v>
      </c>
      <c r="V5" s="317">
        <v>40062</v>
      </c>
      <c r="W5" s="317">
        <v>40066</v>
      </c>
      <c r="X5" s="317">
        <v>40084</v>
      </c>
      <c r="Y5" s="317">
        <v>40085</v>
      </c>
      <c r="Z5" s="328" t="s">
        <v>640</v>
      </c>
      <c r="AA5" s="317">
        <v>40093</v>
      </c>
      <c r="AB5" s="317">
        <v>40108</v>
      </c>
      <c r="AC5" s="317">
        <v>40112</v>
      </c>
      <c r="AD5" s="328" t="s">
        <v>354</v>
      </c>
      <c r="AE5" s="317">
        <v>40140</v>
      </c>
      <c r="AF5" s="328" t="s">
        <v>356</v>
      </c>
      <c r="AG5" s="333">
        <v>40155</v>
      </c>
      <c r="AH5" s="333">
        <v>40171</v>
      </c>
      <c r="AI5" s="333">
        <v>40177</v>
      </c>
      <c r="AJ5" s="328" t="s">
        <v>357</v>
      </c>
      <c r="AK5" s="307"/>
      <c r="AL5" s="305"/>
      <c r="AM5" s="308"/>
      <c r="AN5" s="308"/>
      <c r="AO5" s="305"/>
      <c r="AP5" s="305"/>
      <c r="AQ5" s="308"/>
      <c r="AR5" s="307"/>
      <c r="AS5" s="309" t="s">
        <v>358</v>
      </c>
    </row>
    <row r="6" spans="1:45" ht="15" customHeight="1" thickBot="1">
      <c r="A6" s="300" t="s">
        <v>317</v>
      </c>
      <c r="B6" s="20">
        <v>0.1</v>
      </c>
      <c r="C6" s="319">
        <f t="shared" ref="C6:C25" si="0">B6</f>
        <v>0.1</v>
      </c>
      <c r="D6" s="20">
        <v>0.3</v>
      </c>
      <c r="E6" s="322">
        <f>D6</f>
        <v>0.3</v>
      </c>
      <c r="F6" s="318">
        <v>0.5</v>
      </c>
      <c r="G6" s="319">
        <f t="shared" ref="G6:G14" si="1">F6</f>
        <v>0.5</v>
      </c>
      <c r="H6" s="20">
        <v>0.4</v>
      </c>
      <c r="I6" s="20">
        <v>0.5</v>
      </c>
      <c r="J6" s="319">
        <f>H6+I6</f>
        <v>0.9</v>
      </c>
      <c r="K6" s="20">
        <v>0.9</v>
      </c>
      <c r="L6" s="20">
        <v>0.2</v>
      </c>
      <c r="M6" s="20">
        <v>0.4</v>
      </c>
      <c r="N6" s="20">
        <v>0.4</v>
      </c>
      <c r="O6" s="20">
        <v>0</v>
      </c>
      <c r="P6" s="319">
        <f>SUM(K6:O6)</f>
        <v>1.9</v>
      </c>
      <c r="Q6" s="20">
        <v>0.1</v>
      </c>
      <c r="R6" s="20">
        <v>0</v>
      </c>
      <c r="S6" s="319">
        <f>SUM(Q6:R6)</f>
        <v>0.1</v>
      </c>
      <c r="T6" s="20">
        <v>0.3</v>
      </c>
      <c r="U6" s="319">
        <f t="shared" ref="U6:U25" si="2">T6</f>
        <v>0.3</v>
      </c>
      <c r="V6" s="20">
        <v>2.2999999999999998</v>
      </c>
      <c r="W6" s="20">
        <v>1.2</v>
      </c>
      <c r="X6" s="20">
        <v>0.8</v>
      </c>
      <c r="Y6" s="20">
        <v>0.3</v>
      </c>
      <c r="Z6" s="319">
        <f>SUM(V6:Y6)</f>
        <v>4.5999999999999996</v>
      </c>
      <c r="AA6" s="20">
        <v>0.6</v>
      </c>
      <c r="AB6" s="20">
        <v>3.1</v>
      </c>
      <c r="AC6" s="20">
        <v>0.2</v>
      </c>
      <c r="AD6" s="319">
        <f>SUM(AA6:AC6)</f>
        <v>3.9000000000000004</v>
      </c>
      <c r="AE6" s="20">
        <v>0.8</v>
      </c>
      <c r="AF6" s="319">
        <f>(AE6)</f>
        <v>0.8</v>
      </c>
      <c r="AG6" s="20">
        <v>0.6</v>
      </c>
      <c r="AH6" s="20">
        <v>0.4</v>
      </c>
      <c r="AI6" s="20">
        <v>0.4</v>
      </c>
      <c r="AJ6" s="319">
        <f>SUM(AG6:AI6)</f>
        <v>1.4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318">
        <f>C6+E6+G6+J6+P6+S6+U6+Z6+AD6+AF6+AJ6</f>
        <v>14.8</v>
      </c>
    </row>
    <row r="7" spans="1:45" ht="15.75" thickBot="1">
      <c r="A7" s="301" t="s">
        <v>303</v>
      </c>
      <c r="B7" s="59">
        <v>0.1</v>
      </c>
      <c r="C7" s="320">
        <f t="shared" si="0"/>
        <v>0.1</v>
      </c>
      <c r="D7" s="59">
        <v>0.2</v>
      </c>
      <c r="E7" s="325">
        <f t="shared" ref="E7:E25" si="3">D7</f>
        <v>0.2</v>
      </c>
      <c r="F7" s="20">
        <v>0.3</v>
      </c>
      <c r="G7" s="320">
        <f t="shared" si="1"/>
        <v>0.3</v>
      </c>
      <c r="H7" s="59">
        <v>0.3</v>
      </c>
      <c r="I7" s="59">
        <v>0.6</v>
      </c>
      <c r="J7" s="320">
        <f>H7+I7</f>
        <v>0.89999999999999991</v>
      </c>
      <c r="K7" s="59">
        <v>0.6</v>
      </c>
      <c r="L7" s="59">
        <v>0.2</v>
      </c>
      <c r="M7" s="59">
        <v>0.3</v>
      </c>
      <c r="N7" s="329">
        <v>0.4</v>
      </c>
      <c r="O7" s="329">
        <v>0</v>
      </c>
      <c r="P7" s="320">
        <f>SUM(K7:O7)</f>
        <v>1.5</v>
      </c>
      <c r="Q7" s="59">
        <v>0.1</v>
      </c>
      <c r="R7" s="59">
        <v>0</v>
      </c>
      <c r="S7" s="320">
        <f>SUM(Q7:R7)</f>
        <v>0.1</v>
      </c>
      <c r="T7" s="59">
        <v>0.3</v>
      </c>
      <c r="U7" s="320">
        <f t="shared" si="2"/>
        <v>0.3</v>
      </c>
      <c r="V7" s="59">
        <v>2.2999999999999998</v>
      </c>
      <c r="W7" s="59">
        <v>1.3</v>
      </c>
      <c r="X7" s="59">
        <v>0.7</v>
      </c>
      <c r="Y7" s="59">
        <v>0.3</v>
      </c>
      <c r="Z7" s="319">
        <f t="shared" ref="Z7:Z25" si="4">SUM(V7:Y7)</f>
        <v>4.5999999999999996</v>
      </c>
      <c r="AA7" s="59">
        <v>0.4</v>
      </c>
      <c r="AB7" s="59">
        <v>2.9</v>
      </c>
      <c r="AC7" s="59">
        <v>0.2</v>
      </c>
      <c r="AD7" s="319">
        <f t="shared" ref="AD7:AD25" si="5">SUM(AA7:AC7)</f>
        <v>3.5</v>
      </c>
      <c r="AE7" s="59">
        <v>0.8</v>
      </c>
      <c r="AF7" s="319">
        <f t="shared" ref="AF7:AF25" si="6">(AE7)</f>
        <v>0.8</v>
      </c>
      <c r="AG7" s="59">
        <v>0.6</v>
      </c>
      <c r="AH7" s="20">
        <v>0.4</v>
      </c>
      <c r="AI7" s="20">
        <v>0.3</v>
      </c>
      <c r="AJ7" s="319">
        <f t="shared" ref="AJ7:AJ25" si="7">(AG7)</f>
        <v>0.6</v>
      </c>
      <c r="AK7" s="59">
        <v>0</v>
      </c>
      <c r="AL7" s="59">
        <v>0</v>
      </c>
      <c r="AM7" s="59">
        <v>0</v>
      </c>
      <c r="AN7" s="59">
        <v>0</v>
      </c>
      <c r="AO7" s="59">
        <v>0</v>
      </c>
      <c r="AP7" s="59">
        <v>0</v>
      </c>
      <c r="AQ7" s="59">
        <v>0</v>
      </c>
      <c r="AR7" s="59">
        <v>0</v>
      </c>
      <c r="AS7" s="318">
        <f t="shared" ref="AS7:AS25" si="8">C7+E7+G7+J7+P7+S7+U7+Z7+AD7+AF7+AJ7</f>
        <v>12.9</v>
      </c>
    </row>
    <row r="8" spans="1:45" ht="15.75" thickBot="1">
      <c r="A8" s="301" t="s">
        <v>287</v>
      </c>
      <c r="B8" s="20">
        <v>0.4</v>
      </c>
      <c r="C8" s="319">
        <f t="shared" si="0"/>
        <v>0.4</v>
      </c>
      <c r="D8" s="20">
        <v>0.1</v>
      </c>
      <c r="E8" s="319">
        <f t="shared" si="3"/>
        <v>0.1</v>
      </c>
      <c r="F8" s="20">
        <v>0.9</v>
      </c>
      <c r="G8" s="319">
        <f t="shared" si="1"/>
        <v>0.9</v>
      </c>
      <c r="H8" s="20">
        <v>0.6</v>
      </c>
      <c r="I8" s="20">
        <v>1.1000000000000001</v>
      </c>
      <c r="J8" s="319">
        <f>H8+I8</f>
        <v>1.7000000000000002</v>
      </c>
      <c r="K8" s="20">
        <v>0.9</v>
      </c>
      <c r="L8" s="20">
        <v>0.2</v>
      </c>
      <c r="M8" s="20">
        <v>0.5</v>
      </c>
      <c r="N8" s="20">
        <v>0.6</v>
      </c>
      <c r="O8" s="20">
        <v>0.1</v>
      </c>
      <c r="P8" s="319">
        <f t="shared" ref="P8:P25" si="9">SUM(K8:O8)</f>
        <v>2.3000000000000003</v>
      </c>
      <c r="Q8" s="20">
        <v>0.2</v>
      </c>
      <c r="R8" s="20">
        <v>0</v>
      </c>
      <c r="S8" s="319">
        <f>SUM(Q8:R8)</f>
        <v>0.2</v>
      </c>
      <c r="T8" s="20">
        <v>0.4</v>
      </c>
      <c r="U8" s="319">
        <f t="shared" si="2"/>
        <v>0.4</v>
      </c>
      <c r="V8" s="20">
        <v>3.7</v>
      </c>
      <c r="W8" s="20">
        <v>1.7</v>
      </c>
      <c r="X8" s="20">
        <v>1</v>
      </c>
      <c r="Y8" s="20">
        <v>0.4</v>
      </c>
      <c r="Z8" s="319">
        <f t="shared" si="4"/>
        <v>6.8000000000000007</v>
      </c>
      <c r="AA8" s="20">
        <v>0.7</v>
      </c>
      <c r="AB8" s="20">
        <v>4.0999999999999996</v>
      </c>
      <c r="AC8" s="20">
        <v>0.4</v>
      </c>
      <c r="AD8" s="319">
        <f t="shared" si="5"/>
        <v>5.2</v>
      </c>
      <c r="AE8" s="20">
        <v>1.6</v>
      </c>
      <c r="AF8" s="319">
        <f t="shared" si="6"/>
        <v>1.6</v>
      </c>
      <c r="AG8" s="20">
        <v>1</v>
      </c>
      <c r="AH8" s="20">
        <v>0.4</v>
      </c>
      <c r="AI8" s="20">
        <v>1.3</v>
      </c>
      <c r="AJ8" s="319">
        <f t="shared" si="7"/>
        <v>1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318">
        <f t="shared" si="8"/>
        <v>20.6</v>
      </c>
    </row>
    <row r="9" spans="1:45" ht="15.75" thickBot="1">
      <c r="A9" s="301" t="s">
        <v>52</v>
      </c>
      <c r="B9" s="20">
        <v>0.4</v>
      </c>
      <c r="C9" s="319">
        <f t="shared" si="0"/>
        <v>0.4</v>
      </c>
      <c r="D9" s="20">
        <v>0.2</v>
      </c>
      <c r="E9" s="326">
        <f t="shared" si="3"/>
        <v>0.2</v>
      </c>
      <c r="F9" s="20">
        <v>0.3</v>
      </c>
      <c r="G9" s="319">
        <f t="shared" si="1"/>
        <v>0.3</v>
      </c>
      <c r="H9" s="20">
        <v>0.3</v>
      </c>
      <c r="I9" s="20">
        <v>0.1</v>
      </c>
      <c r="J9" s="319">
        <f>H9+I9</f>
        <v>0.4</v>
      </c>
      <c r="K9" s="20">
        <v>2.1</v>
      </c>
      <c r="L9" s="20">
        <v>0</v>
      </c>
      <c r="M9" s="20">
        <v>0.6</v>
      </c>
      <c r="N9" s="20">
        <v>0.5</v>
      </c>
      <c r="O9" s="172">
        <v>0</v>
      </c>
      <c r="P9" s="330">
        <f t="shared" si="9"/>
        <v>3.2</v>
      </c>
      <c r="Q9" s="20">
        <v>0</v>
      </c>
      <c r="R9" s="20">
        <v>0</v>
      </c>
      <c r="S9" s="319">
        <f>SUM(Q9:R9)</f>
        <v>0</v>
      </c>
      <c r="T9" s="20">
        <v>0.1</v>
      </c>
      <c r="U9" s="319">
        <f t="shared" si="2"/>
        <v>0.1</v>
      </c>
      <c r="V9" s="20">
        <v>0.3</v>
      </c>
      <c r="W9" s="20">
        <v>1.7</v>
      </c>
      <c r="X9" s="20">
        <v>2</v>
      </c>
      <c r="Y9" s="20">
        <v>0.3</v>
      </c>
      <c r="Z9" s="319">
        <f t="shared" si="4"/>
        <v>4.3</v>
      </c>
      <c r="AA9" s="20">
        <v>0.8</v>
      </c>
      <c r="AB9" s="20">
        <v>1.9</v>
      </c>
      <c r="AC9" s="20">
        <v>0.7</v>
      </c>
      <c r="AD9" s="319">
        <f t="shared" si="5"/>
        <v>3.4000000000000004</v>
      </c>
      <c r="AE9" s="20">
        <v>0</v>
      </c>
      <c r="AF9" s="319">
        <f t="shared" si="6"/>
        <v>0</v>
      </c>
      <c r="AG9" s="20">
        <v>1</v>
      </c>
      <c r="AH9" s="20">
        <v>0.6</v>
      </c>
      <c r="AI9" s="20">
        <v>0.4</v>
      </c>
      <c r="AJ9" s="319">
        <f t="shared" si="7"/>
        <v>1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318">
        <f t="shared" si="8"/>
        <v>13.299999999999999</v>
      </c>
    </row>
    <row r="10" spans="1:45" ht="15.75" thickBot="1">
      <c r="A10" s="302" t="s">
        <v>49</v>
      </c>
      <c r="B10" s="49">
        <v>0.4</v>
      </c>
      <c r="C10" s="321">
        <f t="shared" si="0"/>
        <v>0.4</v>
      </c>
      <c r="D10" s="49">
        <v>0.2</v>
      </c>
      <c r="E10" s="319">
        <f t="shared" si="3"/>
        <v>0.2</v>
      </c>
      <c r="F10" s="267">
        <v>0.7</v>
      </c>
      <c r="G10" s="321">
        <f t="shared" si="1"/>
        <v>0.7</v>
      </c>
      <c r="H10" s="49">
        <v>0.4</v>
      </c>
      <c r="I10" s="49">
        <v>0</v>
      </c>
      <c r="J10" s="321">
        <f t="shared" ref="J10:J25" si="10">H10+I10</f>
        <v>0.4</v>
      </c>
      <c r="K10" s="49">
        <v>2.6</v>
      </c>
      <c r="L10" s="49">
        <v>0.1</v>
      </c>
      <c r="M10" s="49">
        <v>0.4</v>
      </c>
      <c r="N10" s="267">
        <v>0.5</v>
      </c>
      <c r="O10" s="20">
        <v>0.7</v>
      </c>
      <c r="P10" s="319">
        <f t="shared" si="9"/>
        <v>4.3</v>
      </c>
      <c r="Q10" s="49">
        <v>0</v>
      </c>
      <c r="R10" s="49">
        <v>0</v>
      </c>
      <c r="S10" s="331">
        <f t="shared" ref="S10:S25" si="11">SUM(Q10:R10)</f>
        <v>0</v>
      </c>
      <c r="T10" s="49">
        <v>1</v>
      </c>
      <c r="U10" s="321">
        <f t="shared" si="2"/>
        <v>1</v>
      </c>
      <c r="V10" s="49">
        <v>3.2</v>
      </c>
      <c r="W10" s="49">
        <v>1.7</v>
      </c>
      <c r="X10" s="49">
        <v>1.7</v>
      </c>
      <c r="Y10" s="49">
        <v>0.4</v>
      </c>
      <c r="Z10" s="319">
        <f t="shared" si="4"/>
        <v>7.0000000000000009</v>
      </c>
      <c r="AA10" s="49">
        <v>1</v>
      </c>
      <c r="AB10" s="49">
        <v>2.7</v>
      </c>
      <c r="AC10" s="49">
        <v>0.6</v>
      </c>
      <c r="AD10" s="319">
        <f t="shared" si="5"/>
        <v>4.3</v>
      </c>
      <c r="AE10" s="49">
        <v>0</v>
      </c>
      <c r="AF10" s="319">
        <f t="shared" si="6"/>
        <v>0</v>
      </c>
      <c r="AG10" s="49">
        <v>1.2</v>
      </c>
      <c r="AH10" s="20">
        <v>0.6</v>
      </c>
      <c r="AI10" s="20">
        <v>0.4</v>
      </c>
      <c r="AJ10" s="319">
        <f t="shared" si="7"/>
        <v>1.2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318">
        <f t="shared" si="8"/>
        <v>19.5</v>
      </c>
    </row>
    <row r="11" spans="1:45" ht="15.75" thickBot="1">
      <c r="A11" s="301" t="s">
        <v>304</v>
      </c>
      <c r="B11" s="20">
        <v>0.3</v>
      </c>
      <c r="C11" s="319">
        <f t="shared" si="0"/>
        <v>0.3</v>
      </c>
      <c r="D11" s="20">
        <v>0.3</v>
      </c>
      <c r="E11" s="319">
        <f t="shared" si="3"/>
        <v>0.3</v>
      </c>
      <c r="F11" s="20">
        <v>0.4</v>
      </c>
      <c r="G11" s="319">
        <f t="shared" si="1"/>
        <v>0.4</v>
      </c>
      <c r="H11" s="20">
        <v>0.7</v>
      </c>
      <c r="I11" s="20">
        <v>0.1</v>
      </c>
      <c r="J11" s="319">
        <f t="shared" si="10"/>
        <v>0.79999999999999993</v>
      </c>
      <c r="K11" s="20">
        <v>1.5</v>
      </c>
      <c r="L11" s="20">
        <v>0.1</v>
      </c>
      <c r="M11" s="20">
        <v>0.8</v>
      </c>
      <c r="N11" s="20">
        <v>0.5</v>
      </c>
      <c r="O11" s="20">
        <v>0.8</v>
      </c>
      <c r="P11" s="319">
        <f t="shared" si="9"/>
        <v>3.7</v>
      </c>
      <c r="Q11" s="20">
        <v>0.1</v>
      </c>
      <c r="R11" s="20">
        <v>0.1</v>
      </c>
      <c r="S11" s="319">
        <f t="shared" si="11"/>
        <v>0.2</v>
      </c>
      <c r="T11" s="20">
        <v>4.2</v>
      </c>
      <c r="U11" s="319">
        <f t="shared" si="2"/>
        <v>4.2</v>
      </c>
      <c r="V11" s="20">
        <v>1.8</v>
      </c>
      <c r="W11" s="20">
        <v>1.4</v>
      </c>
      <c r="X11" s="20">
        <v>0.8</v>
      </c>
      <c r="Y11" s="20">
        <v>0.4</v>
      </c>
      <c r="Z11" s="319">
        <f t="shared" si="4"/>
        <v>4.4000000000000004</v>
      </c>
      <c r="AA11" s="20">
        <v>0.4</v>
      </c>
      <c r="AB11" s="20">
        <v>2.4</v>
      </c>
      <c r="AC11" s="20">
        <v>0.3</v>
      </c>
      <c r="AD11" s="319">
        <f t="shared" si="5"/>
        <v>3.0999999999999996</v>
      </c>
      <c r="AE11" s="20">
        <v>0.2</v>
      </c>
      <c r="AF11" s="319">
        <f t="shared" si="6"/>
        <v>0.2</v>
      </c>
      <c r="AG11" s="20">
        <v>1.2</v>
      </c>
      <c r="AH11" s="20">
        <v>0.7</v>
      </c>
      <c r="AI11" s="20">
        <v>0.3</v>
      </c>
      <c r="AJ11" s="319">
        <f t="shared" si="7"/>
        <v>1.2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318">
        <f t="shared" si="8"/>
        <v>18.799999999999997</v>
      </c>
    </row>
    <row r="12" spans="1:45" ht="15.75" thickBot="1">
      <c r="A12" s="301" t="s">
        <v>637</v>
      </c>
      <c r="B12" s="20">
        <v>0.3</v>
      </c>
      <c r="C12" s="319">
        <f t="shared" si="0"/>
        <v>0.3</v>
      </c>
      <c r="D12" s="20">
        <v>0.1</v>
      </c>
      <c r="E12" s="326">
        <f t="shared" si="3"/>
        <v>0.1</v>
      </c>
      <c r="F12" s="172">
        <v>0.4</v>
      </c>
      <c r="G12" s="319">
        <f t="shared" si="1"/>
        <v>0.4</v>
      </c>
      <c r="H12" s="20">
        <v>0.8</v>
      </c>
      <c r="I12" s="20">
        <v>0.1</v>
      </c>
      <c r="J12" s="319">
        <f t="shared" si="10"/>
        <v>0.9</v>
      </c>
      <c r="K12" s="20">
        <v>2</v>
      </c>
      <c r="L12" s="20">
        <v>0</v>
      </c>
      <c r="M12" s="20">
        <v>0.5</v>
      </c>
      <c r="N12" s="172">
        <v>0.5</v>
      </c>
      <c r="O12" s="20">
        <v>1.3</v>
      </c>
      <c r="P12" s="330">
        <f t="shared" si="9"/>
        <v>4.3</v>
      </c>
      <c r="Q12" s="20">
        <v>0.1</v>
      </c>
      <c r="R12" s="20">
        <v>0</v>
      </c>
      <c r="S12" s="319">
        <f t="shared" si="11"/>
        <v>0.1</v>
      </c>
      <c r="T12" s="20">
        <v>3.8</v>
      </c>
      <c r="U12" s="319">
        <f t="shared" si="2"/>
        <v>3.8</v>
      </c>
      <c r="V12" s="20">
        <v>2.2000000000000002</v>
      </c>
      <c r="W12" s="20">
        <v>0.6</v>
      </c>
      <c r="X12" s="20">
        <v>0.3</v>
      </c>
      <c r="Y12" s="20">
        <v>0.1</v>
      </c>
      <c r="Z12" s="319">
        <f t="shared" si="4"/>
        <v>3.2</v>
      </c>
      <c r="AA12" s="20">
        <v>0.6</v>
      </c>
      <c r="AB12" s="20">
        <v>3.1</v>
      </c>
      <c r="AC12" s="20">
        <v>0.4</v>
      </c>
      <c r="AD12" s="319">
        <f t="shared" si="5"/>
        <v>4.1000000000000005</v>
      </c>
      <c r="AE12" s="20">
        <v>0.9</v>
      </c>
      <c r="AF12" s="319">
        <f t="shared" si="6"/>
        <v>0.9</v>
      </c>
      <c r="AG12" s="20">
        <v>1</v>
      </c>
      <c r="AH12" s="20">
        <v>0.7</v>
      </c>
      <c r="AI12" s="20">
        <v>0.5</v>
      </c>
      <c r="AJ12" s="319">
        <f t="shared" si="7"/>
        <v>1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318">
        <f t="shared" si="8"/>
        <v>19.099999999999998</v>
      </c>
    </row>
    <row r="13" spans="1:45" ht="15.75" thickBot="1">
      <c r="A13" s="302" t="s">
        <v>306</v>
      </c>
      <c r="B13" s="49">
        <v>0.5</v>
      </c>
      <c r="C13" s="321">
        <f t="shared" si="0"/>
        <v>0.5</v>
      </c>
      <c r="D13" s="49">
        <v>0.6</v>
      </c>
      <c r="E13" s="319">
        <f t="shared" si="3"/>
        <v>0.6</v>
      </c>
      <c r="F13" s="20">
        <v>0.7</v>
      </c>
      <c r="G13" s="321">
        <f t="shared" si="1"/>
        <v>0.7</v>
      </c>
      <c r="H13" s="49">
        <v>1.4</v>
      </c>
      <c r="I13" s="49">
        <v>0.2</v>
      </c>
      <c r="J13" s="321">
        <f t="shared" si="10"/>
        <v>1.5999999999999999</v>
      </c>
      <c r="K13" s="49">
        <v>3.4</v>
      </c>
      <c r="L13" s="49">
        <v>0.1</v>
      </c>
      <c r="M13" s="49">
        <v>0.6</v>
      </c>
      <c r="N13" s="20">
        <v>0.6</v>
      </c>
      <c r="O13" s="267">
        <v>0.9</v>
      </c>
      <c r="P13" s="319">
        <f t="shared" si="9"/>
        <v>5.6</v>
      </c>
      <c r="Q13" s="49">
        <v>0.2</v>
      </c>
      <c r="R13" s="49">
        <v>0</v>
      </c>
      <c r="S13" s="331">
        <f t="shared" si="11"/>
        <v>0.2</v>
      </c>
      <c r="T13" s="49">
        <v>3.8</v>
      </c>
      <c r="U13" s="321">
        <f t="shared" si="2"/>
        <v>3.8</v>
      </c>
      <c r="V13" s="49">
        <v>1.8</v>
      </c>
      <c r="W13" s="49">
        <v>0.6</v>
      </c>
      <c r="X13" s="49">
        <v>0.7</v>
      </c>
      <c r="Y13" s="49">
        <v>0.2</v>
      </c>
      <c r="Z13" s="319">
        <f t="shared" si="4"/>
        <v>3.3</v>
      </c>
      <c r="AA13" s="49">
        <v>0</v>
      </c>
      <c r="AB13" s="49">
        <v>3.1</v>
      </c>
      <c r="AC13" s="49">
        <v>0.6</v>
      </c>
      <c r="AD13" s="319">
        <f t="shared" si="5"/>
        <v>3.7</v>
      </c>
      <c r="AE13" s="49">
        <v>0.7</v>
      </c>
      <c r="AF13" s="319">
        <f t="shared" si="6"/>
        <v>0.7</v>
      </c>
      <c r="AG13" s="49">
        <v>1</v>
      </c>
      <c r="AH13" s="20">
        <v>1</v>
      </c>
      <c r="AI13" s="20">
        <v>0.3</v>
      </c>
      <c r="AJ13" s="319">
        <f t="shared" si="7"/>
        <v>1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318">
        <f t="shared" si="8"/>
        <v>21.7</v>
      </c>
    </row>
    <row r="14" spans="1:45" ht="15.75" thickBot="1">
      <c r="A14" s="301" t="s">
        <v>638</v>
      </c>
      <c r="B14" s="20">
        <v>0.4</v>
      </c>
      <c r="C14" s="319">
        <f t="shared" si="0"/>
        <v>0.4</v>
      </c>
      <c r="D14" s="20">
        <v>0.5</v>
      </c>
      <c r="E14" s="319">
        <f t="shared" si="3"/>
        <v>0.5</v>
      </c>
      <c r="F14" s="20">
        <v>0.6</v>
      </c>
      <c r="G14" s="319">
        <f t="shared" si="1"/>
        <v>0.6</v>
      </c>
      <c r="H14" s="20">
        <v>1.2</v>
      </c>
      <c r="I14" s="20">
        <v>0.3</v>
      </c>
      <c r="J14" s="319">
        <f t="shared" si="10"/>
        <v>1.5</v>
      </c>
      <c r="K14" s="20">
        <v>2</v>
      </c>
      <c r="L14" s="20">
        <v>0.1</v>
      </c>
      <c r="M14" s="20">
        <v>0.4</v>
      </c>
      <c r="N14" s="20">
        <v>0.5</v>
      </c>
      <c r="O14" s="20">
        <v>0.5</v>
      </c>
      <c r="P14" s="319">
        <f t="shared" si="9"/>
        <v>3.5</v>
      </c>
      <c r="Q14" s="20">
        <v>0.1</v>
      </c>
      <c r="R14" s="20">
        <v>0.2</v>
      </c>
      <c r="S14" s="319">
        <f t="shared" si="11"/>
        <v>0.30000000000000004</v>
      </c>
      <c r="T14" s="20">
        <v>3.8</v>
      </c>
      <c r="U14" s="319">
        <f t="shared" si="2"/>
        <v>3.8</v>
      </c>
      <c r="V14" s="20">
        <v>2.4</v>
      </c>
      <c r="W14" s="20">
        <v>0.6</v>
      </c>
      <c r="X14" s="20">
        <v>1</v>
      </c>
      <c r="Y14" s="20">
        <v>0.3</v>
      </c>
      <c r="Z14" s="319">
        <f t="shared" si="4"/>
        <v>4.3</v>
      </c>
      <c r="AA14" s="20">
        <v>0.1</v>
      </c>
      <c r="AB14" s="20">
        <v>3.8</v>
      </c>
      <c r="AC14" s="20">
        <v>0.2</v>
      </c>
      <c r="AD14" s="319">
        <f t="shared" si="5"/>
        <v>4.0999999999999996</v>
      </c>
      <c r="AE14" s="20">
        <v>0.4</v>
      </c>
      <c r="AF14" s="319">
        <f t="shared" si="6"/>
        <v>0.4</v>
      </c>
      <c r="AG14" s="20">
        <v>1</v>
      </c>
      <c r="AH14" s="20">
        <v>0.6</v>
      </c>
      <c r="AI14" s="20">
        <v>0.3</v>
      </c>
      <c r="AJ14" s="319">
        <f t="shared" si="7"/>
        <v>1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318">
        <f t="shared" si="8"/>
        <v>20.399999999999999</v>
      </c>
    </row>
    <row r="15" spans="1:45" ht="15.75" thickBot="1">
      <c r="A15" s="301" t="s">
        <v>256</v>
      </c>
      <c r="B15" s="20">
        <v>0.2</v>
      </c>
      <c r="C15" s="319">
        <f t="shared" si="0"/>
        <v>0.2</v>
      </c>
      <c r="D15" s="20">
        <v>0.2</v>
      </c>
      <c r="E15" s="319">
        <f t="shared" si="3"/>
        <v>0.2</v>
      </c>
      <c r="F15" s="20">
        <v>0.3</v>
      </c>
      <c r="G15" s="319">
        <f t="shared" ref="G15:G19" si="12">F15</f>
        <v>0.3</v>
      </c>
      <c r="H15" s="20">
        <v>0.9</v>
      </c>
      <c r="I15" s="20">
        <v>0.2</v>
      </c>
      <c r="J15" s="319">
        <f t="shared" si="10"/>
        <v>1.1000000000000001</v>
      </c>
      <c r="K15" s="20">
        <v>0.8</v>
      </c>
      <c r="L15" s="20">
        <v>0.1</v>
      </c>
      <c r="M15" s="20">
        <v>0.3</v>
      </c>
      <c r="N15" s="20">
        <v>0.5</v>
      </c>
      <c r="O15" s="20">
        <v>0.3</v>
      </c>
      <c r="P15" s="319">
        <f t="shared" si="9"/>
        <v>2</v>
      </c>
      <c r="Q15" s="20">
        <v>0.1</v>
      </c>
      <c r="R15" s="20">
        <v>0</v>
      </c>
      <c r="S15" s="319">
        <f t="shared" si="11"/>
        <v>0.1</v>
      </c>
      <c r="T15" s="20">
        <v>1.8</v>
      </c>
      <c r="U15" s="319">
        <f t="shared" si="2"/>
        <v>1.8</v>
      </c>
      <c r="V15" s="20">
        <v>1.8</v>
      </c>
      <c r="W15" s="20">
        <v>1</v>
      </c>
      <c r="X15" s="20">
        <v>0.9</v>
      </c>
      <c r="Y15" s="20">
        <v>0.4</v>
      </c>
      <c r="Z15" s="319">
        <f t="shared" si="4"/>
        <v>4.0999999999999996</v>
      </c>
      <c r="AA15" s="20">
        <v>0.8</v>
      </c>
      <c r="AB15" s="20">
        <v>2.4</v>
      </c>
      <c r="AC15" s="20">
        <v>0.3</v>
      </c>
      <c r="AD15" s="319">
        <f t="shared" si="5"/>
        <v>3.5</v>
      </c>
      <c r="AE15" s="20">
        <v>1</v>
      </c>
      <c r="AF15" s="319">
        <f t="shared" si="6"/>
        <v>1</v>
      </c>
      <c r="AG15" s="20">
        <v>0.6</v>
      </c>
      <c r="AH15" s="20">
        <v>0.3</v>
      </c>
      <c r="AI15" s="20">
        <v>0.3</v>
      </c>
      <c r="AJ15" s="319">
        <f t="shared" si="7"/>
        <v>0.6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318">
        <f t="shared" si="8"/>
        <v>14.9</v>
      </c>
    </row>
    <row r="16" spans="1:45" ht="15.75" thickBot="1">
      <c r="A16" s="301" t="s">
        <v>257</v>
      </c>
      <c r="B16" s="20">
        <v>0.2</v>
      </c>
      <c r="C16" s="319">
        <f t="shared" si="0"/>
        <v>0.2</v>
      </c>
      <c r="D16" s="20">
        <v>0.2</v>
      </c>
      <c r="E16" s="319">
        <f t="shared" si="3"/>
        <v>0.2</v>
      </c>
      <c r="F16" s="20">
        <v>0.4</v>
      </c>
      <c r="G16" s="319">
        <f t="shared" si="12"/>
        <v>0.4</v>
      </c>
      <c r="H16" s="20">
        <v>1.1000000000000001</v>
      </c>
      <c r="I16" s="20">
        <v>0.4</v>
      </c>
      <c r="J16" s="319">
        <f t="shared" si="10"/>
        <v>1.5</v>
      </c>
      <c r="K16" s="20">
        <v>2.2999999999999998</v>
      </c>
      <c r="L16" s="20">
        <v>0.1</v>
      </c>
      <c r="M16" s="20">
        <v>0.4</v>
      </c>
      <c r="N16" s="20">
        <v>0.5</v>
      </c>
      <c r="O16" s="20">
        <v>0</v>
      </c>
      <c r="P16" s="319">
        <f t="shared" si="9"/>
        <v>3.3</v>
      </c>
      <c r="Q16" s="20">
        <v>0</v>
      </c>
      <c r="R16" s="20">
        <v>0.1</v>
      </c>
      <c r="S16" s="319">
        <f t="shared" si="11"/>
        <v>0.1</v>
      </c>
      <c r="T16" s="20">
        <v>2.4</v>
      </c>
      <c r="U16" s="319">
        <f t="shared" si="2"/>
        <v>2.4</v>
      </c>
      <c r="V16" s="20">
        <v>2</v>
      </c>
      <c r="W16" s="20">
        <v>1</v>
      </c>
      <c r="X16" s="20">
        <v>0.8</v>
      </c>
      <c r="Y16" s="20">
        <v>0.5</v>
      </c>
      <c r="Z16" s="319">
        <f t="shared" si="4"/>
        <v>4.3</v>
      </c>
      <c r="AA16" s="20">
        <v>0.6</v>
      </c>
      <c r="AB16" s="20">
        <v>2.9</v>
      </c>
      <c r="AC16" s="20">
        <v>0.4</v>
      </c>
      <c r="AD16" s="319">
        <f t="shared" si="5"/>
        <v>3.9</v>
      </c>
      <c r="AE16" s="20">
        <v>0.9</v>
      </c>
      <c r="AF16" s="319">
        <f t="shared" si="6"/>
        <v>0.9</v>
      </c>
      <c r="AG16" s="20">
        <v>0.6</v>
      </c>
      <c r="AH16" s="20">
        <v>0.5</v>
      </c>
      <c r="AI16" s="20">
        <v>0.3</v>
      </c>
      <c r="AJ16" s="319">
        <f t="shared" si="7"/>
        <v>0.6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318">
        <f t="shared" si="8"/>
        <v>17.799999999999997</v>
      </c>
    </row>
    <row r="17" spans="1:45" ht="15.75" thickBot="1">
      <c r="A17" s="301" t="s">
        <v>258</v>
      </c>
      <c r="B17" s="20">
        <v>0.5</v>
      </c>
      <c r="C17" s="319">
        <f t="shared" si="0"/>
        <v>0.5</v>
      </c>
      <c r="D17" s="20">
        <v>0.5</v>
      </c>
      <c r="E17" s="319">
        <f t="shared" si="3"/>
        <v>0.5</v>
      </c>
      <c r="F17" s="20">
        <v>0.9</v>
      </c>
      <c r="G17" s="319">
        <f t="shared" si="12"/>
        <v>0.9</v>
      </c>
      <c r="H17" s="20">
        <v>0.7</v>
      </c>
      <c r="I17" s="20">
        <v>0.2</v>
      </c>
      <c r="J17" s="319">
        <f t="shared" si="10"/>
        <v>0.89999999999999991</v>
      </c>
      <c r="K17" s="20">
        <v>1.5</v>
      </c>
      <c r="L17" s="20">
        <v>0.1</v>
      </c>
      <c r="M17" s="20">
        <v>0.4</v>
      </c>
      <c r="N17" s="20">
        <v>0.5</v>
      </c>
      <c r="O17" s="20">
        <v>0.1</v>
      </c>
      <c r="P17" s="319">
        <f t="shared" si="9"/>
        <v>2.6</v>
      </c>
      <c r="Q17" s="20">
        <v>0.1</v>
      </c>
      <c r="R17" s="20">
        <v>0</v>
      </c>
      <c r="S17" s="319">
        <f t="shared" si="11"/>
        <v>0.1</v>
      </c>
      <c r="T17" s="20">
        <v>1.8</v>
      </c>
      <c r="U17" s="319">
        <f t="shared" si="2"/>
        <v>1.8</v>
      </c>
      <c r="V17" s="20">
        <v>3.1</v>
      </c>
      <c r="W17" s="20">
        <v>1.4</v>
      </c>
      <c r="X17" s="20">
        <v>0.7</v>
      </c>
      <c r="Y17" s="20">
        <v>0.5</v>
      </c>
      <c r="Z17" s="319">
        <f t="shared" si="4"/>
        <v>5.7</v>
      </c>
      <c r="AA17" s="20">
        <v>0.3</v>
      </c>
      <c r="AB17" s="20">
        <v>2.2000000000000002</v>
      </c>
      <c r="AC17" s="20">
        <v>0.4</v>
      </c>
      <c r="AD17" s="319">
        <f t="shared" si="5"/>
        <v>2.9</v>
      </c>
      <c r="AE17" s="20">
        <v>0.5</v>
      </c>
      <c r="AF17" s="319">
        <f t="shared" si="6"/>
        <v>0.5</v>
      </c>
      <c r="AG17" s="20">
        <v>0.9</v>
      </c>
      <c r="AH17" s="20">
        <v>0.6</v>
      </c>
      <c r="AI17" s="20">
        <v>0.4</v>
      </c>
      <c r="AJ17" s="319">
        <f t="shared" si="7"/>
        <v>0.9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318">
        <f t="shared" si="8"/>
        <v>17.299999999999997</v>
      </c>
    </row>
    <row r="18" spans="1:45" ht="15.75" thickBot="1">
      <c r="A18" s="301" t="s">
        <v>308</v>
      </c>
      <c r="B18" s="20">
        <v>0.4</v>
      </c>
      <c r="C18" s="319">
        <f t="shared" si="0"/>
        <v>0.4</v>
      </c>
      <c r="D18" s="20">
        <v>0.2</v>
      </c>
      <c r="E18" s="319">
        <f t="shared" si="3"/>
        <v>0.2</v>
      </c>
      <c r="F18" s="20">
        <v>0.3</v>
      </c>
      <c r="G18" s="319">
        <f t="shared" si="12"/>
        <v>0.3</v>
      </c>
      <c r="H18" s="20">
        <v>0.6</v>
      </c>
      <c r="I18" s="20">
        <v>0.4</v>
      </c>
      <c r="J18" s="319">
        <f t="shared" si="10"/>
        <v>1</v>
      </c>
      <c r="K18" s="20">
        <v>0.9</v>
      </c>
      <c r="L18" s="20">
        <v>0.1</v>
      </c>
      <c r="M18" s="20">
        <v>0.4</v>
      </c>
      <c r="N18" s="20">
        <v>0.5</v>
      </c>
      <c r="O18" s="20">
        <v>0.1</v>
      </c>
      <c r="P18" s="319">
        <f t="shared" si="9"/>
        <v>2</v>
      </c>
      <c r="Q18" s="20">
        <v>0.2</v>
      </c>
      <c r="R18" s="20">
        <v>0</v>
      </c>
      <c r="S18" s="319">
        <f t="shared" si="11"/>
        <v>0.2</v>
      </c>
      <c r="T18" s="20">
        <v>1.3</v>
      </c>
      <c r="U18" s="319">
        <f t="shared" si="2"/>
        <v>1.3</v>
      </c>
      <c r="V18" s="20">
        <v>1.6</v>
      </c>
      <c r="W18" s="20">
        <v>1.3</v>
      </c>
      <c r="X18" s="20">
        <v>1</v>
      </c>
      <c r="Y18" s="20">
        <v>0.6</v>
      </c>
      <c r="Z18" s="319">
        <f t="shared" si="4"/>
        <v>4.5</v>
      </c>
      <c r="AA18" s="20">
        <v>0.5</v>
      </c>
      <c r="AB18" s="20">
        <v>3.3</v>
      </c>
      <c r="AC18" s="20">
        <v>0.5</v>
      </c>
      <c r="AD18" s="319">
        <f t="shared" si="5"/>
        <v>4.3</v>
      </c>
      <c r="AE18" s="20">
        <v>0.9</v>
      </c>
      <c r="AF18" s="319">
        <f t="shared" si="6"/>
        <v>0.9</v>
      </c>
      <c r="AG18" s="20">
        <v>0.6</v>
      </c>
      <c r="AH18" s="20">
        <v>0.7</v>
      </c>
      <c r="AI18" s="20">
        <v>0.4</v>
      </c>
      <c r="AJ18" s="319">
        <f t="shared" si="7"/>
        <v>0.6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318">
        <f t="shared" si="8"/>
        <v>15.7</v>
      </c>
    </row>
    <row r="19" spans="1:45" ht="15.75" thickBot="1">
      <c r="A19" s="301" t="s">
        <v>309</v>
      </c>
      <c r="B19" s="20">
        <v>0.3</v>
      </c>
      <c r="C19" s="319">
        <f t="shared" si="0"/>
        <v>0.3</v>
      </c>
      <c r="D19" s="20">
        <v>0.1</v>
      </c>
      <c r="E19" s="319">
        <f t="shared" si="3"/>
        <v>0.1</v>
      </c>
      <c r="F19" s="20">
        <v>0.2</v>
      </c>
      <c r="G19" s="319">
        <f t="shared" si="12"/>
        <v>0.2</v>
      </c>
      <c r="H19" s="20">
        <v>0.7</v>
      </c>
      <c r="I19" s="20">
        <v>0.3</v>
      </c>
      <c r="J19" s="319">
        <f t="shared" si="10"/>
        <v>1</v>
      </c>
      <c r="K19" s="20">
        <v>0.7</v>
      </c>
      <c r="L19" s="20">
        <v>0.1</v>
      </c>
      <c r="M19" s="20">
        <v>0.6</v>
      </c>
      <c r="N19" s="20">
        <v>0.5</v>
      </c>
      <c r="O19" s="20">
        <v>1.3</v>
      </c>
      <c r="P19" s="319">
        <f t="shared" si="9"/>
        <v>3.2</v>
      </c>
      <c r="Q19" s="20">
        <v>0</v>
      </c>
      <c r="R19" s="20">
        <v>0</v>
      </c>
      <c r="S19" s="319">
        <f t="shared" si="11"/>
        <v>0</v>
      </c>
      <c r="T19" s="20">
        <v>1.3</v>
      </c>
      <c r="U19" s="319">
        <f t="shared" si="2"/>
        <v>1.3</v>
      </c>
      <c r="V19" s="20">
        <v>1.8</v>
      </c>
      <c r="W19" s="20">
        <v>1.2</v>
      </c>
      <c r="X19" s="20">
        <v>0.8</v>
      </c>
      <c r="Y19" s="20">
        <v>0.5</v>
      </c>
      <c r="Z19" s="319">
        <f t="shared" si="4"/>
        <v>4.3</v>
      </c>
      <c r="AA19" s="20">
        <v>0.5</v>
      </c>
      <c r="AB19" s="20">
        <v>2.4</v>
      </c>
      <c r="AC19" s="20">
        <v>0.5</v>
      </c>
      <c r="AD19" s="319">
        <f t="shared" si="5"/>
        <v>3.4</v>
      </c>
      <c r="AE19" s="20">
        <v>0.6</v>
      </c>
      <c r="AF19" s="319">
        <f t="shared" si="6"/>
        <v>0.6</v>
      </c>
      <c r="AG19" s="20">
        <v>0.7</v>
      </c>
      <c r="AH19" s="20">
        <v>0.4</v>
      </c>
      <c r="AI19" s="20">
        <v>0.3</v>
      </c>
      <c r="AJ19" s="319">
        <f t="shared" si="7"/>
        <v>0.7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318">
        <f t="shared" si="8"/>
        <v>15.1</v>
      </c>
    </row>
    <row r="20" spans="1:45" ht="15.75" thickBot="1">
      <c r="A20" s="303" t="s">
        <v>340</v>
      </c>
      <c r="B20" s="20">
        <v>0</v>
      </c>
      <c r="C20" s="319">
        <f t="shared" si="0"/>
        <v>0</v>
      </c>
      <c r="D20" s="20">
        <v>0.2</v>
      </c>
      <c r="E20" s="326">
        <f t="shared" si="3"/>
        <v>0.2</v>
      </c>
      <c r="F20" s="172">
        <v>0.7</v>
      </c>
      <c r="G20" s="319">
        <f t="shared" ref="G20:G25" si="13">F20</f>
        <v>0.7</v>
      </c>
      <c r="H20" s="20">
        <v>0.3</v>
      </c>
      <c r="I20" s="20">
        <v>0.1</v>
      </c>
      <c r="J20" s="326">
        <f t="shared" si="10"/>
        <v>0.4</v>
      </c>
      <c r="K20" s="20">
        <v>1.2</v>
      </c>
      <c r="L20" s="20">
        <v>0</v>
      </c>
      <c r="M20" s="20">
        <v>0.2</v>
      </c>
      <c r="N20" s="172">
        <v>0.4</v>
      </c>
      <c r="O20" s="172">
        <v>0</v>
      </c>
      <c r="P20" s="330">
        <f t="shared" si="9"/>
        <v>1.7999999999999998</v>
      </c>
      <c r="Q20" s="20">
        <v>0</v>
      </c>
      <c r="R20" s="20">
        <v>0</v>
      </c>
      <c r="S20" s="326">
        <f t="shared" si="11"/>
        <v>0</v>
      </c>
      <c r="T20" s="20">
        <v>0</v>
      </c>
      <c r="U20" s="319">
        <f t="shared" si="2"/>
        <v>0</v>
      </c>
      <c r="V20" s="20">
        <v>0.3</v>
      </c>
      <c r="W20" s="20">
        <v>1.6</v>
      </c>
      <c r="X20" s="20">
        <v>0.7</v>
      </c>
      <c r="Y20" s="20">
        <v>0.2</v>
      </c>
      <c r="Z20" s="319">
        <f t="shared" si="4"/>
        <v>2.8000000000000003</v>
      </c>
      <c r="AA20" s="20">
        <v>0.6</v>
      </c>
      <c r="AB20" s="20">
        <v>2.6</v>
      </c>
      <c r="AC20" s="20">
        <v>0.3</v>
      </c>
      <c r="AD20" s="319">
        <f t="shared" si="5"/>
        <v>3.5</v>
      </c>
      <c r="AE20" s="20">
        <v>0</v>
      </c>
      <c r="AF20" s="319">
        <f t="shared" si="6"/>
        <v>0</v>
      </c>
      <c r="AG20" s="20">
        <v>0.7</v>
      </c>
      <c r="AH20" s="20">
        <v>0.5</v>
      </c>
      <c r="AI20" s="20">
        <v>0.4</v>
      </c>
      <c r="AJ20" s="319">
        <f t="shared" si="7"/>
        <v>0.7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318">
        <f t="shared" si="8"/>
        <v>10.1</v>
      </c>
    </row>
    <row r="21" spans="1:45" ht="15.75" thickBot="1">
      <c r="A21" s="302" t="s">
        <v>323</v>
      </c>
      <c r="B21" s="49">
        <v>0.2</v>
      </c>
      <c r="C21" s="321">
        <f t="shared" si="0"/>
        <v>0.2</v>
      </c>
      <c r="D21" s="49">
        <v>0.1</v>
      </c>
      <c r="E21" s="319">
        <f t="shared" si="3"/>
        <v>0.1</v>
      </c>
      <c r="F21" s="20">
        <v>0.4</v>
      </c>
      <c r="G21" s="321">
        <f t="shared" si="13"/>
        <v>0.4</v>
      </c>
      <c r="H21" s="49">
        <v>0.8</v>
      </c>
      <c r="I21" s="49">
        <v>0.8</v>
      </c>
      <c r="J21" s="319">
        <f t="shared" si="10"/>
        <v>1.6</v>
      </c>
      <c r="K21" s="49">
        <v>1.5</v>
      </c>
      <c r="L21" s="49">
        <v>0.2</v>
      </c>
      <c r="M21" s="49">
        <v>0.5</v>
      </c>
      <c r="N21" s="20">
        <v>0.5</v>
      </c>
      <c r="O21" s="20">
        <v>0.5</v>
      </c>
      <c r="P21" s="319">
        <f t="shared" si="9"/>
        <v>3.2</v>
      </c>
      <c r="Q21" s="49">
        <v>0.1</v>
      </c>
      <c r="R21" s="49">
        <v>0</v>
      </c>
      <c r="S21" s="319">
        <f t="shared" si="11"/>
        <v>0.1</v>
      </c>
      <c r="T21" s="49">
        <v>0</v>
      </c>
      <c r="U21" s="321">
        <f t="shared" si="2"/>
        <v>0</v>
      </c>
      <c r="V21" s="49">
        <v>2.95</v>
      </c>
      <c r="W21" s="49">
        <v>1.2</v>
      </c>
      <c r="X21" s="49">
        <v>0.8</v>
      </c>
      <c r="Y21" s="49">
        <v>0.5</v>
      </c>
      <c r="Z21" s="319">
        <f t="shared" si="4"/>
        <v>5.45</v>
      </c>
      <c r="AA21" s="49">
        <v>0.5</v>
      </c>
      <c r="AB21" s="49">
        <v>2.2999999999999998</v>
      </c>
      <c r="AC21" s="49">
        <v>0.4</v>
      </c>
      <c r="AD21" s="319">
        <f t="shared" si="5"/>
        <v>3.1999999999999997</v>
      </c>
      <c r="AE21" s="49">
        <v>0</v>
      </c>
      <c r="AF21" s="319">
        <f t="shared" si="6"/>
        <v>0</v>
      </c>
      <c r="AG21" s="49">
        <v>0.5</v>
      </c>
      <c r="AH21" s="20">
        <v>0.4</v>
      </c>
      <c r="AI21" s="20">
        <v>0.3</v>
      </c>
      <c r="AJ21" s="319">
        <f t="shared" si="7"/>
        <v>0.5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318">
        <f t="shared" si="8"/>
        <v>14.75</v>
      </c>
    </row>
    <row r="22" spans="1:45" ht="15.75" thickBot="1">
      <c r="A22" s="301" t="s">
        <v>324</v>
      </c>
      <c r="B22" s="20">
        <v>0.1</v>
      </c>
      <c r="C22" s="319">
        <f t="shared" si="0"/>
        <v>0.1</v>
      </c>
      <c r="D22" s="20">
        <v>0.2</v>
      </c>
      <c r="E22" s="319">
        <f t="shared" si="3"/>
        <v>0.2</v>
      </c>
      <c r="F22" s="20">
        <v>0.8</v>
      </c>
      <c r="G22" s="319">
        <f t="shared" si="13"/>
        <v>0.8</v>
      </c>
      <c r="H22" s="20">
        <v>0.3</v>
      </c>
      <c r="I22" s="20">
        <v>0.3</v>
      </c>
      <c r="J22" s="319">
        <f t="shared" si="10"/>
        <v>0.6</v>
      </c>
      <c r="K22" s="20">
        <v>1.1000000000000001</v>
      </c>
      <c r="L22" s="20">
        <v>0.2</v>
      </c>
      <c r="M22" s="20">
        <v>0.4</v>
      </c>
      <c r="N22" s="20">
        <v>0.4</v>
      </c>
      <c r="O22" s="20">
        <v>0.4</v>
      </c>
      <c r="P22" s="319">
        <f t="shared" si="9"/>
        <v>2.5</v>
      </c>
      <c r="Q22" s="20">
        <v>0.1</v>
      </c>
      <c r="R22" s="20">
        <v>0</v>
      </c>
      <c r="S22" s="319">
        <f t="shared" si="11"/>
        <v>0.1</v>
      </c>
      <c r="T22" s="20">
        <v>0</v>
      </c>
      <c r="U22" s="319">
        <f t="shared" si="2"/>
        <v>0</v>
      </c>
      <c r="V22" s="20">
        <v>1.9</v>
      </c>
      <c r="W22" s="20">
        <v>1.5</v>
      </c>
      <c r="X22" s="20">
        <v>0.7</v>
      </c>
      <c r="Y22" s="20">
        <v>0.3</v>
      </c>
      <c r="Z22" s="319">
        <f t="shared" si="4"/>
        <v>4.3999999999999995</v>
      </c>
      <c r="AA22" s="20">
        <v>0.6</v>
      </c>
      <c r="AB22" s="20">
        <v>2.7</v>
      </c>
      <c r="AC22" s="20">
        <v>0.4</v>
      </c>
      <c r="AD22" s="319">
        <f t="shared" si="5"/>
        <v>3.7</v>
      </c>
      <c r="AE22" s="20">
        <v>0</v>
      </c>
      <c r="AF22" s="319">
        <f t="shared" si="6"/>
        <v>0</v>
      </c>
      <c r="AG22" s="20">
        <v>0.7</v>
      </c>
      <c r="AH22" s="20">
        <v>0.4</v>
      </c>
      <c r="AI22" s="20">
        <v>0.4</v>
      </c>
      <c r="AJ22" s="319">
        <f t="shared" si="7"/>
        <v>0.7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318">
        <f t="shared" si="8"/>
        <v>13.099999999999998</v>
      </c>
    </row>
    <row r="23" spans="1:45" ht="15.75" thickBot="1">
      <c r="A23" s="301" t="s">
        <v>54</v>
      </c>
      <c r="B23" s="20">
        <v>0.2</v>
      </c>
      <c r="C23" s="319">
        <f t="shared" si="0"/>
        <v>0.2</v>
      </c>
      <c r="D23" s="20">
        <v>0.1</v>
      </c>
      <c r="E23" s="319">
        <f t="shared" si="3"/>
        <v>0.1</v>
      </c>
      <c r="F23" s="20">
        <v>0.6</v>
      </c>
      <c r="G23" s="319">
        <f t="shared" si="13"/>
        <v>0.6</v>
      </c>
      <c r="H23" s="20">
        <v>0.2</v>
      </c>
      <c r="I23" s="20">
        <v>0.3</v>
      </c>
      <c r="J23" s="319">
        <f t="shared" si="10"/>
        <v>0.5</v>
      </c>
      <c r="K23" s="20">
        <v>1</v>
      </c>
      <c r="L23" s="20">
        <v>0.2</v>
      </c>
      <c r="M23" s="20">
        <v>0.7</v>
      </c>
      <c r="N23" s="20">
        <v>0.4</v>
      </c>
      <c r="O23" s="20">
        <v>0.4</v>
      </c>
      <c r="P23" s="319">
        <f t="shared" si="9"/>
        <v>2.6999999999999997</v>
      </c>
      <c r="Q23" s="20">
        <v>0.2</v>
      </c>
      <c r="R23" s="20">
        <v>0</v>
      </c>
      <c r="S23" s="319">
        <f t="shared" si="11"/>
        <v>0.2</v>
      </c>
      <c r="T23" s="20">
        <v>0</v>
      </c>
      <c r="U23" s="319">
        <f t="shared" si="2"/>
        <v>0</v>
      </c>
      <c r="V23" s="20">
        <v>2.4</v>
      </c>
      <c r="W23" s="20">
        <v>3.2</v>
      </c>
      <c r="X23" s="20">
        <v>0.6</v>
      </c>
      <c r="Y23" s="20">
        <v>0.3</v>
      </c>
      <c r="Z23" s="319">
        <f t="shared" si="4"/>
        <v>6.4999999999999991</v>
      </c>
      <c r="AA23" s="20">
        <v>0.7</v>
      </c>
      <c r="AB23" s="20">
        <v>2.4</v>
      </c>
      <c r="AC23" s="20">
        <v>0.6</v>
      </c>
      <c r="AD23" s="319">
        <f t="shared" si="5"/>
        <v>3.6999999999999997</v>
      </c>
      <c r="AE23" s="20">
        <v>0</v>
      </c>
      <c r="AF23" s="319">
        <f t="shared" si="6"/>
        <v>0</v>
      </c>
      <c r="AG23" s="20">
        <v>0.7</v>
      </c>
      <c r="AH23" s="20">
        <v>1.1000000000000001</v>
      </c>
      <c r="AI23" s="20">
        <v>0.4</v>
      </c>
      <c r="AJ23" s="319">
        <f t="shared" si="7"/>
        <v>0.7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318">
        <f t="shared" si="8"/>
        <v>15.199999999999998</v>
      </c>
    </row>
    <row r="24" spans="1:45" ht="15.75" thickBot="1">
      <c r="A24" s="301" t="s">
        <v>242</v>
      </c>
      <c r="B24" s="20">
        <v>0</v>
      </c>
      <c r="C24" s="319">
        <f t="shared" si="0"/>
        <v>0</v>
      </c>
      <c r="D24" s="20">
        <v>0.2</v>
      </c>
      <c r="E24" s="319">
        <f t="shared" si="3"/>
        <v>0.2</v>
      </c>
      <c r="F24" s="20">
        <v>0.7</v>
      </c>
      <c r="G24" s="319">
        <f t="shared" si="13"/>
        <v>0.7</v>
      </c>
      <c r="H24" s="20">
        <v>0.3</v>
      </c>
      <c r="I24" s="20">
        <v>0.4</v>
      </c>
      <c r="J24" s="319">
        <f t="shared" si="10"/>
        <v>0.7</v>
      </c>
      <c r="K24" s="20">
        <v>1.8</v>
      </c>
      <c r="L24" s="20">
        <v>0.3</v>
      </c>
      <c r="M24" s="20">
        <v>0.7</v>
      </c>
      <c r="N24" s="20">
        <v>0.5</v>
      </c>
      <c r="O24" s="20">
        <v>0.5</v>
      </c>
      <c r="P24" s="319">
        <f t="shared" si="9"/>
        <v>3.8</v>
      </c>
      <c r="Q24" s="20">
        <v>0.5</v>
      </c>
      <c r="R24" s="20">
        <v>0.7</v>
      </c>
      <c r="S24" s="319">
        <f t="shared" si="11"/>
        <v>1.2</v>
      </c>
      <c r="T24" s="20">
        <v>0</v>
      </c>
      <c r="U24" s="319">
        <f t="shared" si="2"/>
        <v>0</v>
      </c>
      <c r="V24" s="20">
        <v>1</v>
      </c>
      <c r="W24" s="20">
        <v>3.4</v>
      </c>
      <c r="X24" s="20">
        <v>0.5</v>
      </c>
      <c r="Y24" s="20">
        <v>1</v>
      </c>
      <c r="Z24" s="319">
        <f t="shared" si="4"/>
        <v>5.9</v>
      </c>
      <c r="AA24" s="20">
        <v>0.9</v>
      </c>
      <c r="AB24" s="20">
        <v>1.9</v>
      </c>
      <c r="AC24" s="20">
        <v>0.5</v>
      </c>
      <c r="AD24" s="319">
        <f t="shared" si="5"/>
        <v>3.3</v>
      </c>
      <c r="AE24" s="20">
        <v>0.1</v>
      </c>
      <c r="AF24" s="319">
        <f t="shared" si="6"/>
        <v>0.1</v>
      </c>
      <c r="AG24" s="20">
        <v>0.7</v>
      </c>
      <c r="AH24" s="20">
        <v>0.6</v>
      </c>
      <c r="AI24" s="20">
        <v>0.3</v>
      </c>
      <c r="AJ24" s="319">
        <f t="shared" si="7"/>
        <v>0.7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318">
        <f t="shared" si="8"/>
        <v>16.600000000000001</v>
      </c>
    </row>
    <row r="25" spans="1:45" ht="15.75" thickBot="1">
      <c r="A25" s="301" t="s">
        <v>243</v>
      </c>
      <c r="B25" s="20">
        <v>0.2</v>
      </c>
      <c r="C25" s="319">
        <f t="shared" si="0"/>
        <v>0.2</v>
      </c>
      <c r="D25" s="20">
        <v>0.1</v>
      </c>
      <c r="E25" s="327">
        <f t="shared" si="3"/>
        <v>0.1</v>
      </c>
      <c r="F25" s="20">
        <v>0.6</v>
      </c>
      <c r="G25" s="319">
        <f t="shared" si="13"/>
        <v>0.6</v>
      </c>
      <c r="H25" s="20">
        <v>0.3</v>
      </c>
      <c r="I25" s="20">
        <v>0.5</v>
      </c>
      <c r="J25" s="319">
        <f t="shared" si="10"/>
        <v>0.8</v>
      </c>
      <c r="K25" s="20">
        <v>1.3</v>
      </c>
      <c r="L25" s="20">
        <v>0.3</v>
      </c>
      <c r="M25" s="20">
        <v>0.7</v>
      </c>
      <c r="N25" s="20">
        <v>0.5</v>
      </c>
      <c r="O25" s="20">
        <v>0.5</v>
      </c>
      <c r="P25" s="319">
        <f t="shared" si="9"/>
        <v>3.3</v>
      </c>
      <c r="Q25" s="20">
        <v>0.3</v>
      </c>
      <c r="R25" s="20">
        <v>0</v>
      </c>
      <c r="S25" s="319">
        <f t="shared" si="11"/>
        <v>0.3</v>
      </c>
      <c r="T25" s="20">
        <v>0</v>
      </c>
      <c r="U25" s="319">
        <f t="shared" si="2"/>
        <v>0</v>
      </c>
      <c r="V25" s="20">
        <v>1.8</v>
      </c>
      <c r="W25" s="20">
        <v>3.6</v>
      </c>
      <c r="X25" s="20">
        <v>0.4</v>
      </c>
      <c r="Y25" s="20">
        <v>0.6</v>
      </c>
      <c r="Z25" s="319">
        <f t="shared" si="4"/>
        <v>6.4</v>
      </c>
      <c r="AA25" s="20">
        <v>0.8</v>
      </c>
      <c r="AB25" s="20">
        <v>2.1</v>
      </c>
      <c r="AC25" s="20">
        <v>0.3</v>
      </c>
      <c r="AD25" s="319">
        <f t="shared" si="5"/>
        <v>3.2</v>
      </c>
      <c r="AE25" s="20">
        <v>0.3</v>
      </c>
      <c r="AF25" s="319">
        <f t="shared" si="6"/>
        <v>0.3</v>
      </c>
      <c r="AG25" s="20">
        <v>0.9</v>
      </c>
      <c r="AH25" s="20">
        <v>0.4</v>
      </c>
      <c r="AI25" s="20">
        <v>0.3</v>
      </c>
      <c r="AJ25" s="319">
        <f t="shared" si="7"/>
        <v>0.9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318">
        <f t="shared" si="8"/>
        <v>16.099999999999998</v>
      </c>
    </row>
    <row r="26" spans="1:45">
      <c r="A26" s="312" t="s">
        <v>57</v>
      </c>
      <c r="B26" s="218">
        <f t="shared" ref="B26" si="14">SUM(B6:B25)/COUNTA(B6:B25)</f>
        <v>0.26</v>
      </c>
      <c r="C26" s="322">
        <f t="shared" ref="C26:K26" si="15">SUM(C6:C25)/COUNTA(C6:C25)</f>
        <v>0.26</v>
      </c>
      <c r="D26" s="218">
        <f t="shared" si="15"/>
        <v>0.23000000000000004</v>
      </c>
      <c r="E26" s="322">
        <f t="shared" ref="E26" si="16">SUM(E6:E25)/COUNTA(E6:E25)</f>
        <v>0.23000000000000004</v>
      </c>
      <c r="F26" s="218">
        <f t="shared" si="15"/>
        <v>0.53499999999999992</v>
      </c>
      <c r="G26" s="322">
        <f t="shared" si="15"/>
        <v>0.53499999999999992</v>
      </c>
      <c r="H26" s="218">
        <f t="shared" si="15"/>
        <v>0.6150000000000001</v>
      </c>
      <c r="I26" s="218">
        <f t="shared" si="15"/>
        <v>0.34500000000000003</v>
      </c>
      <c r="J26" s="322">
        <f>SUM(J6:J25)/COUNTA(J6:J25)</f>
        <v>0.96000000000000019</v>
      </c>
      <c r="K26" s="218">
        <f t="shared" si="15"/>
        <v>1.5050000000000001</v>
      </c>
      <c r="L26" s="218">
        <f t="shared" ref="L26:N26" si="17">SUM(L6:L25)/COUNTA(L6:L25)</f>
        <v>0.13500000000000001</v>
      </c>
      <c r="M26" s="218">
        <f t="shared" ref="M26:AL26" si="18">SUM(M6:M25)/COUNTA(M6:M25)</f>
        <v>0.48999999999999994</v>
      </c>
      <c r="N26" s="218">
        <f t="shared" si="17"/>
        <v>0.48500000000000004</v>
      </c>
      <c r="O26" s="218">
        <f t="shared" si="18"/>
        <v>0.42000000000000004</v>
      </c>
      <c r="P26" s="322">
        <f t="shared" si="18"/>
        <v>3.0349999999999997</v>
      </c>
      <c r="Q26" s="218">
        <f t="shared" si="18"/>
        <v>0.125</v>
      </c>
      <c r="R26" s="218">
        <f>SUM(R6:R25)/COUNTA(R6:R25)</f>
        <v>5.5000000000000007E-2</v>
      </c>
      <c r="S26" s="322">
        <f>SUM(S6:S25)/COUNTA(S6:S25)</f>
        <v>0.18000000000000002</v>
      </c>
      <c r="T26" s="218">
        <f t="shared" si="18"/>
        <v>1.3150000000000002</v>
      </c>
      <c r="U26" s="322">
        <f t="shared" si="18"/>
        <v>1.3150000000000002</v>
      </c>
      <c r="V26" s="218">
        <f>SUM(V6:V25)/COUNTA(V6:V25)</f>
        <v>2.0324999999999998</v>
      </c>
      <c r="W26" s="218">
        <f>SUM(W6:W25)/COUNTA(W6:W25)</f>
        <v>1.56</v>
      </c>
      <c r="X26" s="218">
        <f>SUM(X6:X25)/COUNTA(X6:X25)</f>
        <v>0.84499999999999997</v>
      </c>
      <c r="Y26" s="218">
        <f>SUM(Y6:Y25)/COUNTA(Y6:Y25)</f>
        <v>0.40499999999999997</v>
      </c>
      <c r="Z26" s="322">
        <f>SUM(Z6:Z25)/COUNTA(Z6:Z25)</f>
        <v>4.8425000000000011</v>
      </c>
      <c r="AA26" s="218">
        <f t="shared" ref="AA26" si="19">SUM(AA6:AA25)/COUNTA(AA6:AA25)</f>
        <v>0.56999999999999995</v>
      </c>
      <c r="AB26" s="218">
        <f t="shared" ref="AB26" si="20">SUM(AB6:AB25)/COUNTA(AB6:AB25)</f>
        <v>2.7149999999999999</v>
      </c>
      <c r="AC26" s="218">
        <f t="shared" si="18"/>
        <v>0.41000000000000003</v>
      </c>
      <c r="AD26" s="322">
        <f>SUM(AD6:AD25)/COUNTA(AD6:AD25)</f>
        <v>3.6949999999999994</v>
      </c>
      <c r="AE26" s="218">
        <f t="shared" ref="AE26" si="21">SUM(AE6:AE25)/COUNTA(AE6:AE25)</f>
        <v>0.48500000000000004</v>
      </c>
      <c r="AF26" s="322">
        <f>SUM(AF6:AF25)/COUNTA(AF6:AF25)</f>
        <v>0.48500000000000004</v>
      </c>
      <c r="AG26" s="218">
        <f t="shared" si="18"/>
        <v>0.80999999999999983</v>
      </c>
      <c r="AH26" s="218">
        <f t="shared" si="18"/>
        <v>0.56500000000000006</v>
      </c>
      <c r="AI26" s="218">
        <f t="shared" si="18"/>
        <v>0.4</v>
      </c>
      <c r="AJ26" s="322">
        <f>SUM(AJ6:AJ25)/COUNTA(AJ6:AJ25)</f>
        <v>0.84999999999999987</v>
      </c>
      <c r="AK26" s="218">
        <f t="shared" si="18"/>
        <v>0</v>
      </c>
      <c r="AL26" s="218">
        <f t="shared" si="18"/>
        <v>0</v>
      </c>
      <c r="AM26" s="218">
        <f>SUM(AM6:AM25)/COUNTA(AM6:AM25)</f>
        <v>0</v>
      </c>
      <c r="AN26" s="218">
        <f t="shared" ref="AN26" si="22">SUM(AN6:AN25)/COUNTA(AN6:AN25)</f>
        <v>0</v>
      </c>
      <c r="AO26" s="218">
        <f>SUM(AO6:AO25)/COUNTA(AO6:AO25)</f>
        <v>0</v>
      </c>
      <c r="AP26" s="218">
        <f>SUM(AP6:AP25)/COUNTA(AP6:AP25)</f>
        <v>0</v>
      </c>
      <c r="AQ26" s="218">
        <f>SUM(AQ6:AQ25)/COUNTA(AQ6:AQ25)</f>
        <v>0</v>
      </c>
      <c r="AR26" s="218">
        <v>0</v>
      </c>
      <c r="AS26" s="296">
        <f>SUM(AS6:AS25)/COUNTA(AS6:AS25)</f>
        <v>16.387500000000003</v>
      </c>
    </row>
    <row r="27" spans="1:45">
      <c r="A27" s="301" t="s">
        <v>58</v>
      </c>
      <c r="B27" s="314">
        <f t="shared" ref="B27" si="23">SUM(B6:B20)/COUNTA(B6:B20)</f>
        <v>0.3</v>
      </c>
      <c r="C27" s="323">
        <f t="shared" ref="C27:J27" si="24">SUM(C6:C20)/COUNTA(C6:C20)</f>
        <v>0.3</v>
      </c>
      <c r="D27" s="314">
        <f t="shared" si="24"/>
        <v>0.26000000000000006</v>
      </c>
      <c r="E27" s="323">
        <f t="shared" ref="E27" si="25">SUM(E6:E20)/COUNTA(E6:E20)</f>
        <v>0.26000000000000006</v>
      </c>
      <c r="F27" s="314">
        <f t="shared" si="24"/>
        <v>0.50666666666666671</v>
      </c>
      <c r="G27" s="323">
        <f t="shared" si="24"/>
        <v>0.50666666666666671</v>
      </c>
      <c r="H27" s="314">
        <f t="shared" si="24"/>
        <v>0.69333333333333336</v>
      </c>
      <c r="I27" s="314">
        <f t="shared" si="24"/>
        <v>0.3066666666666667</v>
      </c>
      <c r="J27" s="323">
        <f t="shared" si="24"/>
        <v>1</v>
      </c>
      <c r="K27" s="314">
        <f>SUM(K6:K20)/COUNTA(K6:K20)</f>
        <v>1.5599999999999998</v>
      </c>
      <c r="L27" s="314">
        <f>SUM(L6:L20)/COUNTA(L6:L20)</f>
        <v>0.10000000000000003</v>
      </c>
      <c r="M27" s="314">
        <f>SUM(M6:M20)/COUNTA(M6:M20)</f>
        <v>0.45333333333333337</v>
      </c>
      <c r="N27" s="314">
        <f t="shared" ref="N27" si="26">SUM(N6:N20)/COUNTA(N6:N20)</f>
        <v>0.49333333333333335</v>
      </c>
      <c r="O27" s="314">
        <f>SUM(O6:O20)/COUNTA(O6:O20)</f>
        <v>0.40666666666666662</v>
      </c>
      <c r="P27" s="323">
        <f t="shared" ref="P27" si="27">SUM(P6:P20)/COUNTA(P6:P20)</f>
        <v>3.0133333333333332</v>
      </c>
      <c r="Q27" s="314">
        <f t="shared" ref="Q27" si="28">SUM(Q6:Q20)/COUNTA(Q6:Q20)</f>
        <v>8.666666666666667E-2</v>
      </c>
      <c r="R27" s="314">
        <f>SUM(R6:R20)/COUNTA(R6:R20)</f>
        <v>2.6666666666666668E-2</v>
      </c>
      <c r="S27" s="323">
        <f>SUM(S6:S20)/COUNTA(S6:S20)</f>
        <v>0.11333333333333336</v>
      </c>
      <c r="T27" s="314">
        <f t="shared" ref="T27:U27" si="29">SUM(T6:T20)/COUNTA(T6:T20)</f>
        <v>1.7533333333333336</v>
      </c>
      <c r="U27" s="323">
        <f t="shared" si="29"/>
        <v>1.7533333333333336</v>
      </c>
      <c r="V27" s="314">
        <f>SUM(V6:V20)/COUNTA(V6:V20)</f>
        <v>2.0400000000000005</v>
      </c>
      <c r="W27" s="314">
        <f>SUM(W6:W20)/COUNTA(W6:W20)</f>
        <v>1.22</v>
      </c>
      <c r="X27" s="314">
        <f>SUM(X6:X20)/COUNTA(X6:X20)</f>
        <v>0.92666666666666664</v>
      </c>
      <c r="Y27" s="314">
        <f>SUM(Y6:Y20)/COUNTA(Y6:Y20)</f>
        <v>0.36</v>
      </c>
      <c r="Z27" s="323">
        <f>SUM(Z6:Z20)/COUNTA(Z6:Z20)</f>
        <v>4.5466666666666669</v>
      </c>
      <c r="AA27" s="314">
        <f t="shared" ref="AA27" si="30">SUM(AA6:AA20)/COUNTA(AA6:AA20)</f>
        <v>0.52666666666666662</v>
      </c>
      <c r="AB27" s="314">
        <f t="shared" ref="AB27" si="31">SUM(AB6:AB20)/COUNTA(AB6:AB20)</f>
        <v>2.86</v>
      </c>
      <c r="AC27" s="314">
        <f t="shared" ref="AC27:AL27" si="32">SUM(AC6:AC20)/COUNTA(AC6:AC20)</f>
        <v>0.4</v>
      </c>
      <c r="AD27" s="323">
        <f>SUM(AD6:AD20)/COUNTA(AD6:AD20)</f>
        <v>3.7866666666666662</v>
      </c>
      <c r="AE27" s="314">
        <f t="shared" ref="AE27" si="33">SUM(AE6:AE20)/COUNTA(AE6:AE20)</f>
        <v>0.62</v>
      </c>
      <c r="AF27" s="323">
        <f>SUM(AF6:AF20)/COUNTA(AF6:AF20)</f>
        <v>0.62</v>
      </c>
      <c r="AG27" s="314">
        <f t="shared" si="32"/>
        <v>0.84666666666666657</v>
      </c>
      <c r="AH27" s="314">
        <f t="shared" si="32"/>
        <v>0.56000000000000005</v>
      </c>
      <c r="AI27" s="314">
        <f t="shared" si="32"/>
        <v>0.42</v>
      </c>
      <c r="AJ27" s="323">
        <f>SUM(AJ6:AJ20)/COUNTA(AJ6:AJ20)</f>
        <v>0.89999999999999991</v>
      </c>
      <c r="AK27" s="314">
        <f t="shared" si="32"/>
        <v>0</v>
      </c>
      <c r="AL27" s="314">
        <f t="shared" si="32"/>
        <v>0</v>
      </c>
      <c r="AM27" s="314">
        <f>SUM(AM6:AM20)/COUNTA(AM6:AM20)</f>
        <v>0</v>
      </c>
      <c r="AN27" s="314">
        <f t="shared" ref="AN27" si="34">SUM(AN6:AN20)/COUNTA(AN6:AN20)</f>
        <v>0</v>
      </c>
      <c r="AO27" s="314">
        <f>SUM(AO6:AO20)/COUNTA(AO6:AO20)</f>
        <v>0</v>
      </c>
      <c r="AP27" s="314">
        <f>SUM(AP6:AP20)/COUNTA(AP6:AP20)</f>
        <v>0</v>
      </c>
      <c r="AQ27" s="314">
        <f>SUM(AQ6:AQ20)/COUNTA(AQ6:AQ20)</f>
        <v>0</v>
      </c>
      <c r="AR27" s="20">
        <v>0</v>
      </c>
      <c r="AS27" s="315">
        <f>SUM(AS6:AS20)/COUNTA(AS6:AS20)</f>
        <v>16.8</v>
      </c>
    </row>
    <row r="28" spans="1:45">
      <c r="A28" s="301" t="s">
        <v>59</v>
      </c>
      <c r="B28" s="314">
        <f t="shared" ref="B28" si="35">SUM(B21:B25)/COUNTA(B21:B25)</f>
        <v>0.13999999999999999</v>
      </c>
      <c r="C28" s="323">
        <f t="shared" ref="C28:P28" si="36">SUM(C21:C25)/COUNTA(C21:C25)</f>
        <v>0.13999999999999999</v>
      </c>
      <c r="D28" s="314">
        <f t="shared" si="36"/>
        <v>0.14000000000000001</v>
      </c>
      <c r="E28" s="323">
        <f t="shared" ref="E28" si="37">SUM(E21:E25)/COUNTA(E21:E25)</f>
        <v>0.14000000000000001</v>
      </c>
      <c r="F28" s="314">
        <f t="shared" si="36"/>
        <v>0.62</v>
      </c>
      <c r="G28" s="323">
        <f t="shared" ref="G28:O28" si="38">SUM(G21:G25)/COUNTA(G21:G25)</f>
        <v>0.62</v>
      </c>
      <c r="H28" s="314">
        <f t="shared" si="38"/>
        <v>0.38</v>
      </c>
      <c r="I28" s="314">
        <f t="shared" si="38"/>
        <v>0.46000000000000008</v>
      </c>
      <c r="J28" s="323">
        <f t="shared" si="38"/>
        <v>0.84000000000000008</v>
      </c>
      <c r="K28" s="314">
        <f t="shared" si="38"/>
        <v>1.34</v>
      </c>
      <c r="L28" s="314">
        <f t="shared" si="38"/>
        <v>0.24000000000000005</v>
      </c>
      <c r="M28" s="314">
        <f t="shared" si="38"/>
        <v>0.6</v>
      </c>
      <c r="N28" s="314">
        <f t="shared" si="38"/>
        <v>0.45999999999999996</v>
      </c>
      <c r="O28" s="314">
        <f t="shared" si="38"/>
        <v>0.45999999999999996</v>
      </c>
      <c r="P28" s="323">
        <f t="shared" si="36"/>
        <v>3.1</v>
      </c>
      <c r="Q28" s="314">
        <f t="shared" ref="Q28" si="39">SUM(Q21:Q25)/COUNTA(Q21:Q25)</f>
        <v>0.24</v>
      </c>
      <c r="R28" s="314">
        <f>SUM(R21:R25)/COUNTA(R21:R25)</f>
        <v>0.13999999999999999</v>
      </c>
      <c r="S28" s="323">
        <f>SUM(S21:S25)/COUNTA(S21:S25)</f>
        <v>0.38</v>
      </c>
      <c r="T28" s="314">
        <f t="shared" ref="T28:U28" si="40">SUM(T21:T25)/COUNTA(T21:T25)</f>
        <v>0</v>
      </c>
      <c r="U28" s="323">
        <f t="shared" si="40"/>
        <v>0</v>
      </c>
      <c r="V28" s="314">
        <f>SUM(V21:V25)/COUNTA(V21:V25)</f>
        <v>2.0100000000000002</v>
      </c>
      <c r="W28" s="314">
        <f>SUM(W21:W25)/COUNTA(W21:W25)</f>
        <v>2.58</v>
      </c>
      <c r="X28" s="314">
        <f>SUM(X21:X25)/COUNTA(X21:X25)</f>
        <v>0.6</v>
      </c>
      <c r="Y28" s="314">
        <f>SUM(Y21:Y25)/COUNTA(Y21:Y25)</f>
        <v>0.54</v>
      </c>
      <c r="Z28" s="323">
        <f>SUM(Z21:Z25)/COUNTA(Z21:Z25)</f>
        <v>5.7299999999999995</v>
      </c>
      <c r="AA28" s="314">
        <f t="shared" ref="AA28" si="41">SUM(AA21:AA25)/COUNTA(AA21:AA25)</f>
        <v>0.7</v>
      </c>
      <c r="AB28" s="314">
        <f t="shared" ref="AB28" si="42">SUM(AB21:AB25)/COUNTA(AB21:AB25)</f>
        <v>2.2800000000000002</v>
      </c>
      <c r="AC28" s="314">
        <f t="shared" ref="AC28:AL28" si="43">SUM(AC21:AC25)/COUNTA(AC21:AC25)</f>
        <v>0.43999999999999995</v>
      </c>
      <c r="AD28" s="323">
        <f>SUM(AD21:AD25)/COUNTA(AD21:AD25)</f>
        <v>3.4199999999999995</v>
      </c>
      <c r="AE28" s="314">
        <f t="shared" ref="AE28" si="44">SUM(AE21:AE25)/COUNTA(AE21:AE25)</f>
        <v>0.08</v>
      </c>
      <c r="AF28" s="323">
        <f>SUM(AF21:AF25)/COUNTA(AF21:AF25)</f>
        <v>0.08</v>
      </c>
      <c r="AG28" s="314">
        <f t="shared" si="43"/>
        <v>0.7</v>
      </c>
      <c r="AH28" s="314">
        <f t="shared" si="43"/>
        <v>0.57999999999999996</v>
      </c>
      <c r="AI28" s="314">
        <f t="shared" si="43"/>
        <v>0.34</v>
      </c>
      <c r="AJ28" s="323">
        <f>SUM(AJ21:AJ25)/COUNTA(AJ21:AJ25)</f>
        <v>0.7</v>
      </c>
      <c r="AK28" s="314">
        <f t="shared" si="43"/>
        <v>0</v>
      </c>
      <c r="AL28" s="314">
        <f t="shared" si="43"/>
        <v>0</v>
      </c>
      <c r="AM28" s="314">
        <f>SUM(AM21:AM25)/COUNTA(AM21:AM25)</f>
        <v>0</v>
      </c>
      <c r="AN28" s="314">
        <f t="shared" ref="AN28" si="45">SUM(AN21:AN25)/COUNTA(AN21:AN25)</f>
        <v>0</v>
      </c>
      <c r="AO28" s="314">
        <f>SUM(AO21:AO25)/COUNTA(AO21:AO25)</f>
        <v>0</v>
      </c>
      <c r="AP28" s="314">
        <f>SUM(AP21:AP25)/COUNTA(AP21:AP25)</f>
        <v>0</v>
      </c>
      <c r="AQ28" s="314">
        <f>SUM(AQ21:AQ25)/COUNTA(AQ21:AQ25)</f>
        <v>0</v>
      </c>
      <c r="AR28" s="20">
        <v>0</v>
      </c>
      <c r="AS28" s="315">
        <f>SUM(AS21:AS25)/COUNTA(AS21:AS25)</f>
        <v>15.15</v>
      </c>
    </row>
    <row r="29" spans="1:45" ht="15.75" thickBot="1">
      <c r="A29" s="313" t="s">
        <v>60</v>
      </c>
      <c r="B29" s="112"/>
      <c r="C29" s="324">
        <f>C26</f>
        <v>0.26</v>
      </c>
      <c r="D29" s="112"/>
      <c r="E29" s="324">
        <f>E26</f>
        <v>0.23000000000000004</v>
      </c>
      <c r="F29" s="112"/>
      <c r="G29" s="324">
        <f>G26</f>
        <v>0.53499999999999992</v>
      </c>
      <c r="H29" s="112"/>
      <c r="I29" s="112"/>
      <c r="J29" s="324">
        <f>J26</f>
        <v>0.96000000000000019</v>
      </c>
      <c r="K29" s="112"/>
      <c r="L29" s="112"/>
      <c r="M29" s="112"/>
      <c r="N29" s="112"/>
      <c r="O29" s="112"/>
      <c r="P29" s="324">
        <f>+P26</f>
        <v>3.0349999999999997</v>
      </c>
      <c r="Q29" s="112"/>
      <c r="R29" s="112"/>
      <c r="S29" s="324">
        <f>+S26</f>
        <v>0.18000000000000002</v>
      </c>
      <c r="T29" s="112"/>
      <c r="U29" s="324">
        <f>+U26</f>
        <v>1.3150000000000002</v>
      </c>
      <c r="V29" s="112"/>
      <c r="W29" s="112"/>
      <c r="X29" s="112"/>
      <c r="Y29" s="112"/>
      <c r="Z29" s="324">
        <f>+Z26</f>
        <v>4.8425000000000011</v>
      </c>
      <c r="AA29" s="112"/>
      <c r="AB29" s="112"/>
      <c r="AC29" s="112"/>
      <c r="AD29" s="324">
        <f>+AD26</f>
        <v>3.6949999999999994</v>
      </c>
      <c r="AE29" s="112"/>
      <c r="AF29" s="324">
        <f>+AF26</f>
        <v>0.48500000000000004</v>
      </c>
      <c r="AG29" s="112"/>
      <c r="AH29" s="112"/>
      <c r="AI29" s="112"/>
      <c r="AJ29" s="324">
        <f>+AJ26</f>
        <v>0.84999999999999987</v>
      </c>
      <c r="AK29" s="112"/>
      <c r="AL29" s="112">
        <f t="shared" ref="AL29:AQ29" si="46">+AL26</f>
        <v>0</v>
      </c>
      <c r="AM29" s="112">
        <f t="shared" si="46"/>
        <v>0</v>
      </c>
      <c r="AN29" s="112">
        <f t="shared" si="46"/>
        <v>0</v>
      </c>
      <c r="AO29" s="112">
        <f t="shared" si="46"/>
        <v>0</v>
      </c>
      <c r="AP29" s="112">
        <f t="shared" si="46"/>
        <v>0</v>
      </c>
      <c r="AQ29" s="112">
        <f t="shared" si="46"/>
        <v>0</v>
      </c>
      <c r="AR29" s="316">
        <v>0</v>
      </c>
      <c r="AS29" s="297">
        <f>+AS26</f>
        <v>16.387500000000003</v>
      </c>
    </row>
    <row r="32" spans="1: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45" ht="15.75" thickBot="1">
      <c r="A33" s="1"/>
      <c r="B33" s="314">
        <f>SUM(E35:J35)</f>
        <v>5.8800000000000008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>
      <c r="A34" s="24" t="s">
        <v>61</v>
      </c>
      <c r="B34" s="37" t="s">
        <v>74</v>
      </c>
      <c r="C34" s="37" t="s">
        <v>76</v>
      </c>
      <c r="D34" s="37" t="s">
        <v>77</v>
      </c>
      <c r="E34" s="37" t="s">
        <v>79</v>
      </c>
      <c r="F34" s="37" t="s">
        <v>78</v>
      </c>
      <c r="G34" s="37" t="s">
        <v>83</v>
      </c>
      <c r="H34" s="37"/>
      <c r="I34" s="37" t="s">
        <v>84</v>
      </c>
      <c r="J34" s="37" t="s">
        <v>86</v>
      </c>
      <c r="K34" s="37" t="s">
        <v>88</v>
      </c>
      <c r="L34" s="37" t="s">
        <v>89</v>
      </c>
      <c r="M34" s="37"/>
      <c r="N34" s="37" t="s">
        <v>91</v>
      </c>
      <c r="O34" s="37" t="s">
        <v>93</v>
      </c>
      <c r="P34" s="25"/>
      <c r="Q34" s="1"/>
      <c r="R34" s="1"/>
      <c r="S34" s="1"/>
      <c r="T34" s="1"/>
      <c r="U34" s="1"/>
      <c r="V34" s="1"/>
      <c r="W34" s="1"/>
      <c r="X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>
      <c r="A35" s="26" t="s">
        <v>58</v>
      </c>
      <c r="B35" s="18">
        <f>C27</f>
        <v>0.3</v>
      </c>
      <c r="C35" s="18">
        <f>E27</f>
        <v>0.26000000000000006</v>
      </c>
      <c r="D35" s="18">
        <f>G27</f>
        <v>0.50666666666666671</v>
      </c>
      <c r="E35" s="18">
        <f>J27</f>
        <v>1</v>
      </c>
      <c r="F35" s="18">
        <f>P27</f>
        <v>3.0133333333333332</v>
      </c>
      <c r="G35" s="18">
        <v>0</v>
      </c>
      <c r="H35" s="18"/>
      <c r="I35" s="18">
        <f>S27</f>
        <v>0.11333333333333336</v>
      </c>
      <c r="J35" s="18">
        <f>U27</f>
        <v>1.7533333333333336</v>
      </c>
      <c r="K35" s="18">
        <f>Z27</f>
        <v>4.5466666666666669</v>
      </c>
      <c r="L35" s="18">
        <f>AD27</f>
        <v>3.7866666666666662</v>
      </c>
      <c r="M35" s="18"/>
      <c r="N35" s="18">
        <f>(AF27)</f>
        <v>0.62</v>
      </c>
      <c r="O35" s="18">
        <f>AJ27</f>
        <v>0.89999999999999991</v>
      </c>
      <c r="P35" s="25"/>
      <c r="Q35" s="1"/>
      <c r="R35" s="1"/>
      <c r="S35" s="1"/>
      <c r="T35" s="1"/>
      <c r="U35" s="1"/>
      <c r="V35" s="1"/>
      <c r="W35" s="1"/>
      <c r="X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>
      <c r="A36" s="210" t="s">
        <v>59</v>
      </c>
      <c r="B36" s="211">
        <f>C28</f>
        <v>0.13999999999999999</v>
      </c>
      <c r="C36" s="211">
        <f>E28</f>
        <v>0.14000000000000001</v>
      </c>
      <c r="D36" s="211">
        <f>G28</f>
        <v>0.62</v>
      </c>
      <c r="E36" s="211">
        <f>J28</f>
        <v>0.84000000000000008</v>
      </c>
      <c r="F36" s="211">
        <f>P28</f>
        <v>3.1</v>
      </c>
      <c r="G36" s="211">
        <v>0</v>
      </c>
      <c r="H36" s="211"/>
      <c r="I36" s="211">
        <f>S28</f>
        <v>0.38</v>
      </c>
      <c r="J36" s="211">
        <f>U28</f>
        <v>0</v>
      </c>
      <c r="K36" s="211">
        <f>Z28</f>
        <v>5.7299999999999995</v>
      </c>
      <c r="L36" s="18">
        <f>AD28</f>
        <v>3.4199999999999995</v>
      </c>
      <c r="M36" s="18"/>
      <c r="N36" s="18">
        <f t="shared" ref="N36" si="47">AF28</f>
        <v>0.08</v>
      </c>
      <c r="O36" s="332">
        <f>AJ28</f>
        <v>0.7</v>
      </c>
      <c r="Q36" s="1"/>
      <c r="R36" s="1"/>
      <c r="S36" s="1"/>
      <c r="T36" s="1"/>
      <c r="U36" s="1"/>
      <c r="V36" s="1"/>
      <c r="W36" s="1"/>
      <c r="X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5.75" thickBot="1">
      <c r="A37" s="27" t="s">
        <v>60</v>
      </c>
      <c r="B37" s="18">
        <f>C29</f>
        <v>0.26</v>
      </c>
      <c r="C37" s="18">
        <f>E29</f>
        <v>0.23000000000000004</v>
      </c>
      <c r="D37" s="18">
        <f>G29</f>
        <v>0.53499999999999992</v>
      </c>
      <c r="E37" s="18">
        <f>J29</f>
        <v>0.96000000000000019</v>
      </c>
      <c r="F37" s="18">
        <f>P29</f>
        <v>3.0349999999999997</v>
      </c>
      <c r="G37" s="18">
        <v>0</v>
      </c>
      <c r="H37" s="18"/>
      <c r="I37" s="18">
        <f>S29</f>
        <v>0.18000000000000002</v>
      </c>
      <c r="J37" s="18">
        <f>U29</f>
        <v>1.3150000000000002</v>
      </c>
      <c r="K37" s="18">
        <f>Z29</f>
        <v>4.8425000000000011</v>
      </c>
      <c r="L37" s="18">
        <f>AD29</f>
        <v>3.6949999999999994</v>
      </c>
      <c r="M37" s="18"/>
      <c r="N37" s="18">
        <f t="shared" ref="N37" si="48">AF29</f>
        <v>0.48500000000000004</v>
      </c>
      <c r="O37" s="112">
        <f>AJ29</f>
        <v>0.84999999999999987</v>
      </c>
      <c r="P37" s="25"/>
      <c r="Q37" s="1"/>
      <c r="R37" s="1"/>
      <c r="S37" s="1"/>
      <c r="T37" s="1"/>
      <c r="U37" s="1"/>
      <c r="V37" s="1"/>
      <c r="W37" s="1"/>
      <c r="X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>
      <c r="A38" s="26" t="s">
        <v>658</v>
      </c>
      <c r="B38" s="18">
        <f>B37</f>
        <v>0.26</v>
      </c>
      <c r="C38" s="18">
        <f>C37+B38</f>
        <v>0.49000000000000005</v>
      </c>
      <c r="D38" s="18">
        <f t="shared" ref="D38:O38" si="49">D37+C38</f>
        <v>1.0249999999999999</v>
      </c>
      <c r="E38" s="18">
        <f t="shared" si="49"/>
        <v>1.9850000000000001</v>
      </c>
      <c r="F38" s="18">
        <f t="shared" si="49"/>
        <v>5.0199999999999996</v>
      </c>
      <c r="G38" s="18">
        <f t="shared" si="49"/>
        <v>5.0199999999999996</v>
      </c>
      <c r="H38" s="18">
        <f t="shared" si="49"/>
        <v>5.0199999999999996</v>
      </c>
      <c r="I38" s="18">
        <f t="shared" si="49"/>
        <v>5.1999999999999993</v>
      </c>
      <c r="J38" s="18">
        <f t="shared" si="49"/>
        <v>6.5149999999999997</v>
      </c>
      <c r="K38" s="18">
        <f t="shared" si="49"/>
        <v>11.357500000000002</v>
      </c>
      <c r="L38" s="18">
        <f t="shared" si="49"/>
        <v>15.052500000000002</v>
      </c>
      <c r="M38" s="18">
        <f t="shared" si="49"/>
        <v>15.052500000000002</v>
      </c>
      <c r="N38" s="18">
        <f t="shared" si="49"/>
        <v>15.537500000000001</v>
      </c>
      <c r="O38" s="18">
        <f t="shared" si="49"/>
        <v>16.387500000000003</v>
      </c>
      <c r="P38" s="376">
        <f>SUM(C38:O38)</f>
        <v>103.66250000000001</v>
      </c>
      <c r="Q38" s="1"/>
      <c r="R38" s="1"/>
      <c r="S38" s="1"/>
      <c r="T38" s="1"/>
      <c r="U38" s="1"/>
      <c r="V38" s="1"/>
      <c r="W38" s="1"/>
      <c r="X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>
      <c r="A39" s="29" t="s">
        <v>279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25"/>
      <c r="Q39" s="1"/>
      <c r="R39" s="1"/>
      <c r="S39" s="1"/>
      <c r="T39" s="1"/>
      <c r="U39" s="1"/>
      <c r="V39" s="1"/>
      <c r="W39" s="1"/>
      <c r="X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>
      <c r="A40" s="32" t="s">
        <v>63</v>
      </c>
      <c r="B40" s="38" t="s">
        <v>74</v>
      </c>
      <c r="C40" s="38" t="s">
        <v>76</v>
      </c>
      <c r="D40" s="38" t="s">
        <v>77</v>
      </c>
      <c r="E40" s="38" t="s">
        <v>79</v>
      </c>
      <c r="F40" s="38" t="s">
        <v>78</v>
      </c>
      <c r="G40" s="38" t="s">
        <v>83</v>
      </c>
      <c r="H40" s="38"/>
      <c r="I40" s="38" t="s">
        <v>84</v>
      </c>
      <c r="J40" s="38" t="s">
        <v>86</v>
      </c>
      <c r="K40" s="38" t="s">
        <v>88</v>
      </c>
      <c r="L40" s="38" t="s">
        <v>89</v>
      </c>
      <c r="M40" s="38"/>
      <c r="N40" s="38" t="s">
        <v>91</v>
      </c>
      <c r="O40" s="38" t="s">
        <v>93</v>
      </c>
      <c r="P40" s="25"/>
      <c r="Q40" s="1"/>
      <c r="R40" s="1"/>
      <c r="S40" s="1"/>
      <c r="T40" s="1"/>
      <c r="U40" s="1"/>
      <c r="V40" s="1"/>
      <c r="W40" s="1"/>
      <c r="X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>
      <c r="A41" s="26" t="s">
        <v>64</v>
      </c>
      <c r="B41" s="18">
        <v>1.02</v>
      </c>
      <c r="C41" s="18">
        <v>1.05</v>
      </c>
      <c r="D41" s="18">
        <v>0.77</v>
      </c>
      <c r="E41" s="18">
        <v>1.71</v>
      </c>
      <c r="F41" s="18">
        <v>3.24</v>
      </c>
      <c r="G41" s="18">
        <v>2.4</v>
      </c>
      <c r="H41" s="18"/>
      <c r="I41" s="18">
        <v>1.53</v>
      </c>
      <c r="J41" s="18">
        <v>2.2200000000000002</v>
      </c>
      <c r="K41" s="18">
        <v>2.72</v>
      </c>
      <c r="L41" s="18">
        <v>2.19</v>
      </c>
      <c r="M41" s="18"/>
      <c r="N41" s="18">
        <v>0.86</v>
      </c>
      <c r="O41" s="20">
        <v>0.92</v>
      </c>
      <c r="P41" s="25"/>
      <c r="Q41" s="1"/>
      <c r="R41" s="1"/>
      <c r="S41" s="1"/>
      <c r="T41" s="1"/>
      <c r="U41" s="1"/>
      <c r="V41" s="1"/>
      <c r="W41" s="1"/>
      <c r="X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>
      <c r="A42" s="26" t="s">
        <v>65</v>
      </c>
      <c r="B42" s="18">
        <f>SUM(B41)</f>
        <v>1.02</v>
      </c>
      <c r="C42" s="18">
        <f t="shared" ref="C42:J42" si="50">SUM(B42+C41)</f>
        <v>2.0700000000000003</v>
      </c>
      <c r="D42" s="18">
        <f t="shared" si="50"/>
        <v>2.8400000000000003</v>
      </c>
      <c r="E42" s="18">
        <f t="shared" si="50"/>
        <v>4.5500000000000007</v>
      </c>
      <c r="F42" s="18">
        <f t="shared" si="50"/>
        <v>7.7900000000000009</v>
      </c>
      <c r="G42" s="18">
        <f t="shared" si="50"/>
        <v>10.190000000000001</v>
      </c>
      <c r="H42" s="18"/>
      <c r="I42" s="18">
        <f>SUM(G42+I41)</f>
        <v>11.72</v>
      </c>
      <c r="J42" s="18">
        <f t="shared" si="50"/>
        <v>13.940000000000001</v>
      </c>
      <c r="K42" s="18">
        <f>SUM(J42+K41)</f>
        <v>16.66</v>
      </c>
      <c r="L42" s="18">
        <f>SUM(K42+L41)</f>
        <v>18.850000000000001</v>
      </c>
      <c r="M42" s="18"/>
      <c r="N42" s="18">
        <f>SUM(K42+N41)</f>
        <v>17.52</v>
      </c>
      <c r="O42" s="20">
        <f>SUM(N42+O41)</f>
        <v>18.440000000000001</v>
      </c>
      <c r="P42" s="25"/>
      <c r="Q42" s="1"/>
      <c r="R42" s="1"/>
      <c r="S42" s="1"/>
      <c r="T42" s="1"/>
      <c r="U42" s="1"/>
      <c r="V42" s="1"/>
      <c r="W42" s="1"/>
      <c r="X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>
      <c r="A43" s="27" t="s">
        <v>66</v>
      </c>
      <c r="B43" s="28">
        <v>5.34</v>
      </c>
      <c r="C43" s="28">
        <v>5.29</v>
      </c>
      <c r="D43" s="28">
        <v>5.58</v>
      </c>
      <c r="E43" s="28">
        <v>5.36</v>
      </c>
      <c r="F43" s="28">
        <v>8.82</v>
      </c>
      <c r="G43" s="28">
        <v>13.52</v>
      </c>
      <c r="H43" s="28"/>
      <c r="I43" s="28">
        <v>11.61</v>
      </c>
      <c r="J43" s="28">
        <v>12.46</v>
      </c>
      <c r="K43" s="28">
        <v>9.85</v>
      </c>
      <c r="L43" s="28">
        <v>9.85</v>
      </c>
      <c r="M43" s="28"/>
      <c r="N43" s="28">
        <v>9.85</v>
      </c>
      <c r="O43" s="28">
        <v>4.6900000000000004</v>
      </c>
      <c r="P43" s="25"/>
      <c r="Q43" s="1"/>
      <c r="R43" s="1"/>
      <c r="S43" s="1"/>
      <c r="T43" s="1"/>
      <c r="U43" s="1"/>
      <c r="V43" s="1"/>
      <c r="W43" s="1"/>
      <c r="X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>
      <c r="A44" s="26" t="s">
        <v>67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20"/>
      <c r="P44" s="25"/>
      <c r="Q44" s="1"/>
      <c r="R44" s="1"/>
      <c r="S44" s="1"/>
      <c r="T44" s="1"/>
      <c r="U44" s="1"/>
      <c r="V44" s="1"/>
      <c r="W44" s="1"/>
      <c r="X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>
      <c r="A45" s="26" t="s">
        <v>68</v>
      </c>
      <c r="B45" s="18">
        <f t="shared" ref="B45:O45" si="51">SUM(B35-B41)</f>
        <v>-0.72</v>
      </c>
      <c r="C45" s="18">
        <f t="shared" si="51"/>
        <v>-0.79</v>
      </c>
      <c r="D45" s="18">
        <f t="shared" si="51"/>
        <v>-0.26333333333333331</v>
      </c>
      <c r="E45" s="18">
        <f t="shared" si="51"/>
        <v>-0.71</v>
      </c>
      <c r="F45" s="18">
        <f t="shared" si="51"/>
        <v>-0.22666666666666702</v>
      </c>
      <c r="G45" s="18">
        <f t="shared" si="51"/>
        <v>-2.4</v>
      </c>
      <c r="H45" s="18"/>
      <c r="I45" s="18">
        <f t="shared" si="51"/>
        <v>-1.4166666666666667</v>
      </c>
      <c r="J45" s="18">
        <f t="shared" si="51"/>
        <v>-0.46666666666666656</v>
      </c>
      <c r="K45" s="18">
        <f t="shared" si="51"/>
        <v>1.8266666666666667</v>
      </c>
      <c r="L45" s="18">
        <f t="shared" si="51"/>
        <v>1.5966666666666662</v>
      </c>
      <c r="M45" s="18"/>
      <c r="N45" s="18">
        <f t="shared" si="51"/>
        <v>-0.24</v>
      </c>
      <c r="O45" s="28">
        <f t="shared" si="51"/>
        <v>-2.0000000000000129E-2</v>
      </c>
      <c r="P45" s="25"/>
      <c r="Q45" s="1"/>
      <c r="R45" s="1"/>
      <c r="S45" s="1"/>
      <c r="T45" s="1"/>
      <c r="U45" s="1"/>
      <c r="V45" s="1"/>
      <c r="W45" s="1"/>
      <c r="X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>
      <c r="A46" s="26" t="s">
        <v>69</v>
      </c>
      <c r="B46" s="18">
        <f t="shared" ref="B46:O46" si="52">SUM(B36-B41)</f>
        <v>-0.88</v>
      </c>
      <c r="C46" s="18">
        <f t="shared" si="52"/>
        <v>-0.91</v>
      </c>
      <c r="D46" s="18">
        <f t="shared" si="52"/>
        <v>-0.15000000000000002</v>
      </c>
      <c r="E46" s="18">
        <f t="shared" si="52"/>
        <v>-0.86999999999999988</v>
      </c>
      <c r="F46" s="18">
        <f t="shared" si="52"/>
        <v>-0.14000000000000012</v>
      </c>
      <c r="G46" s="18">
        <f t="shared" si="52"/>
        <v>-2.4</v>
      </c>
      <c r="H46" s="18"/>
      <c r="I46" s="18">
        <f t="shared" si="52"/>
        <v>-1.1499999999999999</v>
      </c>
      <c r="J46" s="18">
        <f t="shared" si="52"/>
        <v>-2.2200000000000002</v>
      </c>
      <c r="K46" s="18">
        <f t="shared" si="52"/>
        <v>3.0099999999999993</v>
      </c>
      <c r="L46" s="18">
        <f t="shared" si="52"/>
        <v>1.2299999999999995</v>
      </c>
      <c r="M46" s="18"/>
      <c r="N46" s="18">
        <f t="shared" si="52"/>
        <v>-0.78</v>
      </c>
      <c r="O46" s="28">
        <f t="shared" si="52"/>
        <v>-0.22000000000000008</v>
      </c>
      <c r="P46" s="25"/>
      <c r="Q46" s="1"/>
      <c r="R46" s="1"/>
      <c r="S46" s="1"/>
      <c r="T46" s="1"/>
      <c r="U46" s="1"/>
      <c r="V46" s="1"/>
      <c r="W46" s="1"/>
      <c r="X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>
      <c r="A47" s="26" t="s">
        <v>70</v>
      </c>
      <c r="B47" s="18">
        <f t="shared" ref="B47:O47" si="53">SUM(B37-B41)</f>
        <v>-0.76</v>
      </c>
      <c r="C47" s="18">
        <f t="shared" si="53"/>
        <v>-0.82000000000000006</v>
      </c>
      <c r="D47" s="18">
        <f t="shared" si="53"/>
        <v>-0.2350000000000001</v>
      </c>
      <c r="E47" s="18">
        <f t="shared" si="53"/>
        <v>-0.74999999999999978</v>
      </c>
      <c r="F47" s="18">
        <f t="shared" si="53"/>
        <v>-0.20500000000000052</v>
      </c>
      <c r="G47" s="18">
        <f t="shared" si="53"/>
        <v>-2.4</v>
      </c>
      <c r="H47" s="18"/>
      <c r="I47" s="18">
        <f t="shared" si="53"/>
        <v>-1.35</v>
      </c>
      <c r="J47" s="18">
        <f t="shared" si="53"/>
        <v>-0.90500000000000003</v>
      </c>
      <c r="K47" s="18">
        <f t="shared" si="53"/>
        <v>2.1225000000000009</v>
      </c>
      <c r="L47" s="18">
        <f t="shared" si="53"/>
        <v>1.5049999999999994</v>
      </c>
      <c r="M47" s="18"/>
      <c r="N47" s="18">
        <f t="shared" si="53"/>
        <v>-0.37499999999999994</v>
      </c>
      <c r="O47" s="28">
        <f t="shared" si="53"/>
        <v>-7.0000000000000173E-2</v>
      </c>
      <c r="P47" s="25"/>
      <c r="Q47" s="1"/>
      <c r="R47" s="1"/>
      <c r="S47" s="1"/>
      <c r="T47" s="1"/>
      <c r="U47" s="1"/>
      <c r="V47" s="1"/>
      <c r="W47" s="1"/>
      <c r="X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>
      <c r="A48" s="26" t="s">
        <v>71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20"/>
      <c r="P48" s="25"/>
      <c r="Q48" s="1"/>
      <c r="R48" s="1"/>
      <c r="S48" s="1"/>
      <c r="T48" s="1"/>
      <c r="U48" s="1"/>
      <c r="V48" s="1"/>
      <c r="W48" s="1"/>
      <c r="X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>
      <c r="A49" s="26" t="s">
        <v>68</v>
      </c>
      <c r="B49" s="18">
        <f t="shared" ref="B49:O49" si="54">SUM(B53-B42)</f>
        <v>-0.72</v>
      </c>
      <c r="C49" s="18">
        <f t="shared" si="54"/>
        <v>-1.5100000000000002</v>
      </c>
      <c r="D49" s="18">
        <f t="shared" si="54"/>
        <v>-1.7733333333333334</v>
      </c>
      <c r="E49" s="18">
        <f t="shared" si="54"/>
        <v>-2.4833333333333338</v>
      </c>
      <c r="F49" s="18">
        <f t="shared" si="54"/>
        <v>-2.7100000000000009</v>
      </c>
      <c r="G49" s="18">
        <f t="shared" si="54"/>
        <v>-5.1100000000000012</v>
      </c>
      <c r="H49" s="18"/>
      <c r="I49" s="18">
        <f t="shared" si="54"/>
        <v>-6.5266666666666673</v>
      </c>
      <c r="J49" s="18">
        <f t="shared" si="54"/>
        <v>-6.9933333333333341</v>
      </c>
      <c r="K49" s="18">
        <f t="shared" si="54"/>
        <v>-5.1666666666666661</v>
      </c>
      <c r="L49" s="18">
        <f t="shared" si="54"/>
        <v>-3.5700000000000003</v>
      </c>
      <c r="M49" s="18"/>
      <c r="N49" s="18">
        <f t="shared" si="54"/>
        <v>-1.6199999999999992</v>
      </c>
      <c r="O49" s="28">
        <f t="shared" si="54"/>
        <v>-1.6400000000000006</v>
      </c>
      <c r="P49" s="25"/>
      <c r="Q49" s="1"/>
      <c r="R49" s="1"/>
      <c r="S49" s="1"/>
      <c r="T49" s="1"/>
      <c r="U49" s="1"/>
      <c r="V49" s="1"/>
      <c r="W49" s="1"/>
      <c r="X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>
      <c r="A50" s="26" t="s">
        <v>69</v>
      </c>
      <c r="B50" s="18">
        <f t="shared" ref="B50:O50" si="55">SUM(B54-B42)</f>
        <v>-0.88</v>
      </c>
      <c r="C50" s="18">
        <f t="shared" si="55"/>
        <v>-1.7900000000000003</v>
      </c>
      <c r="D50" s="18">
        <f t="shared" si="55"/>
        <v>-1.9400000000000004</v>
      </c>
      <c r="E50" s="18">
        <f t="shared" si="55"/>
        <v>-2.8100000000000005</v>
      </c>
      <c r="F50" s="18">
        <f t="shared" si="55"/>
        <v>-2.9500000000000011</v>
      </c>
      <c r="G50" s="18">
        <f t="shared" si="55"/>
        <v>-5.3500000000000014</v>
      </c>
      <c r="H50" s="18"/>
      <c r="I50" s="18">
        <f t="shared" si="55"/>
        <v>-6.5000000000000009</v>
      </c>
      <c r="J50" s="18">
        <f t="shared" si="55"/>
        <v>-8.7200000000000024</v>
      </c>
      <c r="K50" s="18">
        <f t="shared" si="55"/>
        <v>-5.7100000000000009</v>
      </c>
      <c r="L50" s="18">
        <f t="shared" si="55"/>
        <v>-4.4800000000000022</v>
      </c>
      <c r="M50" s="18"/>
      <c r="N50" s="18">
        <f t="shared" si="55"/>
        <v>-3.0700000000000003</v>
      </c>
      <c r="O50" s="28">
        <f t="shared" si="55"/>
        <v>-3.2900000000000027</v>
      </c>
      <c r="P50" s="25"/>
      <c r="Q50" s="1"/>
      <c r="R50" s="1"/>
      <c r="S50" s="1"/>
      <c r="T50" s="1"/>
      <c r="U50" s="1"/>
      <c r="V50" s="1"/>
      <c r="W50" s="1"/>
      <c r="X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>
      <c r="A51" s="27" t="s">
        <v>70</v>
      </c>
      <c r="B51" s="28">
        <f t="shared" ref="B51:O51" si="56">SUM(B55-B42)</f>
        <v>-0.76</v>
      </c>
      <c r="C51" s="28">
        <f t="shared" si="56"/>
        <v>-1.5800000000000003</v>
      </c>
      <c r="D51" s="28">
        <f t="shared" si="56"/>
        <v>-1.8150000000000004</v>
      </c>
      <c r="E51" s="28">
        <f t="shared" si="56"/>
        <v>-2.5650000000000004</v>
      </c>
      <c r="F51" s="28">
        <f t="shared" si="56"/>
        <v>-2.7700000000000014</v>
      </c>
      <c r="G51" s="28">
        <f t="shared" si="56"/>
        <v>-5.1700000000000017</v>
      </c>
      <c r="H51" s="28"/>
      <c r="I51" s="28">
        <f t="shared" si="56"/>
        <v>-6.5200000000000014</v>
      </c>
      <c r="J51" s="28">
        <f t="shared" si="56"/>
        <v>-7.4250000000000016</v>
      </c>
      <c r="K51" s="28">
        <f t="shared" si="56"/>
        <v>-5.3024999999999984</v>
      </c>
      <c r="L51" s="28">
        <f t="shared" si="56"/>
        <v>-3.7974999999999994</v>
      </c>
      <c r="M51" s="28"/>
      <c r="N51" s="28">
        <f t="shared" si="56"/>
        <v>-1.9824999999999982</v>
      </c>
      <c r="O51" s="28">
        <f t="shared" si="56"/>
        <v>-2.0524999999999984</v>
      </c>
      <c r="P51" s="25"/>
      <c r="Q51" s="1"/>
      <c r="R51" s="1"/>
      <c r="S51" s="1"/>
      <c r="T51" s="1"/>
      <c r="U51" s="1"/>
      <c r="V51" s="1"/>
      <c r="W51" s="1"/>
      <c r="X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>
      <c r="A52" s="33" t="s">
        <v>72</v>
      </c>
      <c r="B52" s="39" t="s">
        <v>74</v>
      </c>
      <c r="C52" s="39" t="s">
        <v>76</v>
      </c>
      <c r="D52" s="39" t="s">
        <v>77</v>
      </c>
      <c r="E52" s="39" t="s">
        <v>79</v>
      </c>
      <c r="F52" s="39" t="s">
        <v>78</v>
      </c>
      <c r="G52" s="39" t="s">
        <v>83</v>
      </c>
      <c r="H52" s="39"/>
      <c r="I52" s="39" t="s">
        <v>84</v>
      </c>
      <c r="J52" s="39" t="s">
        <v>86</v>
      </c>
      <c r="K52" s="39" t="s">
        <v>88</v>
      </c>
      <c r="L52" s="39" t="s">
        <v>89</v>
      </c>
      <c r="M52" s="39"/>
      <c r="N52" s="39" t="s">
        <v>91</v>
      </c>
      <c r="O52" s="39" t="s">
        <v>93</v>
      </c>
      <c r="P52" s="25"/>
      <c r="Q52" s="1"/>
      <c r="R52" s="1"/>
      <c r="S52" s="1"/>
      <c r="T52" s="1"/>
      <c r="U52" s="1"/>
      <c r="V52" s="1"/>
      <c r="W52" s="1"/>
      <c r="X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>
      <c r="A53" s="26" t="s">
        <v>68</v>
      </c>
      <c r="B53" s="18">
        <f>SUM(B35)</f>
        <v>0.3</v>
      </c>
      <c r="C53" s="18">
        <f t="shared" ref="C53:G55" si="57">SUM(C35+B53)</f>
        <v>0.56000000000000005</v>
      </c>
      <c r="D53" s="18">
        <f t="shared" si="57"/>
        <v>1.0666666666666669</v>
      </c>
      <c r="E53" s="18">
        <f t="shared" si="57"/>
        <v>2.0666666666666669</v>
      </c>
      <c r="F53" s="18">
        <f t="shared" si="57"/>
        <v>5.08</v>
      </c>
      <c r="G53" s="18">
        <f t="shared" si="57"/>
        <v>5.08</v>
      </c>
      <c r="H53" s="18"/>
      <c r="I53" s="18">
        <f>SUM(I35+G53)</f>
        <v>5.1933333333333334</v>
      </c>
      <c r="J53" s="18">
        <f t="shared" ref="J53:L55" si="58">SUM(J35+I53)</f>
        <v>6.9466666666666672</v>
      </c>
      <c r="K53" s="18">
        <f t="shared" si="58"/>
        <v>11.493333333333334</v>
      </c>
      <c r="L53" s="18">
        <f t="shared" si="58"/>
        <v>15.280000000000001</v>
      </c>
      <c r="M53" s="18"/>
      <c r="N53" s="18">
        <f>SUM(N35+L53)</f>
        <v>15.9</v>
      </c>
      <c r="O53" s="28">
        <f>SUM(O35+N53)</f>
        <v>16.8</v>
      </c>
      <c r="P53" s="25"/>
      <c r="Q53" s="1"/>
      <c r="R53" s="1"/>
      <c r="S53" s="1"/>
      <c r="T53" s="1"/>
      <c r="U53" s="1"/>
      <c r="V53" s="1"/>
      <c r="W53" s="1"/>
      <c r="X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>
      <c r="A54" s="26" t="s">
        <v>69</v>
      </c>
      <c r="B54" s="18">
        <f>SUM(B36)</f>
        <v>0.13999999999999999</v>
      </c>
      <c r="C54" s="18">
        <f t="shared" si="57"/>
        <v>0.28000000000000003</v>
      </c>
      <c r="D54" s="18">
        <f t="shared" si="57"/>
        <v>0.9</v>
      </c>
      <c r="E54" s="18">
        <f t="shared" si="57"/>
        <v>1.7400000000000002</v>
      </c>
      <c r="F54" s="18">
        <f t="shared" si="57"/>
        <v>4.84</v>
      </c>
      <c r="G54" s="18">
        <f t="shared" si="57"/>
        <v>4.84</v>
      </c>
      <c r="H54" s="18"/>
      <c r="I54" s="18">
        <f>SUM(I36+G54)</f>
        <v>5.22</v>
      </c>
      <c r="J54" s="18">
        <f t="shared" si="58"/>
        <v>5.22</v>
      </c>
      <c r="K54" s="18">
        <f t="shared" si="58"/>
        <v>10.95</v>
      </c>
      <c r="L54" s="18">
        <f t="shared" si="58"/>
        <v>14.37</v>
      </c>
      <c r="M54" s="18"/>
      <c r="N54" s="18">
        <f>SUM(N36+L54)</f>
        <v>14.45</v>
      </c>
      <c r="O54" s="28">
        <f>SUM(O36+N54)</f>
        <v>15.149999999999999</v>
      </c>
      <c r="P54" s="25"/>
      <c r="Q54" s="1"/>
      <c r="R54" s="1"/>
      <c r="S54" s="1"/>
      <c r="T54" s="1"/>
      <c r="U54" s="1"/>
      <c r="V54" s="1"/>
      <c r="W54" s="1"/>
      <c r="X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>
      <c r="A55" s="26" t="s">
        <v>70</v>
      </c>
      <c r="B55" s="20">
        <f>SUM(B37)</f>
        <v>0.26</v>
      </c>
      <c r="C55" s="20">
        <f t="shared" si="57"/>
        <v>0.49000000000000005</v>
      </c>
      <c r="D55" s="20">
        <f t="shared" si="57"/>
        <v>1.0249999999999999</v>
      </c>
      <c r="E55" s="20">
        <f t="shared" si="57"/>
        <v>1.9850000000000001</v>
      </c>
      <c r="F55" s="20">
        <f t="shared" si="57"/>
        <v>5.0199999999999996</v>
      </c>
      <c r="G55" s="20">
        <f t="shared" si="57"/>
        <v>5.0199999999999996</v>
      </c>
      <c r="H55" s="20"/>
      <c r="I55" s="20">
        <f>SUM(I37+G55)</f>
        <v>5.1999999999999993</v>
      </c>
      <c r="J55" s="20">
        <f t="shared" si="58"/>
        <v>6.5149999999999997</v>
      </c>
      <c r="K55" s="20">
        <f t="shared" si="58"/>
        <v>11.357500000000002</v>
      </c>
      <c r="L55" s="20">
        <f t="shared" si="58"/>
        <v>15.052500000000002</v>
      </c>
      <c r="M55" s="20"/>
      <c r="N55" s="20">
        <f>SUM(N37+L55)</f>
        <v>15.537500000000001</v>
      </c>
      <c r="O55" s="28">
        <f>SUM(O37+N55)</f>
        <v>16.387500000000003</v>
      </c>
      <c r="P55" s="25"/>
      <c r="Q55" s="1"/>
      <c r="R55" s="1"/>
      <c r="S55" s="1"/>
      <c r="T55" s="1"/>
      <c r="U55" s="1"/>
      <c r="V55" s="1"/>
      <c r="W55" s="1"/>
      <c r="X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C55"/>
  <sheetViews>
    <sheetView zoomScale="70" zoomScaleNormal="70" workbookViewId="0">
      <pane xSplit="1" topLeftCell="B1" activePane="topRight" state="frozen"/>
      <selection activeCell="A4" sqref="A4"/>
      <selection pane="topRight" activeCell="B34" sqref="B34"/>
    </sheetView>
  </sheetViews>
  <sheetFormatPr defaultRowHeight="15"/>
  <cols>
    <col min="1" max="1" width="35.77734375" customWidth="1"/>
    <col min="2" max="2" width="11.77734375" customWidth="1"/>
    <col min="3" max="3" width="11.109375" customWidth="1"/>
    <col min="4" max="4" width="10.109375" customWidth="1"/>
    <col min="5" max="5" width="9.77734375" customWidth="1"/>
    <col min="6" max="6" width="10.5546875" customWidth="1"/>
    <col min="7" max="7" width="11.109375" customWidth="1"/>
    <col min="8" max="8" width="9.21875" customWidth="1"/>
    <col min="9" max="9" width="11.44140625" customWidth="1"/>
    <col min="10" max="10" width="10.44140625" customWidth="1"/>
    <col min="11" max="11" width="10.109375" customWidth="1"/>
    <col min="12" max="22" width="9.6640625" customWidth="1"/>
    <col min="29" max="30" width="9.6640625" customWidth="1"/>
    <col min="32" max="46" width="9.6640625" customWidth="1"/>
    <col min="47" max="47" width="9.77734375" customWidth="1"/>
    <col min="48" max="48" width="9.33203125" customWidth="1"/>
    <col min="49" max="49" width="9.5546875" customWidth="1"/>
    <col min="50" max="50" width="9.6640625" customWidth="1"/>
    <col min="51" max="51" width="9.88671875" customWidth="1"/>
    <col min="52" max="52" width="9.6640625" customWidth="1"/>
    <col min="53" max="53" width="9.21875" customWidth="1"/>
    <col min="54" max="54" width="10.21875" customWidth="1"/>
  </cols>
  <sheetData>
    <row r="1" spans="1:55">
      <c r="A1" s="45" t="s">
        <v>299</v>
      </c>
      <c r="B1" s="45"/>
      <c r="C1" s="45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E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</row>
    <row r="2" spans="1:55">
      <c r="A2" s="45" t="s">
        <v>360</v>
      </c>
      <c r="B2" s="45"/>
      <c r="C2" s="45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E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</row>
    <row r="3" spans="1:55">
      <c r="A3" s="310"/>
      <c r="B3" s="45"/>
      <c r="C3" s="45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E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</row>
    <row r="4" spans="1:55" ht="15.75" thickBot="1">
      <c r="A4" s="45"/>
      <c r="B4" s="45"/>
      <c r="C4" s="45"/>
      <c r="D4" s="310"/>
      <c r="E4" s="311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E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</row>
    <row r="5" spans="1:55" ht="32.25" customHeight="1" thickBot="1">
      <c r="A5" s="304" t="s">
        <v>48</v>
      </c>
      <c r="B5" s="317">
        <v>40195</v>
      </c>
      <c r="C5" s="317">
        <v>40206</v>
      </c>
      <c r="D5" s="306" t="s">
        <v>341</v>
      </c>
      <c r="E5" s="317">
        <v>40213</v>
      </c>
      <c r="F5" s="317">
        <v>40220</v>
      </c>
      <c r="G5" s="317">
        <v>40233</v>
      </c>
      <c r="H5" s="305" t="s">
        <v>342</v>
      </c>
      <c r="I5" s="317">
        <v>40238</v>
      </c>
      <c r="J5" s="317">
        <v>40245</v>
      </c>
      <c r="K5" s="317">
        <v>40254</v>
      </c>
      <c r="L5" s="317">
        <v>40257</v>
      </c>
      <c r="M5" s="306" t="s">
        <v>635</v>
      </c>
      <c r="N5" s="317">
        <v>40283</v>
      </c>
      <c r="O5" s="306" t="s">
        <v>636</v>
      </c>
      <c r="P5" s="317">
        <v>40316</v>
      </c>
      <c r="Q5" s="317">
        <v>40323</v>
      </c>
      <c r="R5" s="328" t="s">
        <v>347</v>
      </c>
      <c r="S5" s="317">
        <v>40331</v>
      </c>
      <c r="T5" s="317">
        <v>40336</v>
      </c>
      <c r="U5" s="317">
        <v>40359</v>
      </c>
      <c r="V5" s="328" t="s">
        <v>641</v>
      </c>
      <c r="W5" s="317">
        <v>40361</v>
      </c>
      <c r="X5" s="317">
        <v>40368</v>
      </c>
      <c r="Y5" s="317">
        <v>40378</v>
      </c>
      <c r="Z5" s="317">
        <v>40381</v>
      </c>
      <c r="AA5" s="317">
        <v>40386</v>
      </c>
      <c r="AB5" s="317">
        <v>40387</v>
      </c>
      <c r="AC5" s="328" t="s">
        <v>639</v>
      </c>
      <c r="AD5" s="317">
        <v>40415</v>
      </c>
      <c r="AE5" s="317">
        <v>40416</v>
      </c>
      <c r="AF5" s="328" t="s">
        <v>377</v>
      </c>
      <c r="AG5" s="317">
        <v>40424</v>
      </c>
      <c r="AH5" s="317">
        <v>40425</v>
      </c>
      <c r="AI5" s="317">
        <v>40429</v>
      </c>
      <c r="AJ5" s="317">
        <v>40433</v>
      </c>
      <c r="AK5" s="317">
        <v>40441</v>
      </c>
      <c r="AL5" s="317">
        <v>40444</v>
      </c>
      <c r="AM5" s="317">
        <v>40446</v>
      </c>
      <c r="AN5" s="328" t="s">
        <v>640</v>
      </c>
      <c r="AO5" s="317"/>
      <c r="AP5" s="328" t="s">
        <v>354</v>
      </c>
      <c r="AQ5" s="317"/>
      <c r="AR5" s="328" t="s">
        <v>356</v>
      </c>
      <c r="AS5" s="333"/>
      <c r="AT5" s="328" t="s">
        <v>357</v>
      </c>
      <c r="AU5" s="309" t="s">
        <v>358</v>
      </c>
    </row>
    <row r="6" spans="1:55" ht="15" customHeight="1" thickBot="1">
      <c r="A6" s="300" t="s">
        <v>317</v>
      </c>
      <c r="B6" s="20">
        <v>2.2000000000000002</v>
      </c>
      <c r="C6" s="20">
        <v>0.3</v>
      </c>
      <c r="D6" s="319">
        <f>SUM(B6:C6)</f>
        <v>2.5</v>
      </c>
      <c r="E6" s="20">
        <v>2.8</v>
      </c>
      <c r="F6" s="20">
        <v>0.5</v>
      </c>
      <c r="G6" s="20">
        <v>0.1</v>
      </c>
      <c r="H6" s="319">
        <f t="shared" ref="H6:H25" si="0">SUM(E6:G6)</f>
        <v>3.4</v>
      </c>
      <c r="I6" s="20">
        <v>0.1</v>
      </c>
      <c r="J6" s="20">
        <v>0.2</v>
      </c>
      <c r="K6" s="20">
        <v>0.7</v>
      </c>
      <c r="L6" s="20">
        <v>1.1000000000000001</v>
      </c>
      <c r="M6" s="319">
        <f>SUM(I6+J6+K6+L6)</f>
        <v>2.1</v>
      </c>
      <c r="N6" s="20">
        <v>2.4</v>
      </c>
      <c r="O6" s="319">
        <f>N6</f>
        <v>2.4</v>
      </c>
      <c r="P6" s="20">
        <v>0.5</v>
      </c>
      <c r="Q6" s="20">
        <v>0.5</v>
      </c>
      <c r="R6" s="319">
        <f t="shared" ref="R6:R25" si="1">P6+Q6</f>
        <v>1</v>
      </c>
      <c r="S6" s="20">
        <v>0.6</v>
      </c>
      <c r="T6" s="20">
        <v>0.4</v>
      </c>
      <c r="U6" s="20">
        <v>0.2</v>
      </c>
      <c r="V6" s="319">
        <f>S6+T6+U6</f>
        <v>1.2</v>
      </c>
      <c r="W6" s="20">
        <v>2.1</v>
      </c>
      <c r="X6" s="20">
        <v>1.6</v>
      </c>
      <c r="Y6" s="20">
        <v>0.2</v>
      </c>
      <c r="Z6" s="20">
        <v>1.3</v>
      </c>
      <c r="AA6" s="20">
        <v>0.2</v>
      </c>
      <c r="AB6" s="20">
        <v>0.3</v>
      </c>
      <c r="AC6" s="319">
        <f>W6+Y6+X6+Z6+AA6+AB6</f>
        <v>5.7</v>
      </c>
      <c r="AD6" s="20">
        <v>0.1</v>
      </c>
      <c r="AE6" s="20">
        <v>0.5</v>
      </c>
      <c r="AF6" s="319">
        <f>AE6+AD6</f>
        <v>0.6</v>
      </c>
      <c r="AG6" s="20">
        <v>5.2</v>
      </c>
      <c r="AH6" s="20">
        <v>0.1</v>
      </c>
      <c r="AI6" s="20">
        <v>0.7</v>
      </c>
      <c r="AJ6" s="20">
        <v>0.2</v>
      </c>
      <c r="AK6" s="20">
        <v>2.2999999999999998</v>
      </c>
      <c r="AL6" s="20">
        <v>0.4</v>
      </c>
      <c r="AM6" s="20">
        <v>0.5</v>
      </c>
      <c r="AN6" s="319">
        <f>SUM(AG6:AM6)</f>
        <v>9.4</v>
      </c>
      <c r="AO6" s="20">
        <v>0</v>
      </c>
      <c r="AP6" s="319">
        <f t="shared" ref="AP6:AP25" si="2">SUM(AO6:AO6)</f>
        <v>0</v>
      </c>
      <c r="AQ6" s="20">
        <v>0</v>
      </c>
      <c r="AR6" s="319">
        <f>(AQ6)</f>
        <v>0</v>
      </c>
      <c r="AS6" s="20">
        <v>0</v>
      </c>
      <c r="AT6" s="319">
        <f>AS6</f>
        <v>0</v>
      </c>
      <c r="AU6" s="318">
        <f>D6+H6+M6+O6+R6+V6+AC6+AF6+AN6+AP6+AR6+AT6</f>
        <v>28.300000000000004</v>
      </c>
    </row>
    <row r="7" spans="1:55" ht="15.75" thickBot="1">
      <c r="A7" s="301" t="s">
        <v>303</v>
      </c>
      <c r="B7" s="59">
        <v>3.2</v>
      </c>
      <c r="C7" s="59">
        <v>0.2</v>
      </c>
      <c r="D7" s="319">
        <f t="shared" ref="D7:D25" si="3">SUM(B7:C7)</f>
        <v>3.4000000000000004</v>
      </c>
      <c r="E7" s="20">
        <v>2.7</v>
      </c>
      <c r="F7" s="20">
        <v>0.6</v>
      </c>
      <c r="G7" s="20">
        <v>0.1</v>
      </c>
      <c r="H7" s="319">
        <f t="shared" si="0"/>
        <v>3.4000000000000004</v>
      </c>
      <c r="I7" s="20">
        <v>0.1</v>
      </c>
      <c r="J7" s="20">
        <v>0.1</v>
      </c>
      <c r="K7" s="20">
        <v>0.6</v>
      </c>
      <c r="L7" s="20">
        <v>0.9</v>
      </c>
      <c r="M7" s="319">
        <f t="shared" ref="M7:M25" si="4">SUM(I7+J7+K7+L7)</f>
        <v>1.7000000000000002</v>
      </c>
      <c r="N7" s="20">
        <v>2.5</v>
      </c>
      <c r="O7" s="319">
        <f t="shared" ref="O7:O25" si="5">N7</f>
        <v>2.5</v>
      </c>
      <c r="P7" s="20">
        <v>0.4</v>
      </c>
      <c r="Q7" s="20">
        <v>0.4</v>
      </c>
      <c r="R7" s="319">
        <f t="shared" si="1"/>
        <v>0.8</v>
      </c>
      <c r="S7" s="20">
        <v>0.4</v>
      </c>
      <c r="T7" s="20">
        <v>0.3</v>
      </c>
      <c r="U7" s="20">
        <v>0.1</v>
      </c>
      <c r="V7" s="319">
        <f t="shared" ref="V7:V25" si="6">S7+T7+U7</f>
        <v>0.79999999999999993</v>
      </c>
      <c r="W7" s="20">
        <v>2.1</v>
      </c>
      <c r="X7" s="20">
        <v>1.8</v>
      </c>
      <c r="Y7" s="20">
        <v>0.2</v>
      </c>
      <c r="Z7" s="20">
        <v>1.4</v>
      </c>
      <c r="AA7" s="20">
        <v>0.3</v>
      </c>
      <c r="AB7" s="20">
        <v>0.2</v>
      </c>
      <c r="AC7" s="319">
        <f t="shared" ref="AC7:AC25" si="7">W7+Y7+X7+Z7+AA7+AB7</f>
        <v>6</v>
      </c>
      <c r="AD7" s="20">
        <v>0.2</v>
      </c>
      <c r="AE7" s="20">
        <v>0.6</v>
      </c>
      <c r="AF7" s="319">
        <f t="shared" ref="AF7:AF25" si="8">AE7+AD7</f>
        <v>0.8</v>
      </c>
      <c r="AG7" s="20">
        <v>5</v>
      </c>
      <c r="AH7" s="20">
        <v>0.1</v>
      </c>
      <c r="AI7" s="20">
        <v>0.9</v>
      </c>
      <c r="AJ7" s="20">
        <v>0.3</v>
      </c>
      <c r="AK7" s="20">
        <v>2</v>
      </c>
      <c r="AL7" s="20">
        <v>0.3</v>
      </c>
      <c r="AM7" s="20">
        <v>0.4</v>
      </c>
      <c r="AN7" s="319">
        <f t="shared" ref="AN7:AN25" si="9">SUM(AG7:AM7)</f>
        <v>9.0000000000000018</v>
      </c>
      <c r="AO7" s="20">
        <v>0</v>
      </c>
      <c r="AP7" s="319">
        <f t="shared" si="2"/>
        <v>0</v>
      </c>
      <c r="AQ7" s="20">
        <v>0</v>
      </c>
      <c r="AR7" s="319">
        <f t="shared" ref="AR7:AR25" si="10">(AQ7)</f>
        <v>0</v>
      </c>
      <c r="AS7" s="20">
        <v>0</v>
      </c>
      <c r="AT7" s="319">
        <f t="shared" ref="AT7:AT25" si="11">AS7</f>
        <v>0</v>
      </c>
      <c r="AU7" s="318">
        <f t="shared" ref="AU7:AU25" si="12">D7+H7+M7+O7+R7+V7++AC7+AF7+AN7+AP7+AR7+AT7</f>
        <v>28.400000000000006</v>
      </c>
    </row>
    <row r="8" spans="1:55" ht="15.75" thickBot="1">
      <c r="A8" s="301" t="s">
        <v>287</v>
      </c>
      <c r="B8" s="20">
        <v>4.5</v>
      </c>
      <c r="C8" s="20">
        <v>0.3</v>
      </c>
      <c r="D8" s="319">
        <f t="shared" si="3"/>
        <v>4.8</v>
      </c>
      <c r="E8" s="20">
        <v>4.4000000000000004</v>
      </c>
      <c r="F8" s="20">
        <v>1.3</v>
      </c>
      <c r="G8" s="20">
        <v>0.2</v>
      </c>
      <c r="H8" s="319">
        <f t="shared" si="0"/>
        <v>5.9</v>
      </c>
      <c r="I8" s="20">
        <v>0.1</v>
      </c>
      <c r="J8" s="20">
        <v>0.3</v>
      </c>
      <c r="K8" s="20">
        <v>1.3</v>
      </c>
      <c r="L8" s="20">
        <v>1.3</v>
      </c>
      <c r="M8" s="319">
        <f t="shared" si="4"/>
        <v>3</v>
      </c>
      <c r="N8" s="20">
        <v>4.9000000000000004</v>
      </c>
      <c r="O8" s="319">
        <f t="shared" si="5"/>
        <v>4.9000000000000004</v>
      </c>
      <c r="P8" s="20">
        <v>0.9</v>
      </c>
      <c r="Q8" s="20">
        <v>0.9</v>
      </c>
      <c r="R8" s="319">
        <f t="shared" si="1"/>
        <v>1.8</v>
      </c>
      <c r="S8" s="20">
        <v>1.1000000000000001</v>
      </c>
      <c r="T8" s="20">
        <v>0.6</v>
      </c>
      <c r="U8" s="20">
        <v>0.2</v>
      </c>
      <c r="V8" s="319">
        <f t="shared" si="6"/>
        <v>1.9000000000000001</v>
      </c>
      <c r="W8" s="20">
        <v>3.9</v>
      </c>
      <c r="X8" s="20">
        <v>2.7</v>
      </c>
      <c r="Y8" s="20">
        <v>0.2</v>
      </c>
      <c r="Z8" s="20">
        <v>1.9</v>
      </c>
      <c r="AA8" s="20">
        <v>0.4</v>
      </c>
      <c r="AB8" s="20">
        <v>0.3</v>
      </c>
      <c r="AC8" s="319">
        <f t="shared" si="7"/>
        <v>9.4</v>
      </c>
      <c r="AD8" s="20">
        <v>0.2</v>
      </c>
      <c r="AE8" s="20">
        <v>0.8</v>
      </c>
      <c r="AF8" s="319">
        <f t="shared" si="8"/>
        <v>1</v>
      </c>
      <c r="AG8" s="20">
        <v>5.6</v>
      </c>
      <c r="AH8" s="20">
        <v>0.2</v>
      </c>
      <c r="AI8" s="20">
        <v>1</v>
      </c>
      <c r="AJ8" s="20">
        <v>0.3</v>
      </c>
      <c r="AK8" s="20">
        <v>4.7</v>
      </c>
      <c r="AL8" s="20">
        <v>0.5</v>
      </c>
      <c r="AM8" s="20">
        <v>0.5</v>
      </c>
      <c r="AN8" s="319">
        <f t="shared" si="9"/>
        <v>12.8</v>
      </c>
      <c r="AO8" s="20">
        <v>0</v>
      </c>
      <c r="AP8" s="319">
        <f t="shared" si="2"/>
        <v>0</v>
      </c>
      <c r="AQ8" s="20">
        <v>0</v>
      </c>
      <c r="AR8" s="319">
        <f t="shared" si="10"/>
        <v>0</v>
      </c>
      <c r="AS8" s="20">
        <v>0</v>
      </c>
      <c r="AT8" s="319">
        <f t="shared" si="11"/>
        <v>0</v>
      </c>
      <c r="AU8" s="318">
        <f t="shared" si="12"/>
        <v>45.5</v>
      </c>
    </row>
    <row r="9" spans="1:55" ht="15.75" thickBot="1">
      <c r="A9" s="301" t="s">
        <v>52</v>
      </c>
      <c r="B9" s="20">
        <v>3.5</v>
      </c>
      <c r="C9" s="20">
        <v>0.1</v>
      </c>
      <c r="D9" s="319">
        <f t="shared" si="3"/>
        <v>3.6</v>
      </c>
      <c r="E9" s="20">
        <v>3.8</v>
      </c>
      <c r="F9" s="20">
        <v>0.5</v>
      </c>
      <c r="G9" s="20">
        <v>0.1</v>
      </c>
      <c r="H9" s="319">
        <f t="shared" si="0"/>
        <v>4.3999999999999995</v>
      </c>
      <c r="I9" s="20">
        <v>0</v>
      </c>
      <c r="J9" s="20">
        <v>0</v>
      </c>
      <c r="K9" s="20">
        <v>1</v>
      </c>
      <c r="L9" s="20">
        <v>0.3</v>
      </c>
      <c r="M9" s="319">
        <f t="shared" si="4"/>
        <v>1.3</v>
      </c>
      <c r="N9" s="20">
        <v>5</v>
      </c>
      <c r="O9" s="319">
        <f t="shared" si="5"/>
        <v>5</v>
      </c>
      <c r="P9" s="20">
        <v>1</v>
      </c>
      <c r="Q9" s="20">
        <v>1.1000000000000001</v>
      </c>
      <c r="R9" s="319">
        <f t="shared" si="1"/>
        <v>2.1</v>
      </c>
      <c r="S9" s="20">
        <v>0.3</v>
      </c>
      <c r="T9" s="20">
        <v>0.2</v>
      </c>
      <c r="U9" s="20">
        <v>0.3</v>
      </c>
      <c r="V9" s="319">
        <f t="shared" si="6"/>
        <v>0.8</v>
      </c>
      <c r="W9" s="20">
        <v>1.7</v>
      </c>
      <c r="X9" s="20">
        <v>3.4</v>
      </c>
      <c r="Y9" s="20">
        <v>0</v>
      </c>
      <c r="Z9" s="20">
        <v>0.6</v>
      </c>
      <c r="AA9" s="20">
        <v>0.1</v>
      </c>
      <c r="AB9" s="20">
        <v>0.4</v>
      </c>
      <c r="AC9" s="319">
        <f t="shared" si="7"/>
        <v>6.1999999999999993</v>
      </c>
      <c r="AD9" s="20">
        <v>0.1</v>
      </c>
      <c r="AE9" s="20">
        <v>0.5</v>
      </c>
      <c r="AF9" s="319">
        <f t="shared" si="8"/>
        <v>0.6</v>
      </c>
      <c r="AG9" s="20">
        <v>3.3</v>
      </c>
      <c r="AH9" s="20">
        <v>0.2</v>
      </c>
      <c r="AI9" s="20">
        <v>1.8</v>
      </c>
      <c r="AJ9" s="20">
        <v>0.1</v>
      </c>
      <c r="AK9" s="20">
        <v>2.2000000000000002</v>
      </c>
      <c r="AL9" s="20">
        <v>0.5</v>
      </c>
      <c r="AM9" s="20">
        <v>0.1</v>
      </c>
      <c r="AN9" s="319">
        <f t="shared" si="9"/>
        <v>8.1999999999999993</v>
      </c>
      <c r="AO9" s="20">
        <v>0</v>
      </c>
      <c r="AP9" s="319">
        <f t="shared" si="2"/>
        <v>0</v>
      </c>
      <c r="AQ9" s="20">
        <v>0</v>
      </c>
      <c r="AR9" s="319">
        <f t="shared" si="10"/>
        <v>0</v>
      </c>
      <c r="AS9" s="20">
        <v>0</v>
      </c>
      <c r="AT9" s="319">
        <f t="shared" si="11"/>
        <v>0</v>
      </c>
      <c r="AU9" s="318">
        <f t="shared" si="12"/>
        <v>32.200000000000003</v>
      </c>
    </row>
    <row r="10" spans="1:55" ht="15.75" thickBot="1">
      <c r="A10" s="302" t="s">
        <v>49</v>
      </c>
      <c r="B10" s="49">
        <v>3.3</v>
      </c>
      <c r="C10" s="49">
        <v>0.2</v>
      </c>
      <c r="D10" s="319">
        <f t="shared" si="3"/>
        <v>3.5</v>
      </c>
      <c r="E10" s="20">
        <v>3.8</v>
      </c>
      <c r="F10" s="20">
        <v>0.6</v>
      </c>
      <c r="G10" s="20">
        <v>0.6</v>
      </c>
      <c r="H10" s="319">
        <f t="shared" si="0"/>
        <v>4.9999999999999991</v>
      </c>
      <c r="I10" s="20">
        <v>0</v>
      </c>
      <c r="J10" s="20">
        <v>0.1</v>
      </c>
      <c r="K10" s="20">
        <v>1</v>
      </c>
      <c r="L10" s="20">
        <v>0.8</v>
      </c>
      <c r="M10" s="319">
        <f t="shared" si="4"/>
        <v>1.9000000000000001</v>
      </c>
      <c r="N10" s="20">
        <v>5.9</v>
      </c>
      <c r="O10" s="319">
        <f t="shared" si="5"/>
        <v>5.9</v>
      </c>
      <c r="P10" s="20">
        <v>1.1000000000000001</v>
      </c>
      <c r="Q10" s="20">
        <v>0.9</v>
      </c>
      <c r="R10" s="319">
        <f t="shared" si="1"/>
        <v>2</v>
      </c>
      <c r="S10" s="20">
        <v>1</v>
      </c>
      <c r="T10" s="20">
        <v>1.1000000000000001</v>
      </c>
      <c r="U10" s="20">
        <v>0.1</v>
      </c>
      <c r="V10" s="319">
        <f t="shared" si="6"/>
        <v>2.2000000000000002</v>
      </c>
      <c r="W10" s="20">
        <v>2.5</v>
      </c>
      <c r="X10" s="20">
        <v>4.5</v>
      </c>
      <c r="Y10" s="20">
        <v>0</v>
      </c>
      <c r="Z10" s="20">
        <v>0.5</v>
      </c>
      <c r="AA10" s="20">
        <v>0.1</v>
      </c>
      <c r="AB10" s="20">
        <v>0.5</v>
      </c>
      <c r="AC10" s="319">
        <f t="shared" si="7"/>
        <v>8.1</v>
      </c>
      <c r="AD10" s="20">
        <v>0.1</v>
      </c>
      <c r="AE10" s="20">
        <v>0.3</v>
      </c>
      <c r="AF10" s="319">
        <f t="shared" si="8"/>
        <v>0.4</v>
      </c>
      <c r="AG10" s="20">
        <v>1.4</v>
      </c>
      <c r="AH10" s="20">
        <v>0.3</v>
      </c>
      <c r="AI10" s="20">
        <v>1.4</v>
      </c>
      <c r="AJ10" s="20">
        <v>0</v>
      </c>
      <c r="AK10" s="20">
        <v>2.1</v>
      </c>
      <c r="AL10" s="20">
        <v>0.4</v>
      </c>
      <c r="AM10" s="20">
        <v>0.2</v>
      </c>
      <c r="AN10" s="319">
        <f t="shared" si="9"/>
        <v>5.8</v>
      </c>
      <c r="AO10" s="20">
        <v>0</v>
      </c>
      <c r="AP10" s="319">
        <f t="shared" si="2"/>
        <v>0</v>
      </c>
      <c r="AQ10" s="20">
        <v>0</v>
      </c>
      <c r="AR10" s="319">
        <f t="shared" si="10"/>
        <v>0</v>
      </c>
      <c r="AS10" s="20">
        <v>0</v>
      </c>
      <c r="AT10" s="319">
        <f t="shared" si="11"/>
        <v>0</v>
      </c>
      <c r="AU10" s="318">
        <f t="shared" si="12"/>
        <v>34.799999999999997</v>
      </c>
    </row>
    <row r="11" spans="1:55" ht="15.75" thickBot="1">
      <c r="A11" s="301" t="s">
        <v>304</v>
      </c>
      <c r="B11" s="20">
        <v>1</v>
      </c>
      <c r="C11" s="20">
        <v>0.1</v>
      </c>
      <c r="D11" s="319">
        <f t="shared" si="3"/>
        <v>1.1000000000000001</v>
      </c>
      <c r="E11" s="20">
        <v>2.9</v>
      </c>
      <c r="F11" s="20">
        <v>0.9</v>
      </c>
      <c r="G11" s="20">
        <v>0.2</v>
      </c>
      <c r="H11" s="319">
        <f t="shared" si="0"/>
        <v>4</v>
      </c>
      <c r="I11" s="20">
        <v>0</v>
      </c>
      <c r="J11" s="20">
        <v>0.2</v>
      </c>
      <c r="K11" s="20">
        <v>0.5</v>
      </c>
      <c r="L11" s="20">
        <v>1.3</v>
      </c>
      <c r="M11" s="319">
        <f t="shared" si="4"/>
        <v>2</v>
      </c>
      <c r="N11" s="20">
        <v>3.1</v>
      </c>
      <c r="O11" s="319">
        <f t="shared" si="5"/>
        <v>3.1</v>
      </c>
      <c r="P11" s="20">
        <v>0.8</v>
      </c>
      <c r="Q11" s="20">
        <v>0.8</v>
      </c>
      <c r="R11" s="319">
        <f t="shared" si="1"/>
        <v>1.6</v>
      </c>
      <c r="S11" s="20">
        <v>0.3</v>
      </c>
      <c r="T11" s="20">
        <v>0.4</v>
      </c>
      <c r="U11" s="20">
        <v>0.2</v>
      </c>
      <c r="V11" s="319">
        <f t="shared" si="6"/>
        <v>0.89999999999999991</v>
      </c>
      <c r="W11" s="20">
        <v>1.4</v>
      </c>
      <c r="X11" s="20">
        <v>3.9</v>
      </c>
      <c r="Y11" s="20">
        <v>0</v>
      </c>
      <c r="Z11" s="20">
        <v>0.7</v>
      </c>
      <c r="AA11" s="20">
        <v>0.2</v>
      </c>
      <c r="AB11" s="20">
        <v>0.3</v>
      </c>
      <c r="AC11" s="319">
        <f t="shared" si="7"/>
        <v>6.5</v>
      </c>
      <c r="AD11" s="20">
        <v>0.3</v>
      </c>
      <c r="AE11" s="20">
        <v>0.7</v>
      </c>
      <c r="AF11" s="319">
        <f t="shared" si="8"/>
        <v>1</v>
      </c>
      <c r="AG11" s="20">
        <v>1.8</v>
      </c>
      <c r="AH11" s="20">
        <v>0.2</v>
      </c>
      <c r="AI11" s="20">
        <v>1.5</v>
      </c>
      <c r="AJ11" s="20">
        <v>0.1</v>
      </c>
      <c r="AK11" s="20">
        <v>2.4</v>
      </c>
      <c r="AL11" s="20">
        <v>0.8</v>
      </c>
      <c r="AM11" s="20">
        <v>0.1</v>
      </c>
      <c r="AN11" s="319">
        <f t="shared" si="9"/>
        <v>6.8999999999999995</v>
      </c>
      <c r="AO11" s="20">
        <v>0</v>
      </c>
      <c r="AP11" s="319">
        <f t="shared" si="2"/>
        <v>0</v>
      </c>
      <c r="AQ11" s="20">
        <v>0</v>
      </c>
      <c r="AR11" s="319">
        <f t="shared" si="10"/>
        <v>0</v>
      </c>
      <c r="AS11" s="20">
        <v>0</v>
      </c>
      <c r="AT11" s="319">
        <f t="shared" si="11"/>
        <v>0</v>
      </c>
      <c r="AU11" s="318">
        <f t="shared" si="12"/>
        <v>27.099999999999998</v>
      </c>
    </row>
    <row r="12" spans="1:55" ht="15.75" thickBot="1">
      <c r="A12" s="301" t="s">
        <v>637</v>
      </c>
      <c r="B12" s="20">
        <v>3.6</v>
      </c>
      <c r="C12" s="20">
        <v>0.2</v>
      </c>
      <c r="D12" s="319">
        <f t="shared" si="3"/>
        <v>3.8000000000000003</v>
      </c>
      <c r="E12" s="20">
        <v>3</v>
      </c>
      <c r="F12" s="20">
        <v>1</v>
      </c>
      <c r="G12" s="20">
        <v>0.2</v>
      </c>
      <c r="H12" s="319">
        <f t="shared" si="0"/>
        <v>4.2</v>
      </c>
      <c r="I12" s="20">
        <v>0</v>
      </c>
      <c r="J12" s="20">
        <v>0</v>
      </c>
      <c r="K12" s="20">
        <v>0.8</v>
      </c>
      <c r="L12" s="20">
        <v>0.8</v>
      </c>
      <c r="M12" s="319">
        <f t="shared" si="4"/>
        <v>1.6</v>
      </c>
      <c r="N12" s="20">
        <v>5.4</v>
      </c>
      <c r="O12" s="319">
        <f t="shared" si="5"/>
        <v>5.4</v>
      </c>
      <c r="P12" s="20">
        <v>0.9</v>
      </c>
      <c r="Q12" s="20">
        <v>0.9</v>
      </c>
      <c r="R12" s="319">
        <f t="shared" si="1"/>
        <v>1.8</v>
      </c>
      <c r="S12" s="20">
        <v>0.2</v>
      </c>
      <c r="T12" s="20">
        <v>0.6</v>
      </c>
      <c r="U12" s="20">
        <v>0.3</v>
      </c>
      <c r="V12" s="319">
        <f t="shared" si="6"/>
        <v>1.1000000000000001</v>
      </c>
      <c r="W12" s="20">
        <v>2.2000000000000002</v>
      </c>
      <c r="X12" s="20">
        <v>4</v>
      </c>
      <c r="Y12" s="20">
        <v>0</v>
      </c>
      <c r="Z12" s="20">
        <v>1.2</v>
      </c>
      <c r="AA12" s="20">
        <v>0.2</v>
      </c>
      <c r="AB12" s="20">
        <v>0.2</v>
      </c>
      <c r="AC12" s="319">
        <f t="shared" si="7"/>
        <v>7.8000000000000007</v>
      </c>
      <c r="AD12" s="20">
        <v>0.3</v>
      </c>
      <c r="AE12" s="20">
        <v>0.7</v>
      </c>
      <c r="AF12" s="319">
        <f t="shared" si="8"/>
        <v>1</v>
      </c>
      <c r="AG12" s="20">
        <v>0.3</v>
      </c>
      <c r="AH12" s="20">
        <v>0.2</v>
      </c>
      <c r="AI12" s="20">
        <v>3.2</v>
      </c>
      <c r="AJ12" s="20">
        <v>0</v>
      </c>
      <c r="AK12" s="20">
        <v>3.3</v>
      </c>
      <c r="AL12" s="20">
        <v>0.7</v>
      </c>
      <c r="AM12" s="20">
        <v>0.2</v>
      </c>
      <c r="AN12" s="319">
        <f t="shared" si="9"/>
        <v>7.9</v>
      </c>
      <c r="AO12" s="20">
        <v>0</v>
      </c>
      <c r="AP12" s="319">
        <f t="shared" si="2"/>
        <v>0</v>
      </c>
      <c r="AQ12" s="20">
        <v>0</v>
      </c>
      <c r="AR12" s="319">
        <f t="shared" si="10"/>
        <v>0</v>
      </c>
      <c r="AS12" s="20">
        <v>0</v>
      </c>
      <c r="AT12" s="319">
        <f t="shared" si="11"/>
        <v>0</v>
      </c>
      <c r="AU12" s="318">
        <f t="shared" si="12"/>
        <v>34.6</v>
      </c>
    </row>
    <row r="13" spans="1:55" ht="15.75" thickBot="1">
      <c r="A13" s="302" t="s">
        <v>306</v>
      </c>
      <c r="B13" s="49">
        <v>4.0999999999999996</v>
      </c>
      <c r="C13" s="49">
        <v>0.2</v>
      </c>
      <c r="D13" s="319">
        <f t="shared" si="3"/>
        <v>4.3</v>
      </c>
      <c r="E13" s="20">
        <v>2.7</v>
      </c>
      <c r="F13" s="20">
        <v>0.9</v>
      </c>
      <c r="G13" s="20">
        <v>0.2</v>
      </c>
      <c r="H13" s="319">
        <f t="shared" si="0"/>
        <v>3.8000000000000003</v>
      </c>
      <c r="I13" s="20">
        <v>0</v>
      </c>
      <c r="J13" s="20">
        <v>0.1</v>
      </c>
      <c r="K13" s="20">
        <v>0.5</v>
      </c>
      <c r="L13" s="20">
        <v>0.6</v>
      </c>
      <c r="M13" s="319">
        <f t="shared" si="4"/>
        <v>1.2</v>
      </c>
      <c r="N13" s="20">
        <v>5.8</v>
      </c>
      <c r="O13" s="319">
        <f t="shared" si="5"/>
        <v>5.8</v>
      </c>
      <c r="P13" s="20">
        <v>0.8</v>
      </c>
      <c r="Q13" s="20">
        <v>0.8</v>
      </c>
      <c r="R13" s="319">
        <f t="shared" si="1"/>
        <v>1.6</v>
      </c>
      <c r="S13" s="20">
        <v>0.2</v>
      </c>
      <c r="T13" s="20">
        <v>0.9</v>
      </c>
      <c r="U13" s="20">
        <v>0.6</v>
      </c>
      <c r="V13" s="319">
        <f t="shared" si="6"/>
        <v>1.7000000000000002</v>
      </c>
      <c r="W13" s="20">
        <v>2.5</v>
      </c>
      <c r="X13" s="20">
        <v>3.2</v>
      </c>
      <c r="Y13" s="20">
        <v>0.1</v>
      </c>
      <c r="Z13" s="20">
        <v>0.3</v>
      </c>
      <c r="AA13" s="20">
        <v>0.1</v>
      </c>
      <c r="AB13" s="20">
        <v>0.2</v>
      </c>
      <c r="AC13" s="319">
        <f t="shared" si="7"/>
        <v>6.4</v>
      </c>
      <c r="AD13" s="20">
        <v>0.3</v>
      </c>
      <c r="AE13" s="20">
        <v>0.4</v>
      </c>
      <c r="AF13" s="319">
        <f t="shared" si="8"/>
        <v>0.7</v>
      </c>
      <c r="AG13" s="20">
        <v>0.4</v>
      </c>
      <c r="AH13" s="20">
        <v>0.1</v>
      </c>
      <c r="AI13" s="20">
        <v>4.9000000000000004</v>
      </c>
      <c r="AJ13" s="20">
        <v>0.8</v>
      </c>
      <c r="AK13" s="20">
        <v>3</v>
      </c>
      <c r="AL13" s="20">
        <v>0.5</v>
      </c>
      <c r="AM13" s="20">
        <v>0.2</v>
      </c>
      <c r="AN13" s="319">
        <f t="shared" si="9"/>
        <v>9.8999999999999986</v>
      </c>
      <c r="AO13" s="20">
        <v>0</v>
      </c>
      <c r="AP13" s="319">
        <f t="shared" si="2"/>
        <v>0</v>
      </c>
      <c r="AQ13" s="20">
        <v>0</v>
      </c>
      <c r="AR13" s="319">
        <f t="shared" si="10"/>
        <v>0</v>
      </c>
      <c r="AS13" s="20">
        <v>0</v>
      </c>
      <c r="AT13" s="319">
        <f t="shared" si="11"/>
        <v>0</v>
      </c>
      <c r="AU13" s="318">
        <f t="shared" si="12"/>
        <v>35.399999999999991</v>
      </c>
    </row>
    <row r="14" spans="1:55" ht="15.75" thickBot="1">
      <c r="A14" s="301" t="s">
        <v>638</v>
      </c>
      <c r="B14" s="20">
        <v>2.2000000000000002</v>
      </c>
      <c r="C14" s="20">
        <v>0.2</v>
      </c>
      <c r="D14" s="319">
        <f t="shared" si="3"/>
        <v>2.4000000000000004</v>
      </c>
      <c r="E14" s="20">
        <v>2.7</v>
      </c>
      <c r="F14" s="20">
        <v>0.9</v>
      </c>
      <c r="G14" s="20">
        <v>0.1</v>
      </c>
      <c r="H14" s="319">
        <f t="shared" si="0"/>
        <v>3.7</v>
      </c>
      <c r="I14" s="20">
        <v>0</v>
      </c>
      <c r="J14" s="20">
        <v>0</v>
      </c>
      <c r="K14" s="20">
        <v>1</v>
      </c>
      <c r="L14" s="20">
        <v>0.8</v>
      </c>
      <c r="M14" s="319">
        <f t="shared" si="4"/>
        <v>1.8</v>
      </c>
      <c r="N14" s="20">
        <v>5.3</v>
      </c>
      <c r="O14" s="319">
        <f t="shared" si="5"/>
        <v>5.3</v>
      </c>
      <c r="P14" s="20">
        <v>1</v>
      </c>
      <c r="Q14" s="20">
        <v>0.5</v>
      </c>
      <c r="R14" s="319">
        <f t="shared" si="1"/>
        <v>1.5</v>
      </c>
      <c r="S14" s="20">
        <v>0.1</v>
      </c>
      <c r="T14" s="20">
        <v>0.3</v>
      </c>
      <c r="U14" s="20">
        <v>0.6</v>
      </c>
      <c r="V14" s="319">
        <f t="shared" si="6"/>
        <v>1</v>
      </c>
      <c r="W14" s="20">
        <v>2.5</v>
      </c>
      <c r="X14" s="20">
        <v>3.8</v>
      </c>
      <c r="Y14" s="20">
        <v>0.1</v>
      </c>
      <c r="Z14" s="20">
        <v>0.7</v>
      </c>
      <c r="AA14" s="20">
        <v>0.2</v>
      </c>
      <c r="AB14" s="20">
        <v>0.2</v>
      </c>
      <c r="AC14" s="319">
        <f t="shared" si="7"/>
        <v>7.5000000000000009</v>
      </c>
      <c r="AD14" s="20">
        <v>0.4</v>
      </c>
      <c r="AE14" s="20">
        <v>0.8</v>
      </c>
      <c r="AF14" s="319">
        <f t="shared" si="8"/>
        <v>1.2000000000000002</v>
      </c>
      <c r="AG14" s="20">
        <v>1.2</v>
      </c>
      <c r="AH14" s="20">
        <v>0.2</v>
      </c>
      <c r="AI14" s="20">
        <v>1.5</v>
      </c>
      <c r="AJ14" s="20">
        <v>0.6</v>
      </c>
      <c r="AK14" s="20">
        <v>3.2</v>
      </c>
      <c r="AL14" s="20">
        <v>0.4</v>
      </c>
      <c r="AM14" s="20">
        <v>0.3</v>
      </c>
      <c r="AN14" s="319">
        <f t="shared" si="9"/>
        <v>7.4</v>
      </c>
      <c r="AO14" s="20">
        <v>0</v>
      </c>
      <c r="AP14" s="319">
        <f t="shared" si="2"/>
        <v>0</v>
      </c>
      <c r="AQ14" s="20">
        <v>0</v>
      </c>
      <c r="AR14" s="319">
        <f t="shared" si="10"/>
        <v>0</v>
      </c>
      <c r="AS14" s="20">
        <v>0</v>
      </c>
      <c r="AT14" s="319">
        <f t="shared" si="11"/>
        <v>0</v>
      </c>
      <c r="AU14" s="318">
        <f t="shared" si="12"/>
        <v>31.799999999999997</v>
      </c>
    </row>
    <row r="15" spans="1:55" ht="15.75" thickBot="1">
      <c r="A15" s="301" t="s">
        <v>256</v>
      </c>
      <c r="B15" s="20">
        <v>2</v>
      </c>
      <c r="C15" s="20">
        <v>0.1</v>
      </c>
      <c r="D15" s="319">
        <f t="shared" si="3"/>
        <v>2.1</v>
      </c>
      <c r="E15" s="20">
        <v>2.6</v>
      </c>
      <c r="F15" s="20">
        <v>0.4</v>
      </c>
      <c r="G15" s="20">
        <v>0.2</v>
      </c>
      <c r="H15" s="319">
        <f t="shared" si="0"/>
        <v>3.2</v>
      </c>
      <c r="I15" s="20">
        <v>0</v>
      </c>
      <c r="J15" s="20">
        <v>0</v>
      </c>
      <c r="K15" s="20">
        <v>0.8</v>
      </c>
      <c r="L15" s="20">
        <v>1</v>
      </c>
      <c r="M15" s="319">
        <f t="shared" si="4"/>
        <v>1.8</v>
      </c>
      <c r="N15" s="20">
        <v>5</v>
      </c>
      <c r="O15" s="319">
        <f t="shared" si="5"/>
        <v>5</v>
      </c>
      <c r="P15" s="20">
        <v>1</v>
      </c>
      <c r="Q15" s="20">
        <v>0.7</v>
      </c>
      <c r="R15" s="319">
        <f t="shared" si="1"/>
        <v>1.7</v>
      </c>
      <c r="S15" s="20">
        <v>0.3</v>
      </c>
      <c r="T15" s="20">
        <v>0.2</v>
      </c>
      <c r="U15" s="20">
        <v>0.1</v>
      </c>
      <c r="V15" s="319">
        <f t="shared" si="6"/>
        <v>0.6</v>
      </c>
      <c r="W15" s="20">
        <v>2</v>
      </c>
      <c r="X15" s="20">
        <v>2.2000000000000002</v>
      </c>
      <c r="Y15" s="20">
        <v>0</v>
      </c>
      <c r="Z15" s="20">
        <v>0.8</v>
      </c>
      <c r="AA15" s="20">
        <v>0.3</v>
      </c>
      <c r="AB15" s="20">
        <v>0.3</v>
      </c>
      <c r="AC15" s="319">
        <f t="shared" si="7"/>
        <v>5.6</v>
      </c>
      <c r="AD15" s="20">
        <v>0.3</v>
      </c>
      <c r="AE15" s="20">
        <v>0.5</v>
      </c>
      <c r="AF15" s="319">
        <f t="shared" si="8"/>
        <v>0.8</v>
      </c>
      <c r="AG15" s="20">
        <v>1.1000000000000001</v>
      </c>
      <c r="AH15" s="20">
        <v>0</v>
      </c>
      <c r="AI15" s="20">
        <v>1.2</v>
      </c>
      <c r="AJ15" s="20">
        <v>0.6</v>
      </c>
      <c r="AK15" s="20">
        <v>2.8</v>
      </c>
      <c r="AL15" s="20">
        <v>0.5</v>
      </c>
      <c r="AM15" s="20">
        <v>0.3</v>
      </c>
      <c r="AN15" s="319">
        <f t="shared" si="9"/>
        <v>6.4999999999999991</v>
      </c>
      <c r="AO15" s="20">
        <v>0</v>
      </c>
      <c r="AP15" s="319">
        <f t="shared" si="2"/>
        <v>0</v>
      </c>
      <c r="AQ15" s="20">
        <v>0</v>
      </c>
      <c r="AR15" s="319">
        <f t="shared" si="10"/>
        <v>0</v>
      </c>
      <c r="AS15" s="20">
        <v>0</v>
      </c>
      <c r="AT15" s="319">
        <f t="shared" si="11"/>
        <v>0</v>
      </c>
      <c r="AU15" s="318">
        <f t="shared" si="12"/>
        <v>27.3</v>
      </c>
    </row>
    <row r="16" spans="1:55" ht="15.75" thickBot="1">
      <c r="A16" s="301" t="s">
        <v>257</v>
      </c>
      <c r="B16" s="20">
        <v>3.4</v>
      </c>
      <c r="C16" s="20">
        <v>0.1</v>
      </c>
      <c r="D16" s="319">
        <f t="shared" si="3"/>
        <v>3.5</v>
      </c>
      <c r="E16" s="20">
        <v>2.2999999999999998</v>
      </c>
      <c r="F16" s="20">
        <v>0.5</v>
      </c>
      <c r="G16" s="20">
        <v>0.1</v>
      </c>
      <c r="H16" s="319">
        <f t="shared" si="0"/>
        <v>2.9</v>
      </c>
      <c r="I16" s="20">
        <v>0</v>
      </c>
      <c r="J16" s="20">
        <v>0</v>
      </c>
      <c r="K16" s="20">
        <v>0.7</v>
      </c>
      <c r="L16" s="20">
        <v>0.5</v>
      </c>
      <c r="M16" s="319">
        <f t="shared" si="4"/>
        <v>1.2</v>
      </c>
      <c r="N16" s="20">
        <v>4.45</v>
      </c>
      <c r="O16" s="319">
        <f t="shared" si="5"/>
        <v>4.45</v>
      </c>
      <c r="P16" s="20">
        <v>0.8</v>
      </c>
      <c r="Q16" s="20">
        <v>0.9</v>
      </c>
      <c r="R16" s="319">
        <f t="shared" si="1"/>
        <v>1.7000000000000002</v>
      </c>
      <c r="S16" s="20">
        <v>0.6</v>
      </c>
      <c r="T16" s="20">
        <v>0.2</v>
      </c>
      <c r="U16" s="20">
        <v>0.3</v>
      </c>
      <c r="V16" s="319">
        <f t="shared" si="6"/>
        <v>1.1000000000000001</v>
      </c>
      <c r="W16" s="20">
        <v>1.6</v>
      </c>
      <c r="X16" s="20">
        <v>4.0999999999999996</v>
      </c>
      <c r="Y16" s="20">
        <v>0</v>
      </c>
      <c r="Z16" s="20">
        <v>2.5</v>
      </c>
      <c r="AA16" s="20">
        <v>0.2</v>
      </c>
      <c r="AB16" s="20">
        <v>0.3</v>
      </c>
      <c r="AC16" s="319">
        <f t="shared" si="7"/>
        <v>8.6999999999999993</v>
      </c>
      <c r="AD16" s="20">
        <v>0.2</v>
      </c>
      <c r="AE16" s="20">
        <v>0.6</v>
      </c>
      <c r="AF16" s="319">
        <f t="shared" si="8"/>
        <v>0.8</v>
      </c>
      <c r="AG16" s="20">
        <v>1.4</v>
      </c>
      <c r="AH16" s="20">
        <v>0.1</v>
      </c>
      <c r="AI16" s="20">
        <v>1.3</v>
      </c>
      <c r="AJ16" s="20">
        <v>0.5</v>
      </c>
      <c r="AK16" s="20">
        <v>2.7</v>
      </c>
      <c r="AL16" s="20">
        <v>0.3</v>
      </c>
      <c r="AM16" s="20">
        <v>0</v>
      </c>
      <c r="AN16" s="319">
        <f t="shared" si="9"/>
        <v>6.3</v>
      </c>
      <c r="AO16" s="20">
        <v>0</v>
      </c>
      <c r="AP16" s="319">
        <f t="shared" si="2"/>
        <v>0</v>
      </c>
      <c r="AQ16" s="20">
        <v>0</v>
      </c>
      <c r="AR16" s="319">
        <f t="shared" si="10"/>
        <v>0</v>
      </c>
      <c r="AS16" s="20">
        <v>0</v>
      </c>
      <c r="AT16" s="319">
        <f t="shared" si="11"/>
        <v>0</v>
      </c>
      <c r="AU16" s="318">
        <f t="shared" si="12"/>
        <v>30.65</v>
      </c>
    </row>
    <row r="17" spans="1:48" ht="15.75" thickBot="1">
      <c r="A17" s="301" t="s">
        <v>258</v>
      </c>
      <c r="B17" s="20">
        <v>2</v>
      </c>
      <c r="C17" s="20">
        <v>0.2</v>
      </c>
      <c r="D17" s="319">
        <f t="shared" si="3"/>
        <v>2.2000000000000002</v>
      </c>
      <c r="E17" s="20">
        <v>2.5</v>
      </c>
      <c r="F17" s="20">
        <v>0.9</v>
      </c>
      <c r="G17" s="20">
        <v>0</v>
      </c>
      <c r="H17" s="319">
        <f t="shared" si="0"/>
        <v>3.4</v>
      </c>
      <c r="I17" s="20">
        <v>0</v>
      </c>
      <c r="J17" s="20">
        <v>0.1</v>
      </c>
      <c r="K17" s="20">
        <v>1.4</v>
      </c>
      <c r="L17" s="20">
        <v>2</v>
      </c>
      <c r="M17" s="319">
        <f t="shared" si="4"/>
        <v>3.5</v>
      </c>
      <c r="N17" s="20">
        <v>5.75</v>
      </c>
      <c r="O17" s="319">
        <f t="shared" si="5"/>
        <v>5.75</v>
      </c>
      <c r="P17" s="20">
        <v>1.3</v>
      </c>
      <c r="Q17" s="20">
        <v>1.4</v>
      </c>
      <c r="R17" s="319">
        <f t="shared" si="1"/>
        <v>2.7</v>
      </c>
      <c r="S17" s="20">
        <v>0.9</v>
      </c>
      <c r="T17" s="20">
        <v>0.7</v>
      </c>
      <c r="U17" s="20">
        <v>0.1</v>
      </c>
      <c r="V17" s="319">
        <f t="shared" si="6"/>
        <v>1.7000000000000002</v>
      </c>
      <c r="W17" s="20">
        <v>3.7</v>
      </c>
      <c r="X17" s="20">
        <v>2.2000000000000002</v>
      </c>
      <c r="Y17" s="20">
        <v>0</v>
      </c>
      <c r="Z17" s="20">
        <v>0.5</v>
      </c>
      <c r="AA17" s="20">
        <v>0.3</v>
      </c>
      <c r="AB17" s="20">
        <v>0.4</v>
      </c>
      <c r="AC17" s="319">
        <f t="shared" si="7"/>
        <v>7.1000000000000005</v>
      </c>
      <c r="AD17" s="20">
        <v>0.1</v>
      </c>
      <c r="AE17" s="20">
        <v>0.4</v>
      </c>
      <c r="AF17" s="319">
        <f t="shared" si="8"/>
        <v>0.5</v>
      </c>
      <c r="AG17" s="20">
        <v>1.6</v>
      </c>
      <c r="AH17" s="20">
        <v>0.1</v>
      </c>
      <c r="AI17" s="20">
        <v>1.2</v>
      </c>
      <c r="AJ17" s="20">
        <v>0.2</v>
      </c>
      <c r="AK17" s="20">
        <v>2.5</v>
      </c>
      <c r="AL17" s="20">
        <v>0.3</v>
      </c>
      <c r="AM17" s="20">
        <v>0.5</v>
      </c>
      <c r="AN17" s="319">
        <f t="shared" si="9"/>
        <v>6.4</v>
      </c>
      <c r="AO17" s="20">
        <v>0</v>
      </c>
      <c r="AP17" s="319">
        <f t="shared" si="2"/>
        <v>0</v>
      </c>
      <c r="AQ17" s="20">
        <v>0</v>
      </c>
      <c r="AR17" s="319">
        <f t="shared" si="10"/>
        <v>0</v>
      </c>
      <c r="AS17" s="20">
        <v>0</v>
      </c>
      <c r="AT17" s="319">
        <f t="shared" si="11"/>
        <v>0</v>
      </c>
      <c r="AU17" s="318">
        <f t="shared" si="12"/>
        <v>33.25</v>
      </c>
    </row>
    <row r="18" spans="1:48" ht="15.75" thickBot="1">
      <c r="A18" s="301" t="s">
        <v>308</v>
      </c>
      <c r="B18" s="20">
        <v>3.3</v>
      </c>
      <c r="C18" s="20">
        <v>0.2</v>
      </c>
      <c r="D18" s="319">
        <f t="shared" si="3"/>
        <v>3.5</v>
      </c>
      <c r="E18" s="20">
        <v>2.4</v>
      </c>
      <c r="F18" s="20">
        <v>0.6</v>
      </c>
      <c r="G18" s="20">
        <v>0.2</v>
      </c>
      <c r="H18" s="319">
        <f t="shared" si="0"/>
        <v>3.2</v>
      </c>
      <c r="I18" s="20">
        <v>0</v>
      </c>
      <c r="J18" s="20">
        <v>0</v>
      </c>
      <c r="K18" s="20">
        <v>0.7</v>
      </c>
      <c r="L18" s="20">
        <v>1.7</v>
      </c>
      <c r="M18" s="319">
        <f t="shared" si="4"/>
        <v>2.4</v>
      </c>
      <c r="N18" s="20">
        <v>4.7</v>
      </c>
      <c r="O18" s="319">
        <f t="shared" si="5"/>
        <v>4.7</v>
      </c>
      <c r="P18" s="20">
        <v>1.2</v>
      </c>
      <c r="Q18" s="20">
        <v>1.2</v>
      </c>
      <c r="R18" s="319">
        <f t="shared" si="1"/>
        <v>2.4</v>
      </c>
      <c r="S18" s="20">
        <v>0.1</v>
      </c>
      <c r="T18" s="20">
        <v>0.1</v>
      </c>
      <c r="U18" s="20">
        <v>0</v>
      </c>
      <c r="V18" s="319">
        <f t="shared" si="6"/>
        <v>0.2</v>
      </c>
      <c r="W18" s="20">
        <v>1</v>
      </c>
      <c r="X18" s="20">
        <v>2.2000000000000002</v>
      </c>
      <c r="Y18" s="20">
        <v>0.1</v>
      </c>
      <c r="Z18" s="20">
        <v>0.6</v>
      </c>
      <c r="AA18" s="20">
        <v>0.4</v>
      </c>
      <c r="AB18" s="20">
        <v>0.3</v>
      </c>
      <c r="AC18" s="319">
        <f t="shared" si="7"/>
        <v>4.6000000000000005</v>
      </c>
      <c r="AD18" s="20">
        <v>0.2</v>
      </c>
      <c r="AE18" s="20">
        <v>0.4</v>
      </c>
      <c r="AF18" s="319">
        <f t="shared" si="8"/>
        <v>0.60000000000000009</v>
      </c>
      <c r="AG18" s="20">
        <v>1.5</v>
      </c>
      <c r="AH18" s="20">
        <v>0.1</v>
      </c>
      <c r="AI18" s="20">
        <v>1.3</v>
      </c>
      <c r="AJ18" s="20">
        <v>0.7</v>
      </c>
      <c r="AK18" s="20">
        <v>2.8</v>
      </c>
      <c r="AL18" s="20">
        <v>0.3</v>
      </c>
      <c r="AM18" s="20">
        <v>0.4</v>
      </c>
      <c r="AN18" s="319">
        <f t="shared" si="9"/>
        <v>7.1000000000000005</v>
      </c>
      <c r="AO18" s="20">
        <v>0</v>
      </c>
      <c r="AP18" s="319">
        <f t="shared" si="2"/>
        <v>0</v>
      </c>
      <c r="AQ18" s="20">
        <v>0</v>
      </c>
      <c r="AR18" s="319">
        <f t="shared" si="10"/>
        <v>0</v>
      </c>
      <c r="AS18" s="20">
        <v>0</v>
      </c>
      <c r="AT18" s="319">
        <f t="shared" si="11"/>
        <v>0</v>
      </c>
      <c r="AU18" s="318">
        <f t="shared" si="12"/>
        <v>28.700000000000003</v>
      </c>
    </row>
    <row r="19" spans="1:48" ht="15.75" thickBot="1">
      <c r="A19" s="301" t="s">
        <v>309</v>
      </c>
      <c r="B19" s="20">
        <v>3.3</v>
      </c>
      <c r="C19" s="20">
        <v>0.2</v>
      </c>
      <c r="D19" s="319">
        <f t="shared" si="3"/>
        <v>3.5</v>
      </c>
      <c r="E19" s="20">
        <v>2.6</v>
      </c>
      <c r="F19" s="20">
        <v>0.5</v>
      </c>
      <c r="G19" s="20">
        <v>0.1</v>
      </c>
      <c r="H19" s="319">
        <f t="shared" si="0"/>
        <v>3.2</v>
      </c>
      <c r="I19" s="20">
        <v>0</v>
      </c>
      <c r="J19" s="20">
        <v>0</v>
      </c>
      <c r="K19" s="20">
        <v>0.8</v>
      </c>
      <c r="L19" s="20">
        <v>1.3</v>
      </c>
      <c r="M19" s="319">
        <f t="shared" si="4"/>
        <v>2.1</v>
      </c>
      <c r="N19" s="20">
        <v>4</v>
      </c>
      <c r="O19" s="319">
        <f t="shared" si="5"/>
        <v>4</v>
      </c>
      <c r="P19" s="20">
        <v>1.2</v>
      </c>
      <c r="Q19" s="20">
        <v>1.2</v>
      </c>
      <c r="R19" s="319">
        <f t="shared" si="1"/>
        <v>2.4</v>
      </c>
      <c r="S19" s="20">
        <v>0.5</v>
      </c>
      <c r="T19" s="20">
        <v>0.1</v>
      </c>
      <c r="U19" s="20">
        <v>0</v>
      </c>
      <c r="V19" s="319">
        <f t="shared" si="6"/>
        <v>0.6</v>
      </c>
      <c r="W19" s="20">
        <v>2.2999999999999998</v>
      </c>
      <c r="X19" s="20">
        <v>2.2000000000000002</v>
      </c>
      <c r="Y19" s="20">
        <v>0</v>
      </c>
      <c r="Z19" s="20">
        <v>0.6</v>
      </c>
      <c r="AA19" s="20">
        <v>0.3</v>
      </c>
      <c r="AB19" s="20">
        <v>0.2</v>
      </c>
      <c r="AC19" s="319">
        <f t="shared" si="7"/>
        <v>5.6</v>
      </c>
      <c r="AD19" s="20">
        <v>0.2</v>
      </c>
      <c r="AE19" s="20">
        <v>0.4</v>
      </c>
      <c r="AF19" s="319">
        <f t="shared" si="8"/>
        <v>0.60000000000000009</v>
      </c>
      <c r="AG19" s="20">
        <v>2</v>
      </c>
      <c r="AH19" s="20">
        <v>0.2</v>
      </c>
      <c r="AI19" s="20">
        <v>1</v>
      </c>
      <c r="AJ19" s="20">
        <v>0.8</v>
      </c>
      <c r="AK19" s="20">
        <v>2.2000000000000002</v>
      </c>
      <c r="AL19" s="20">
        <v>0.4</v>
      </c>
      <c r="AM19" s="20">
        <v>0.4</v>
      </c>
      <c r="AN19" s="319">
        <f t="shared" si="9"/>
        <v>7.0000000000000009</v>
      </c>
      <c r="AO19" s="20">
        <v>0</v>
      </c>
      <c r="AP19" s="319">
        <f t="shared" si="2"/>
        <v>0</v>
      </c>
      <c r="AQ19" s="20">
        <v>0</v>
      </c>
      <c r="AR19" s="319">
        <f t="shared" si="10"/>
        <v>0</v>
      </c>
      <c r="AS19" s="20">
        <v>0</v>
      </c>
      <c r="AT19" s="319">
        <f t="shared" si="11"/>
        <v>0</v>
      </c>
      <c r="AU19" s="318">
        <f t="shared" si="12"/>
        <v>29</v>
      </c>
    </row>
    <row r="20" spans="1:48" ht="15.75" thickBot="1">
      <c r="A20" s="303" t="s">
        <v>340</v>
      </c>
      <c r="B20" s="20">
        <v>3.1</v>
      </c>
      <c r="C20" s="20">
        <v>0.2</v>
      </c>
      <c r="D20" s="319">
        <f t="shared" si="3"/>
        <v>3.3000000000000003</v>
      </c>
      <c r="E20" s="20">
        <v>2.2999999999999998</v>
      </c>
      <c r="F20" s="20">
        <v>0.5</v>
      </c>
      <c r="G20" s="20">
        <v>0.1</v>
      </c>
      <c r="H20" s="319">
        <f t="shared" si="0"/>
        <v>2.9</v>
      </c>
      <c r="I20" s="20">
        <v>0</v>
      </c>
      <c r="J20" s="20">
        <v>0</v>
      </c>
      <c r="K20" s="20">
        <v>0.9</v>
      </c>
      <c r="L20" s="20">
        <v>0.6</v>
      </c>
      <c r="M20" s="319">
        <f t="shared" si="4"/>
        <v>1.5</v>
      </c>
      <c r="N20" s="20">
        <v>4.4000000000000004</v>
      </c>
      <c r="O20" s="319">
        <f t="shared" si="5"/>
        <v>4.4000000000000004</v>
      </c>
      <c r="P20" s="20">
        <v>1.5</v>
      </c>
      <c r="Q20" s="20">
        <v>0.5</v>
      </c>
      <c r="R20" s="319">
        <f t="shared" si="1"/>
        <v>2</v>
      </c>
      <c r="S20" s="20">
        <v>0.7</v>
      </c>
      <c r="T20" s="20">
        <v>0.2</v>
      </c>
      <c r="U20" s="20">
        <v>0.4</v>
      </c>
      <c r="V20" s="319">
        <f t="shared" si="6"/>
        <v>1.2999999999999998</v>
      </c>
      <c r="W20" s="20">
        <v>2.1</v>
      </c>
      <c r="X20" s="20">
        <v>2.7</v>
      </c>
      <c r="Y20" s="20">
        <v>0</v>
      </c>
      <c r="Z20" s="20">
        <v>0.3</v>
      </c>
      <c r="AA20" s="20">
        <v>0.4</v>
      </c>
      <c r="AB20" s="20">
        <v>0.3</v>
      </c>
      <c r="AC20" s="319">
        <f t="shared" si="7"/>
        <v>5.8000000000000007</v>
      </c>
      <c r="AD20" s="20">
        <v>0.1</v>
      </c>
      <c r="AE20" s="20">
        <v>0.3</v>
      </c>
      <c r="AF20" s="319">
        <f t="shared" si="8"/>
        <v>0.4</v>
      </c>
      <c r="AG20" s="20">
        <v>2</v>
      </c>
      <c r="AH20" s="20">
        <v>0.2</v>
      </c>
      <c r="AI20" s="20">
        <v>1.6</v>
      </c>
      <c r="AJ20" s="20">
        <v>0.4</v>
      </c>
      <c r="AK20" s="20">
        <v>2.2999999999999998</v>
      </c>
      <c r="AL20" s="20">
        <v>0.1</v>
      </c>
      <c r="AM20" s="20">
        <v>0.1</v>
      </c>
      <c r="AN20" s="319">
        <f t="shared" si="9"/>
        <v>6.6999999999999993</v>
      </c>
      <c r="AO20" s="20">
        <v>0</v>
      </c>
      <c r="AP20" s="319">
        <f t="shared" si="2"/>
        <v>0</v>
      </c>
      <c r="AQ20" s="20">
        <v>0</v>
      </c>
      <c r="AR20" s="319">
        <f t="shared" si="10"/>
        <v>0</v>
      </c>
      <c r="AS20" s="20">
        <v>0</v>
      </c>
      <c r="AT20" s="319">
        <f t="shared" si="11"/>
        <v>0</v>
      </c>
      <c r="AU20" s="318">
        <f t="shared" si="12"/>
        <v>28.3</v>
      </c>
    </row>
    <row r="21" spans="1:48" ht="15.75" thickBot="1">
      <c r="A21" s="302" t="s">
        <v>323</v>
      </c>
      <c r="B21" s="49">
        <v>3.6</v>
      </c>
      <c r="C21" s="49">
        <v>0.2</v>
      </c>
      <c r="D21" s="319">
        <f t="shared" si="3"/>
        <v>3.8000000000000003</v>
      </c>
      <c r="E21" s="20">
        <v>3</v>
      </c>
      <c r="F21" s="20">
        <v>0.4</v>
      </c>
      <c r="G21" s="20">
        <v>0.1</v>
      </c>
      <c r="H21" s="319">
        <f t="shared" si="0"/>
        <v>3.5</v>
      </c>
      <c r="I21" s="20">
        <v>0</v>
      </c>
      <c r="J21" s="20">
        <v>0.1</v>
      </c>
      <c r="K21" s="20">
        <v>0.7</v>
      </c>
      <c r="L21" s="20">
        <v>1.2</v>
      </c>
      <c r="M21" s="319">
        <f t="shared" si="4"/>
        <v>2</v>
      </c>
      <c r="N21" s="20">
        <v>3.1</v>
      </c>
      <c r="O21" s="319">
        <f t="shared" si="5"/>
        <v>3.1</v>
      </c>
      <c r="P21" s="20">
        <v>0.7</v>
      </c>
      <c r="Q21" s="20">
        <v>0.6</v>
      </c>
      <c r="R21" s="319">
        <f t="shared" si="1"/>
        <v>1.2999999999999998</v>
      </c>
      <c r="S21" s="20">
        <v>0.4</v>
      </c>
      <c r="T21" s="20">
        <v>0.1</v>
      </c>
      <c r="U21" s="20">
        <v>0.6</v>
      </c>
      <c r="V21" s="319">
        <f t="shared" si="6"/>
        <v>1.1000000000000001</v>
      </c>
      <c r="W21" s="20">
        <v>3</v>
      </c>
      <c r="X21" s="20">
        <v>2</v>
      </c>
      <c r="Y21" s="20">
        <v>0</v>
      </c>
      <c r="Z21" s="20">
        <v>1.3</v>
      </c>
      <c r="AA21" s="20">
        <v>0.3</v>
      </c>
      <c r="AB21" s="20">
        <v>0</v>
      </c>
      <c r="AC21" s="319">
        <f t="shared" si="7"/>
        <v>6.6</v>
      </c>
      <c r="AD21" s="20">
        <v>0.1</v>
      </c>
      <c r="AE21" s="20">
        <v>0.5</v>
      </c>
      <c r="AF21" s="319">
        <f t="shared" si="8"/>
        <v>0.6</v>
      </c>
      <c r="AG21" s="20">
        <v>3.5</v>
      </c>
      <c r="AH21" s="20">
        <v>0.2</v>
      </c>
      <c r="AI21" s="20">
        <v>0.8</v>
      </c>
      <c r="AJ21" s="20">
        <v>0.3</v>
      </c>
      <c r="AK21" s="20">
        <v>2</v>
      </c>
      <c r="AL21" s="20">
        <v>0.1</v>
      </c>
      <c r="AM21" s="20">
        <v>0.1</v>
      </c>
      <c r="AN21" s="319">
        <f t="shared" si="9"/>
        <v>6.9999999999999991</v>
      </c>
      <c r="AO21" s="20">
        <v>0</v>
      </c>
      <c r="AP21" s="319">
        <f t="shared" si="2"/>
        <v>0</v>
      </c>
      <c r="AQ21" s="20">
        <v>0</v>
      </c>
      <c r="AR21" s="319">
        <f t="shared" si="10"/>
        <v>0</v>
      </c>
      <c r="AS21" s="20">
        <v>0</v>
      </c>
      <c r="AT21" s="319">
        <f t="shared" si="11"/>
        <v>0</v>
      </c>
      <c r="AU21" s="318">
        <f t="shared" si="12"/>
        <v>29</v>
      </c>
    </row>
    <row r="22" spans="1:48" ht="15.75" thickBot="1">
      <c r="A22" s="301" t="s">
        <v>324</v>
      </c>
      <c r="B22" s="20">
        <v>3.1</v>
      </c>
      <c r="C22" s="20">
        <v>0.1</v>
      </c>
      <c r="D22" s="319">
        <f t="shared" si="3"/>
        <v>3.2</v>
      </c>
      <c r="E22" s="20">
        <v>2.8</v>
      </c>
      <c r="F22" s="20">
        <v>0.4</v>
      </c>
      <c r="G22" s="20">
        <v>0.2</v>
      </c>
      <c r="H22" s="319">
        <f t="shared" si="0"/>
        <v>3.4</v>
      </c>
      <c r="I22" s="20">
        <v>0</v>
      </c>
      <c r="J22" s="20">
        <v>0.2</v>
      </c>
      <c r="K22" s="20">
        <v>1.2</v>
      </c>
      <c r="L22" s="20">
        <v>0.8</v>
      </c>
      <c r="M22" s="319">
        <f t="shared" si="4"/>
        <v>2.2000000000000002</v>
      </c>
      <c r="N22" s="20">
        <v>3.1</v>
      </c>
      <c r="O22" s="319">
        <f t="shared" si="5"/>
        <v>3.1</v>
      </c>
      <c r="P22" s="20">
        <v>1.1000000000000001</v>
      </c>
      <c r="Q22" s="20">
        <v>0.3</v>
      </c>
      <c r="R22" s="319">
        <f t="shared" si="1"/>
        <v>1.4000000000000001</v>
      </c>
      <c r="S22" s="20">
        <v>2.5</v>
      </c>
      <c r="T22" s="20">
        <v>0.1</v>
      </c>
      <c r="U22" s="20">
        <v>1.1000000000000001</v>
      </c>
      <c r="V22" s="319">
        <f t="shared" si="6"/>
        <v>3.7</v>
      </c>
      <c r="W22" s="20">
        <v>2.4</v>
      </c>
      <c r="X22" s="20">
        <v>2.2999999999999998</v>
      </c>
      <c r="Y22" s="20">
        <v>0</v>
      </c>
      <c r="Z22" s="20">
        <v>1.3</v>
      </c>
      <c r="AA22" s="20">
        <v>0.1</v>
      </c>
      <c r="AB22" s="20">
        <v>0</v>
      </c>
      <c r="AC22" s="319">
        <f t="shared" si="7"/>
        <v>6.0999999999999988</v>
      </c>
      <c r="AD22" s="20">
        <v>0.15</v>
      </c>
      <c r="AE22" s="20">
        <v>0.5</v>
      </c>
      <c r="AF22" s="319">
        <f t="shared" si="8"/>
        <v>0.65</v>
      </c>
      <c r="AG22" s="20">
        <v>3.4</v>
      </c>
      <c r="AH22" s="20">
        <v>0.1</v>
      </c>
      <c r="AI22" s="20">
        <v>0.5</v>
      </c>
      <c r="AJ22" s="20">
        <v>0.1</v>
      </c>
      <c r="AK22" s="20">
        <v>2.8</v>
      </c>
      <c r="AL22" s="20">
        <v>0.2</v>
      </c>
      <c r="AM22" s="20">
        <v>0.1</v>
      </c>
      <c r="AN22" s="319">
        <f t="shared" si="9"/>
        <v>7.1999999999999993</v>
      </c>
      <c r="AO22" s="20">
        <v>0</v>
      </c>
      <c r="AP22" s="319">
        <f t="shared" si="2"/>
        <v>0</v>
      </c>
      <c r="AQ22" s="20">
        <v>0</v>
      </c>
      <c r="AR22" s="319">
        <f t="shared" si="10"/>
        <v>0</v>
      </c>
      <c r="AS22" s="20">
        <v>0</v>
      </c>
      <c r="AT22" s="319">
        <f t="shared" si="11"/>
        <v>0</v>
      </c>
      <c r="AU22" s="318">
        <f t="shared" si="12"/>
        <v>30.949999999999996</v>
      </c>
    </row>
    <row r="23" spans="1:48" ht="15.75" thickBot="1">
      <c r="A23" s="301" t="s">
        <v>54</v>
      </c>
      <c r="B23" s="20">
        <v>2.6</v>
      </c>
      <c r="C23" s="20">
        <v>0.2</v>
      </c>
      <c r="D23" s="319">
        <f t="shared" si="3"/>
        <v>2.8000000000000003</v>
      </c>
      <c r="E23" s="20">
        <v>2.5</v>
      </c>
      <c r="F23" s="20">
        <v>0.4</v>
      </c>
      <c r="G23" s="20">
        <v>0.2</v>
      </c>
      <c r="H23" s="319">
        <f t="shared" si="0"/>
        <v>3.1</v>
      </c>
      <c r="I23" s="20">
        <v>0</v>
      </c>
      <c r="J23" s="20">
        <v>0.2</v>
      </c>
      <c r="K23" s="20">
        <v>1.1000000000000001</v>
      </c>
      <c r="L23" s="20">
        <v>0.6</v>
      </c>
      <c r="M23" s="319">
        <f t="shared" si="4"/>
        <v>1.9</v>
      </c>
      <c r="N23" s="20">
        <v>2</v>
      </c>
      <c r="O23" s="319">
        <f t="shared" si="5"/>
        <v>2</v>
      </c>
      <c r="P23" s="20">
        <v>1.6</v>
      </c>
      <c r="Q23" s="20">
        <v>0.3</v>
      </c>
      <c r="R23" s="319">
        <f t="shared" si="1"/>
        <v>1.9000000000000001</v>
      </c>
      <c r="S23" s="20">
        <v>1.4</v>
      </c>
      <c r="T23" s="20">
        <v>0.1</v>
      </c>
      <c r="U23" s="20">
        <v>1</v>
      </c>
      <c r="V23" s="319">
        <f t="shared" si="6"/>
        <v>2.5</v>
      </c>
      <c r="W23" s="20">
        <v>1.8</v>
      </c>
      <c r="X23" s="20">
        <v>1.6</v>
      </c>
      <c r="Y23" s="20">
        <v>0</v>
      </c>
      <c r="Z23" s="20">
        <v>0.2</v>
      </c>
      <c r="AA23" s="20">
        <v>0.5</v>
      </c>
      <c r="AB23" s="20">
        <v>0</v>
      </c>
      <c r="AC23" s="319">
        <f t="shared" si="7"/>
        <v>4.1000000000000005</v>
      </c>
      <c r="AD23" s="20">
        <v>0.3</v>
      </c>
      <c r="AE23" s="20">
        <v>0.5</v>
      </c>
      <c r="AF23" s="319">
        <f t="shared" si="8"/>
        <v>0.8</v>
      </c>
      <c r="AG23" s="20">
        <v>4.0999999999999996</v>
      </c>
      <c r="AH23" s="20">
        <v>0</v>
      </c>
      <c r="AI23" s="20">
        <v>0.9</v>
      </c>
      <c r="AJ23" s="20">
        <v>0.1</v>
      </c>
      <c r="AK23" s="20">
        <v>2.8</v>
      </c>
      <c r="AL23" s="20">
        <v>0.2</v>
      </c>
      <c r="AM23" s="20">
        <v>0</v>
      </c>
      <c r="AN23" s="319">
        <f t="shared" si="9"/>
        <v>8.1</v>
      </c>
      <c r="AO23" s="20">
        <v>0</v>
      </c>
      <c r="AP23" s="319">
        <f t="shared" si="2"/>
        <v>0</v>
      </c>
      <c r="AQ23" s="20">
        <v>0</v>
      </c>
      <c r="AR23" s="319">
        <f t="shared" si="10"/>
        <v>0</v>
      </c>
      <c r="AS23" s="20">
        <v>0</v>
      </c>
      <c r="AT23" s="319">
        <f t="shared" si="11"/>
        <v>0</v>
      </c>
      <c r="AU23" s="318">
        <f t="shared" si="12"/>
        <v>27.200000000000003</v>
      </c>
    </row>
    <row r="24" spans="1:48" ht="15.75" thickBot="1">
      <c r="A24" s="301" t="s">
        <v>242</v>
      </c>
      <c r="B24" s="20">
        <v>2.6</v>
      </c>
      <c r="C24" s="20">
        <v>0.1</v>
      </c>
      <c r="D24" s="319">
        <f t="shared" si="3"/>
        <v>2.7</v>
      </c>
      <c r="E24" s="20">
        <v>2.5</v>
      </c>
      <c r="F24" s="20">
        <v>0.5</v>
      </c>
      <c r="G24" s="20">
        <v>0.2</v>
      </c>
      <c r="H24" s="319">
        <f t="shared" si="0"/>
        <v>3.2</v>
      </c>
      <c r="I24" s="20">
        <v>0</v>
      </c>
      <c r="J24" s="20">
        <v>0.2</v>
      </c>
      <c r="K24" s="20">
        <v>0.6</v>
      </c>
      <c r="L24" s="20">
        <v>0.7</v>
      </c>
      <c r="M24" s="319">
        <f t="shared" si="4"/>
        <v>1.5</v>
      </c>
      <c r="N24" s="20">
        <v>4</v>
      </c>
      <c r="O24" s="319">
        <f t="shared" si="5"/>
        <v>4</v>
      </c>
      <c r="P24" s="20">
        <v>1.7</v>
      </c>
      <c r="Q24" s="20">
        <v>0.3</v>
      </c>
      <c r="R24" s="319">
        <f t="shared" si="1"/>
        <v>2</v>
      </c>
      <c r="S24" s="20">
        <v>0.8</v>
      </c>
      <c r="T24" s="20">
        <v>0.1</v>
      </c>
      <c r="U24" s="20">
        <v>0.6</v>
      </c>
      <c r="V24" s="319">
        <f t="shared" si="6"/>
        <v>1.5</v>
      </c>
      <c r="W24" s="20">
        <v>2.5</v>
      </c>
      <c r="X24" s="20">
        <v>1.7</v>
      </c>
      <c r="Y24" s="20">
        <v>0</v>
      </c>
      <c r="Z24" s="20">
        <v>0</v>
      </c>
      <c r="AA24" s="20">
        <v>0</v>
      </c>
      <c r="AB24" s="20">
        <v>0</v>
      </c>
      <c r="AC24" s="319">
        <f t="shared" si="7"/>
        <v>4.2</v>
      </c>
      <c r="AD24" s="20">
        <v>0.1</v>
      </c>
      <c r="AE24" s="20">
        <v>0.3</v>
      </c>
      <c r="AF24" s="319">
        <f t="shared" si="8"/>
        <v>0.4</v>
      </c>
      <c r="AG24" s="20">
        <v>2.2999999999999998</v>
      </c>
      <c r="AH24" s="20">
        <v>0.2</v>
      </c>
      <c r="AI24" s="20">
        <v>1.1000000000000001</v>
      </c>
      <c r="AJ24" s="20">
        <v>0</v>
      </c>
      <c r="AK24" s="20">
        <v>3.2</v>
      </c>
      <c r="AL24" s="20">
        <v>0.4</v>
      </c>
      <c r="AM24" s="20">
        <v>0</v>
      </c>
      <c r="AN24" s="319">
        <f t="shared" si="9"/>
        <v>7.2000000000000011</v>
      </c>
      <c r="AO24" s="20">
        <v>0</v>
      </c>
      <c r="AP24" s="319">
        <f t="shared" si="2"/>
        <v>0</v>
      </c>
      <c r="AQ24" s="20">
        <v>0</v>
      </c>
      <c r="AR24" s="319">
        <f t="shared" si="10"/>
        <v>0</v>
      </c>
      <c r="AS24" s="20">
        <v>0</v>
      </c>
      <c r="AT24" s="319">
        <f t="shared" si="11"/>
        <v>0</v>
      </c>
      <c r="AU24" s="318">
        <f t="shared" si="12"/>
        <v>26.700000000000003</v>
      </c>
    </row>
    <row r="25" spans="1:48" ht="15.75" thickBot="1">
      <c r="A25" s="301" t="s">
        <v>243</v>
      </c>
      <c r="B25" s="20">
        <v>3</v>
      </c>
      <c r="C25" s="20">
        <v>0.2</v>
      </c>
      <c r="D25" s="319">
        <f t="shared" si="3"/>
        <v>3.2</v>
      </c>
      <c r="E25" s="20">
        <v>2.6</v>
      </c>
      <c r="F25" s="20">
        <v>0.6</v>
      </c>
      <c r="G25" s="20">
        <v>0.2</v>
      </c>
      <c r="H25" s="319">
        <f t="shared" si="0"/>
        <v>3.4000000000000004</v>
      </c>
      <c r="I25" s="20">
        <v>0</v>
      </c>
      <c r="J25" s="20">
        <v>0</v>
      </c>
      <c r="K25" s="20">
        <v>0.5</v>
      </c>
      <c r="L25" s="20">
        <v>0.5</v>
      </c>
      <c r="M25" s="319">
        <f t="shared" si="4"/>
        <v>1</v>
      </c>
      <c r="N25" s="20">
        <v>1.7</v>
      </c>
      <c r="O25" s="319">
        <f t="shared" si="5"/>
        <v>1.7</v>
      </c>
      <c r="P25" s="20">
        <v>1.2</v>
      </c>
      <c r="Q25" s="20">
        <v>0.4</v>
      </c>
      <c r="R25" s="319">
        <f t="shared" si="1"/>
        <v>1.6</v>
      </c>
      <c r="S25" s="20">
        <v>1.4</v>
      </c>
      <c r="T25" s="20">
        <v>0.1</v>
      </c>
      <c r="U25" s="20">
        <v>0.4</v>
      </c>
      <c r="V25" s="319">
        <f t="shared" si="6"/>
        <v>1.9</v>
      </c>
      <c r="W25" s="20">
        <v>2.2999999999999998</v>
      </c>
      <c r="X25" s="20">
        <v>1.9</v>
      </c>
      <c r="Y25" s="20">
        <v>0</v>
      </c>
      <c r="Z25" s="20">
        <v>0.1</v>
      </c>
      <c r="AA25" s="20">
        <v>0.3</v>
      </c>
      <c r="AB25" s="20">
        <v>0</v>
      </c>
      <c r="AC25" s="319">
        <f t="shared" si="7"/>
        <v>4.5999999999999988</v>
      </c>
      <c r="AD25" s="20">
        <v>0.2</v>
      </c>
      <c r="AE25" s="20">
        <v>0.2</v>
      </c>
      <c r="AF25" s="319">
        <f t="shared" si="8"/>
        <v>0.4</v>
      </c>
      <c r="AG25" s="20">
        <v>2.7</v>
      </c>
      <c r="AH25" s="20">
        <v>0.1</v>
      </c>
      <c r="AI25" s="20">
        <v>1.1000000000000001</v>
      </c>
      <c r="AJ25" s="20">
        <v>0</v>
      </c>
      <c r="AK25" s="20">
        <v>3.5</v>
      </c>
      <c r="AL25" s="20">
        <v>0.3</v>
      </c>
      <c r="AM25" s="20">
        <v>0</v>
      </c>
      <c r="AN25" s="319">
        <f t="shared" si="9"/>
        <v>7.7</v>
      </c>
      <c r="AO25" s="20">
        <v>0</v>
      </c>
      <c r="AP25" s="319">
        <f t="shared" si="2"/>
        <v>0</v>
      </c>
      <c r="AQ25" s="20">
        <v>0</v>
      </c>
      <c r="AR25" s="319">
        <f t="shared" si="10"/>
        <v>0</v>
      </c>
      <c r="AS25" s="20">
        <v>0</v>
      </c>
      <c r="AT25" s="319">
        <f t="shared" si="11"/>
        <v>0</v>
      </c>
      <c r="AU25" s="318">
        <f t="shared" si="12"/>
        <v>25.499999999999996</v>
      </c>
    </row>
    <row r="26" spans="1:48">
      <c r="A26" s="312" t="s">
        <v>57</v>
      </c>
      <c r="B26" s="218">
        <f t="shared" ref="B26:C26" si="13">SUM(B6:B25)/COUNTA(B6:B25)</f>
        <v>2.98</v>
      </c>
      <c r="C26" s="218">
        <f t="shared" si="13"/>
        <v>0.18000000000000008</v>
      </c>
      <c r="D26" s="322">
        <f t="shared" ref="D26:Q26" si="14">SUM(D6:D25)/COUNTA(D6:D25)</f>
        <v>3.16</v>
      </c>
      <c r="E26" s="218">
        <f t="shared" si="14"/>
        <v>2.8449999999999998</v>
      </c>
      <c r="F26" s="218">
        <f t="shared" si="14"/>
        <v>0.64500000000000013</v>
      </c>
      <c r="G26" s="218">
        <f t="shared" si="14"/>
        <v>0.17000000000000007</v>
      </c>
      <c r="H26" s="322">
        <f t="shared" ref="H26" si="15">SUM(H6:H25)/COUNTA(H6:H25)</f>
        <v>3.660000000000001</v>
      </c>
      <c r="I26" s="218">
        <f t="shared" si="14"/>
        <v>1.5000000000000003E-2</v>
      </c>
      <c r="J26" s="218">
        <f>SUM(J6:J25)/COUNTA(J6:J25)</f>
        <v>9.0000000000000011E-2</v>
      </c>
      <c r="K26" s="218">
        <f>SUM(K6:K25)/COUNTA(K6:K25)</f>
        <v>0.83999999999999986</v>
      </c>
      <c r="L26" s="218">
        <f>SUM(L6:L25)/COUNTA(L6:L25)</f>
        <v>0.94000000000000006</v>
      </c>
      <c r="M26" s="322">
        <f t="shared" si="14"/>
        <v>1.8850000000000002</v>
      </c>
      <c r="N26" s="218">
        <f t="shared" si="14"/>
        <v>4.125</v>
      </c>
      <c r="O26" s="322">
        <f>SUM(O6:O25)/COUNTA(O6:O25)</f>
        <v>4.125</v>
      </c>
      <c r="P26" s="218">
        <f t="shared" si="14"/>
        <v>1.0349999999999999</v>
      </c>
      <c r="Q26" s="218">
        <f t="shared" si="14"/>
        <v>0.73000000000000009</v>
      </c>
      <c r="R26" s="322">
        <f t="shared" ref="R26:AS26" si="16">SUM(R6:R25)/COUNTA(R6:R25)</f>
        <v>1.7649999999999999</v>
      </c>
      <c r="S26" s="218">
        <f>SUM(S6:S25)/COUNTA(S6:S25)</f>
        <v>0.69000000000000006</v>
      </c>
      <c r="T26" s="218">
        <f>SUM(T6:T25)/COUNTA(T6:T25)</f>
        <v>0.33999999999999991</v>
      </c>
      <c r="U26" s="218">
        <f>SUM(U6:U25)/COUNTA(U6:U25)</f>
        <v>0.36</v>
      </c>
      <c r="V26" s="322">
        <f>SUM(V6:V25)/COUNTA(V6:V25)</f>
        <v>1.39</v>
      </c>
      <c r="W26" s="218">
        <f t="shared" ref="W26:AD26" si="17">SUM(W6:W25)/COUNTA(W6:W25)</f>
        <v>2.2799999999999998</v>
      </c>
      <c r="X26" s="218">
        <f t="shared" ref="X26" si="18">SUM(X6:X25)/COUNTA(X6:X25)</f>
        <v>2.7</v>
      </c>
      <c r="Y26" s="218">
        <f t="shared" ref="Y26" si="19">SUM(Y6:Y25)/COUNTA(Y6:Y25)</f>
        <v>4.4999999999999998E-2</v>
      </c>
      <c r="Z26" s="218">
        <f t="shared" ref="Z26" si="20">SUM(Z6:Z25)/COUNTA(Z6:Z25)</f>
        <v>0.84000000000000008</v>
      </c>
      <c r="AA26" s="218">
        <f t="shared" ref="AA26" si="21">SUM(AA6:AA25)/COUNTA(AA6:AA25)</f>
        <v>0.24499999999999997</v>
      </c>
      <c r="AB26" s="218">
        <f t="shared" si="17"/>
        <v>0.21999999999999997</v>
      </c>
      <c r="AC26" s="322">
        <f t="shared" si="17"/>
        <v>6.3299999999999983</v>
      </c>
      <c r="AD26" s="218">
        <f t="shared" si="17"/>
        <v>0.19750000000000004</v>
      </c>
      <c r="AE26" s="218">
        <f t="shared" si="16"/>
        <v>0.49500000000000011</v>
      </c>
      <c r="AF26" s="322">
        <f t="shared" si="16"/>
        <v>0.69250000000000012</v>
      </c>
      <c r="AG26" s="218">
        <f t="shared" ref="AG26:AN26" si="22">SUM(AG6:AG25)/COUNTA(AG6:AG25)</f>
        <v>2.4899999999999998</v>
      </c>
      <c r="AH26" s="218">
        <f t="shared" si="22"/>
        <v>0.14500000000000007</v>
      </c>
      <c r="AI26" s="218">
        <f t="shared" si="22"/>
        <v>1.4450000000000001</v>
      </c>
      <c r="AJ26" s="218">
        <f t="shared" si="22"/>
        <v>0.30499999999999999</v>
      </c>
      <c r="AK26" s="218">
        <f t="shared" si="22"/>
        <v>2.7399999999999998</v>
      </c>
      <c r="AL26" s="218">
        <f t="shared" si="22"/>
        <v>0.38</v>
      </c>
      <c r="AM26" s="218">
        <f t="shared" ref="AM26" si="23">SUM(AM6:AM25)/COUNTA(AM6:AM25)</f>
        <v>0.21999999999999992</v>
      </c>
      <c r="AN26" s="322">
        <f t="shared" si="22"/>
        <v>7.7249999999999988</v>
      </c>
      <c r="AO26" s="218">
        <f t="shared" si="16"/>
        <v>0</v>
      </c>
      <c r="AP26" s="322">
        <f>SUM(AP6:AP25)/COUNTA(AP6:AP25)</f>
        <v>0</v>
      </c>
      <c r="AQ26" s="218">
        <f t="shared" ref="AQ26" si="24">SUM(AQ6:AQ25)/COUNTA(AQ6:AQ25)</f>
        <v>0</v>
      </c>
      <c r="AR26" s="322">
        <f>SUM(AR6:AR25)/COUNTA(AR6:AR25)</f>
        <v>0</v>
      </c>
      <c r="AS26" s="218">
        <f t="shared" si="16"/>
        <v>0</v>
      </c>
      <c r="AT26" s="322">
        <f>SUM(AT6:AT25)/COUNTA(AT6:AT25)</f>
        <v>0</v>
      </c>
      <c r="AU26" s="296">
        <f>SUM(AU6:AU25)/COUNTA(AU6:AU25)</f>
        <v>30.732500000000005</v>
      </c>
    </row>
    <row r="27" spans="1:48">
      <c r="A27" s="301" t="s">
        <v>58</v>
      </c>
      <c r="B27" s="314">
        <f t="shared" ref="B27:C27" si="25">SUM(B6:B20)/COUNTA(B6:B20)</f>
        <v>2.9799999999999995</v>
      </c>
      <c r="C27" s="314">
        <f t="shared" si="25"/>
        <v>0.1866666666666667</v>
      </c>
      <c r="D27" s="323">
        <f t="shared" ref="D27:O27" si="26">SUM(D6:D20)/COUNTA(D6:D20)</f>
        <v>3.1666666666666665</v>
      </c>
      <c r="E27" s="314">
        <f t="shared" si="26"/>
        <v>2.8999999999999995</v>
      </c>
      <c r="F27" s="314">
        <f t="shared" si="26"/>
        <v>0.70666666666666678</v>
      </c>
      <c r="G27" s="314">
        <f t="shared" si="26"/>
        <v>0.16666666666666669</v>
      </c>
      <c r="H27" s="323">
        <f t="shared" ref="H27" si="27">SUM(H6:H20)/COUNTA(H6:H20)</f>
        <v>3.7733333333333339</v>
      </c>
      <c r="I27" s="314">
        <f t="shared" si="26"/>
        <v>2.0000000000000004E-2</v>
      </c>
      <c r="J27" s="314">
        <f>SUM(J6:J20)/COUNTA(J6:J20)</f>
        <v>7.3333333333333348E-2</v>
      </c>
      <c r="K27" s="314">
        <f>SUM(K6:K20)/COUNTA(K6:K20)</f>
        <v>0.84666666666666657</v>
      </c>
      <c r="L27" s="314">
        <f>SUM(L6:L20)/COUNTA(L6:L20)</f>
        <v>0.99999999999999989</v>
      </c>
      <c r="M27" s="323">
        <f t="shared" si="26"/>
        <v>1.9400000000000002</v>
      </c>
      <c r="N27" s="314">
        <f t="shared" si="26"/>
        <v>4.5733333333333341</v>
      </c>
      <c r="O27" s="323">
        <f t="shared" si="26"/>
        <v>4.5733333333333341</v>
      </c>
      <c r="P27" s="314">
        <f>SUM(P6:P20)/COUNTA(P6:P20)</f>
        <v>0.96000000000000008</v>
      </c>
      <c r="Q27" s="314">
        <f>SUM(Q6:Q20)/COUNTA(Q6:Q20)</f>
        <v>0.84666666666666657</v>
      </c>
      <c r="R27" s="323">
        <f t="shared" ref="R27" si="28">SUM(R6:R20)/COUNTA(R6:R20)</f>
        <v>1.8066666666666664</v>
      </c>
      <c r="S27" s="314">
        <f>SUM(S6:S20)/COUNTA(S6:S20)</f>
        <v>0.48666666666666658</v>
      </c>
      <c r="T27" s="314">
        <f>SUM(T6:T20)/COUNTA(T6:T20)</f>
        <v>0.42</v>
      </c>
      <c r="U27" s="314">
        <f>SUM(U6:U20)/COUNTA(U6:U20)</f>
        <v>0.23333333333333334</v>
      </c>
      <c r="V27" s="323">
        <f>SUM(V6:V20)/COUNTA(V6:V20)</f>
        <v>1.1399999999999999</v>
      </c>
      <c r="W27" s="314">
        <f t="shared" ref="W27:AC27" si="29">SUM(W6:W20)/COUNTA(W6:W20)</f>
        <v>2.2400000000000002</v>
      </c>
      <c r="X27" s="314">
        <f t="shared" ref="X27" si="30">SUM(X6:X20)/COUNTA(X6:X20)</f>
        <v>2.9666666666666672</v>
      </c>
      <c r="Y27" s="314">
        <f t="shared" ref="Y27" si="31">SUM(Y6:Y20)/COUNTA(Y6:Y20)</f>
        <v>6.0000000000000005E-2</v>
      </c>
      <c r="Z27" s="314">
        <f t="shared" ref="Z27" si="32">SUM(Z6:Z20)/COUNTA(Z6:Z20)</f>
        <v>0.92666666666666664</v>
      </c>
      <c r="AA27" s="314">
        <f t="shared" ref="AA27" si="33">SUM(AA6:AA20)/COUNTA(AA6:AA20)</f>
        <v>0.24666666666666665</v>
      </c>
      <c r="AB27" s="314">
        <f t="shared" si="29"/>
        <v>0.29333333333333328</v>
      </c>
      <c r="AC27" s="323">
        <f t="shared" si="29"/>
        <v>6.7333333333333325</v>
      </c>
      <c r="AD27" s="314">
        <f t="shared" ref="AD27" si="34">SUM(AD6:AD20)/COUNTA(AD6:AD20)</f>
        <v>0.20666666666666669</v>
      </c>
      <c r="AE27" s="314">
        <f t="shared" ref="AE27:AF27" si="35">SUM(AE6:AE20)/COUNTA(AE6:AE20)</f>
        <v>0.52666666666666673</v>
      </c>
      <c r="AF27" s="323">
        <f t="shared" si="35"/>
        <v>0.7333333333333335</v>
      </c>
      <c r="AG27" s="314">
        <f t="shared" ref="AG27:AN27" si="36">SUM(AG6:AG20)/COUNTA(AG6:AG20)</f>
        <v>2.253333333333333</v>
      </c>
      <c r="AH27" s="314">
        <f t="shared" si="36"/>
        <v>0.15333333333333338</v>
      </c>
      <c r="AI27" s="314">
        <f t="shared" si="36"/>
        <v>1.6333333333333333</v>
      </c>
      <c r="AJ27" s="314">
        <f t="shared" si="36"/>
        <v>0.37333333333333335</v>
      </c>
      <c r="AK27" s="314">
        <f t="shared" si="36"/>
        <v>2.7</v>
      </c>
      <c r="AL27" s="314">
        <f t="shared" ref="AL27:AM27" si="37">SUM(AL6:AL20)/COUNTA(AL6:AL20)</f>
        <v>0.42666666666666669</v>
      </c>
      <c r="AM27" s="314">
        <f t="shared" si="37"/>
        <v>0.27999999999999997</v>
      </c>
      <c r="AN27" s="323">
        <f t="shared" si="36"/>
        <v>7.8200000000000012</v>
      </c>
      <c r="AO27" s="314">
        <f t="shared" ref="AO27:AS27" si="38">SUM(AO6:AO20)/COUNTA(AO6:AO20)</f>
        <v>0</v>
      </c>
      <c r="AP27" s="323">
        <f>SUM(AP6:AP20)/COUNTA(AP6:AP20)</f>
        <v>0</v>
      </c>
      <c r="AQ27" s="314">
        <f t="shared" ref="AQ27" si="39">SUM(AQ6:AQ20)/COUNTA(AQ6:AQ20)</f>
        <v>0</v>
      </c>
      <c r="AR27" s="323">
        <f>SUM(AR6:AR20)/COUNTA(AR6:AR20)</f>
        <v>0</v>
      </c>
      <c r="AS27" s="314">
        <f t="shared" si="38"/>
        <v>0</v>
      </c>
      <c r="AT27" s="323">
        <f>SUM(AT6:AT20)/COUNTA(AT6:AT20)</f>
        <v>0</v>
      </c>
      <c r="AU27" s="315">
        <f>SUM(AU6:AU20)/COUNTA(AU6:AU20)</f>
        <v>31.686666666666667</v>
      </c>
    </row>
    <row r="28" spans="1:48">
      <c r="A28" s="301" t="s">
        <v>59</v>
      </c>
      <c r="B28" s="314">
        <f t="shared" ref="B28:C28" si="40">SUM(B21:B25)/COUNTA(B21:B25)</f>
        <v>2.98</v>
      </c>
      <c r="C28" s="314">
        <f t="shared" si="40"/>
        <v>0.16</v>
      </c>
      <c r="D28" s="323">
        <f t="shared" ref="D28:R28" si="41">SUM(D21:D25)/COUNTA(D21:D25)</f>
        <v>3.1399999999999997</v>
      </c>
      <c r="E28" s="314">
        <f t="shared" si="41"/>
        <v>2.68</v>
      </c>
      <c r="F28" s="314">
        <f t="shared" si="41"/>
        <v>0.46000000000000008</v>
      </c>
      <c r="G28" s="314">
        <f t="shared" si="41"/>
        <v>0.18</v>
      </c>
      <c r="H28" s="323">
        <f t="shared" ref="H28" si="42">SUM(H21:H25)/COUNTA(H21:H25)</f>
        <v>3.3200000000000003</v>
      </c>
      <c r="I28" s="314">
        <f t="shared" si="41"/>
        <v>0</v>
      </c>
      <c r="J28" s="314">
        <f>SUM(J21:J25)/COUNTA(J21:J25)</f>
        <v>0.13999999999999999</v>
      </c>
      <c r="K28" s="314">
        <f>SUM(K21:K25)/COUNTA(K21:K25)</f>
        <v>0.82</v>
      </c>
      <c r="L28" s="314">
        <f>SUM(L21:L25)/COUNTA(L21:L25)</f>
        <v>0.76</v>
      </c>
      <c r="M28" s="323">
        <f t="shared" ref="M28:Q28" si="43">SUM(M21:M25)/COUNTA(M21:M25)</f>
        <v>1.72</v>
      </c>
      <c r="N28" s="314">
        <f t="shared" si="43"/>
        <v>2.78</v>
      </c>
      <c r="O28" s="323">
        <f t="shared" si="43"/>
        <v>2.78</v>
      </c>
      <c r="P28" s="314">
        <f t="shared" si="43"/>
        <v>1.2600000000000002</v>
      </c>
      <c r="Q28" s="314">
        <f t="shared" si="43"/>
        <v>0.38</v>
      </c>
      <c r="R28" s="323">
        <f t="shared" si="41"/>
        <v>1.6400000000000001</v>
      </c>
      <c r="S28" s="314">
        <f>SUM(S21:S25)/COUNTA(S21:S25)</f>
        <v>1.3</v>
      </c>
      <c r="T28" s="314">
        <f>SUM(T21:T25)/COUNTA(T21:T25)</f>
        <v>0.1</v>
      </c>
      <c r="U28" s="314">
        <f>SUM(U21:U25)/COUNTA(U21:U25)</f>
        <v>0.74</v>
      </c>
      <c r="V28" s="323">
        <f>SUM(V21:V25)/COUNTA(V21:V25)</f>
        <v>2.14</v>
      </c>
      <c r="W28" s="314">
        <f t="shared" ref="W28:AC28" si="44">SUM(W21:W25)/COUNTA(W21:W25)</f>
        <v>2.4</v>
      </c>
      <c r="X28" s="314">
        <f t="shared" ref="X28" si="45">SUM(X21:X25)/COUNTA(X21:X25)</f>
        <v>1.9</v>
      </c>
      <c r="Y28" s="314">
        <f t="shared" ref="Y28" si="46">SUM(Y21:Y25)/COUNTA(Y21:Y25)</f>
        <v>0</v>
      </c>
      <c r="Z28" s="314">
        <f t="shared" ref="Z28" si="47">SUM(Z21:Z25)/COUNTA(Z21:Z25)</f>
        <v>0.58000000000000007</v>
      </c>
      <c r="AA28" s="314">
        <f t="shared" ref="AA28" si="48">SUM(AA21:AA25)/COUNTA(AA21:AA25)</f>
        <v>0.24</v>
      </c>
      <c r="AB28" s="314">
        <f t="shared" si="44"/>
        <v>0</v>
      </c>
      <c r="AC28" s="323">
        <f t="shared" si="44"/>
        <v>5.1199999999999992</v>
      </c>
      <c r="AD28" s="314">
        <f t="shared" ref="AD28" si="49">SUM(AD21:AD25)/COUNTA(AD21:AD25)</f>
        <v>0.17</v>
      </c>
      <c r="AE28" s="314">
        <f t="shared" ref="AE28:AF28" si="50">SUM(AE21:AE25)/COUNTA(AE21:AE25)</f>
        <v>0.4</v>
      </c>
      <c r="AF28" s="323">
        <f t="shared" si="50"/>
        <v>0.56999999999999995</v>
      </c>
      <c r="AG28" s="314">
        <f t="shared" ref="AG28:AN28" si="51">SUM(AG21:AG25)/COUNTA(AG21:AG25)</f>
        <v>3.2</v>
      </c>
      <c r="AH28" s="314">
        <f t="shared" si="51"/>
        <v>0.12</v>
      </c>
      <c r="AI28" s="314">
        <f t="shared" si="51"/>
        <v>0.88000000000000012</v>
      </c>
      <c r="AJ28" s="314">
        <f t="shared" si="51"/>
        <v>0.1</v>
      </c>
      <c r="AK28" s="314">
        <f t="shared" si="51"/>
        <v>2.8600000000000003</v>
      </c>
      <c r="AL28" s="314">
        <f t="shared" ref="AL28:AM28" si="52">SUM(AL21:AL25)/COUNTA(AL21:AL25)</f>
        <v>0.24</v>
      </c>
      <c r="AM28" s="314">
        <f t="shared" si="52"/>
        <v>0.04</v>
      </c>
      <c r="AN28" s="323">
        <f t="shared" si="51"/>
        <v>7.44</v>
      </c>
      <c r="AO28" s="314">
        <f t="shared" ref="AO28:AS28" si="53">SUM(AO21:AO25)/COUNTA(AO21:AO25)</f>
        <v>0</v>
      </c>
      <c r="AP28" s="323">
        <f>SUM(AP21:AP25)/COUNTA(AP21:AP25)</f>
        <v>0</v>
      </c>
      <c r="AQ28" s="314">
        <f t="shared" ref="AQ28" si="54">SUM(AQ21:AQ25)/COUNTA(AQ21:AQ25)</f>
        <v>0</v>
      </c>
      <c r="AR28" s="323">
        <f>SUM(AR21:AR25)/COUNTA(AR21:AR25)</f>
        <v>0</v>
      </c>
      <c r="AS28" s="314">
        <f t="shared" si="53"/>
        <v>0</v>
      </c>
      <c r="AT28" s="323">
        <f>SUM(AT21:AT25)/COUNTA(AT21:AT25)</f>
        <v>0</v>
      </c>
      <c r="AU28" s="315">
        <f>SUM(AU21:AU25)/COUNTA(AU21:AU25)</f>
        <v>27.869999999999997</v>
      </c>
    </row>
    <row r="29" spans="1:48" ht="15.75" thickBot="1">
      <c r="A29" s="313" t="s">
        <v>60</v>
      </c>
      <c r="B29" s="112"/>
      <c r="C29" s="112"/>
      <c r="D29" s="324">
        <f>D26</f>
        <v>3.16</v>
      </c>
      <c r="E29" s="112"/>
      <c r="F29" s="112"/>
      <c r="G29" s="112"/>
      <c r="H29" s="324">
        <f>H26</f>
        <v>3.660000000000001</v>
      </c>
      <c r="I29" s="112"/>
      <c r="J29" s="112"/>
      <c r="K29" s="112"/>
      <c r="L29" s="112"/>
      <c r="M29" s="324">
        <f>M26</f>
        <v>1.8850000000000002</v>
      </c>
      <c r="N29" s="112"/>
      <c r="O29" s="324">
        <f>O26</f>
        <v>4.125</v>
      </c>
      <c r="P29" s="112"/>
      <c r="Q29" s="112"/>
      <c r="R29" s="324">
        <f>+R26</f>
        <v>1.7649999999999999</v>
      </c>
      <c r="S29" s="112"/>
      <c r="T29" s="112"/>
      <c r="U29" s="112"/>
      <c r="V29" s="324">
        <f>+V26</f>
        <v>1.39</v>
      </c>
      <c r="W29" s="112"/>
      <c r="X29" s="112"/>
      <c r="Y29" s="112"/>
      <c r="Z29" s="112"/>
      <c r="AA29" s="112"/>
      <c r="AB29" s="112"/>
      <c r="AC29" s="324">
        <f>+AC26</f>
        <v>6.3299999999999983</v>
      </c>
      <c r="AD29" s="112"/>
      <c r="AE29" s="112"/>
      <c r="AF29" s="324">
        <f>+AF26</f>
        <v>0.69250000000000012</v>
      </c>
      <c r="AG29" s="112"/>
      <c r="AH29" s="112"/>
      <c r="AI29" s="112"/>
      <c r="AJ29" s="112"/>
      <c r="AK29" s="112"/>
      <c r="AL29" s="112"/>
      <c r="AM29" s="112"/>
      <c r="AN29" s="324">
        <f>+AN26</f>
        <v>7.7249999999999988</v>
      </c>
      <c r="AO29" s="112"/>
      <c r="AP29" s="324">
        <f>+AP26</f>
        <v>0</v>
      </c>
      <c r="AQ29" s="112"/>
      <c r="AR29" s="324">
        <f>+AR26</f>
        <v>0</v>
      </c>
      <c r="AS29" s="112">
        <f>+AS26</f>
        <v>0</v>
      </c>
      <c r="AT29" s="324">
        <f>+AT26</f>
        <v>0</v>
      </c>
      <c r="AU29" s="297">
        <f>+AU26</f>
        <v>30.732500000000005</v>
      </c>
    </row>
    <row r="32" spans="1:4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AC32" s="1"/>
      <c r="AD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54" ht="15.75" thickBot="1">
      <c r="A33" s="1"/>
      <c r="B33" s="314">
        <f>SUM(E35:I35)</f>
        <v>14.986666666666668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AC33" s="1"/>
      <c r="AD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>
      <c r="A34" s="24" t="s">
        <v>61</v>
      </c>
      <c r="B34" s="37" t="s">
        <v>74</v>
      </c>
      <c r="C34" s="37" t="s">
        <v>76</v>
      </c>
      <c r="D34" s="37" t="s">
        <v>77</v>
      </c>
      <c r="E34" s="37" t="s">
        <v>79</v>
      </c>
      <c r="F34" s="37" t="s">
        <v>78</v>
      </c>
      <c r="G34" s="37" t="s">
        <v>83</v>
      </c>
      <c r="H34" s="37" t="s">
        <v>84</v>
      </c>
      <c r="I34" s="37" t="s">
        <v>86</v>
      </c>
      <c r="J34" s="37" t="s">
        <v>88</v>
      </c>
      <c r="K34" s="37" t="s">
        <v>89</v>
      </c>
      <c r="L34" s="37" t="s">
        <v>91</v>
      </c>
      <c r="M34" s="37" t="s">
        <v>93</v>
      </c>
      <c r="N34" s="25"/>
      <c r="O34" s="1"/>
      <c r="P34" s="1"/>
      <c r="Q34" s="1"/>
      <c r="R34" s="1"/>
      <c r="S34" s="1"/>
      <c r="T34" s="1"/>
      <c r="U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4">
      <c r="A35" s="26" t="s">
        <v>58</v>
      </c>
      <c r="B35" s="18">
        <f>D27</f>
        <v>3.1666666666666665</v>
      </c>
      <c r="C35" s="18">
        <f>H27</f>
        <v>3.7733333333333339</v>
      </c>
      <c r="D35" s="18">
        <f>M27</f>
        <v>1.9400000000000002</v>
      </c>
      <c r="E35" s="18">
        <f>O27</f>
        <v>4.5733333333333341</v>
      </c>
      <c r="F35" s="18">
        <f>R27</f>
        <v>1.8066666666666664</v>
      </c>
      <c r="G35" s="18">
        <f>V27</f>
        <v>1.1399999999999999</v>
      </c>
      <c r="H35" s="18">
        <f>AC27</f>
        <v>6.7333333333333325</v>
      </c>
      <c r="I35" s="18">
        <f>AF27</f>
        <v>0.7333333333333335</v>
      </c>
      <c r="J35" s="18">
        <f>AN27</f>
        <v>7.8200000000000012</v>
      </c>
      <c r="K35" s="18">
        <f>AP27</f>
        <v>0</v>
      </c>
      <c r="L35" s="18">
        <f>(AR27)</f>
        <v>0</v>
      </c>
      <c r="M35" s="18">
        <f>AT27</f>
        <v>0</v>
      </c>
      <c r="N35" s="25"/>
      <c r="O35" s="1"/>
      <c r="P35" s="1"/>
      <c r="Q35" s="1"/>
      <c r="R35" s="1"/>
      <c r="S35" s="1"/>
      <c r="T35" s="1"/>
      <c r="U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4">
      <c r="A36" s="210" t="s">
        <v>59</v>
      </c>
      <c r="B36" s="211">
        <f>D28</f>
        <v>3.1399999999999997</v>
      </c>
      <c r="C36" s="211">
        <f>H28</f>
        <v>3.3200000000000003</v>
      </c>
      <c r="D36" s="211">
        <f>M28</f>
        <v>1.72</v>
      </c>
      <c r="E36" s="211">
        <f>O28</f>
        <v>2.78</v>
      </c>
      <c r="F36" s="211">
        <f>R28</f>
        <v>1.6400000000000001</v>
      </c>
      <c r="G36" s="211">
        <f>V28</f>
        <v>2.14</v>
      </c>
      <c r="H36" s="211">
        <f>AC28</f>
        <v>5.1199999999999992</v>
      </c>
      <c r="I36" s="211">
        <f>AF28</f>
        <v>0.56999999999999995</v>
      </c>
      <c r="J36" s="211">
        <f>AN28</f>
        <v>7.44</v>
      </c>
      <c r="K36" s="18">
        <f>AP28</f>
        <v>0</v>
      </c>
      <c r="L36" s="18">
        <f>AR28</f>
        <v>0</v>
      </c>
      <c r="M36" s="332">
        <f>AT28</f>
        <v>0</v>
      </c>
      <c r="O36" s="1"/>
      <c r="P36" s="1"/>
      <c r="Q36" s="1"/>
      <c r="R36" s="1"/>
      <c r="S36" s="1"/>
      <c r="T36" s="1"/>
      <c r="U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4" ht="15.75" thickBot="1">
      <c r="A37" s="27" t="s">
        <v>60</v>
      </c>
      <c r="B37" s="18">
        <f>D29</f>
        <v>3.16</v>
      </c>
      <c r="C37" s="18">
        <f>H29</f>
        <v>3.660000000000001</v>
      </c>
      <c r="D37" s="18">
        <f>M29</f>
        <v>1.8850000000000002</v>
      </c>
      <c r="E37" s="18">
        <f>O29</f>
        <v>4.125</v>
      </c>
      <c r="F37" s="18">
        <f>R29</f>
        <v>1.7649999999999999</v>
      </c>
      <c r="G37" s="18">
        <f>V29</f>
        <v>1.39</v>
      </c>
      <c r="H37" s="18">
        <f>AC29</f>
        <v>6.3299999999999983</v>
      </c>
      <c r="I37" s="18">
        <f>AF29</f>
        <v>0.69250000000000012</v>
      </c>
      <c r="J37" s="18">
        <f>AN29</f>
        <v>7.7249999999999988</v>
      </c>
      <c r="K37" s="18">
        <f>AP29</f>
        <v>0</v>
      </c>
      <c r="L37" s="18">
        <f t="shared" ref="L37" si="55">AR29</f>
        <v>0</v>
      </c>
      <c r="M37" s="112">
        <f>AT29</f>
        <v>0</v>
      </c>
      <c r="N37" s="25"/>
      <c r="O37" s="1"/>
      <c r="P37" s="1"/>
      <c r="Q37" s="1"/>
      <c r="R37" s="1"/>
      <c r="S37" s="1"/>
      <c r="T37" s="1"/>
      <c r="U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4">
      <c r="A38" s="26" t="s">
        <v>658</v>
      </c>
      <c r="B38" s="18">
        <f>B37</f>
        <v>3.16</v>
      </c>
      <c r="C38" s="18">
        <f>C37+B38</f>
        <v>6.8200000000000012</v>
      </c>
      <c r="D38" s="18">
        <f t="shared" ref="D38:M38" si="56">D37+C38</f>
        <v>8.7050000000000018</v>
      </c>
      <c r="E38" s="18">
        <f t="shared" si="56"/>
        <v>12.830000000000002</v>
      </c>
      <c r="F38" s="18">
        <f t="shared" si="56"/>
        <v>14.595000000000002</v>
      </c>
      <c r="G38" s="18">
        <f t="shared" si="56"/>
        <v>15.985000000000003</v>
      </c>
      <c r="H38" s="18">
        <f t="shared" si="56"/>
        <v>22.315000000000001</v>
      </c>
      <c r="I38" s="18">
        <f t="shared" si="56"/>
        <v>23.0075</v>
      </c>
      <c r="J38" s="18">
        <f t="shared" si="56"/>
        <v>30.732499999999998</v>
      </c>
      <c r="K38" s="18">
        <f t="shared" si="56"/>
        <v>30.732499999999998</v>
      </c>
      <c r="L38" s="18">
        <f t="shared" si="56"/>
        <v>30.732499999999998</v>
      </c>
      <c r="M38" s="18">
        <f t="shared" si="56"/>
        <v>30.732499999999998</v>
      </c>
      <c r="N38" s="25"/>
      <c r="O38" s="1"/>
      <c r="P38" s="1"/>
      <c r="Q38" s="1"/>
      <c r="R38" s="1"/>
      <c r="S38" s="1"/>
      <c r="T38" s="1"/>
      <c r="U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4">
      <c r="A39" s="29" t="s">
        <v>279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25"/>
      <c r="O39" s="1"/>
      <c r="P39" s="1"/>
      <c r="Q39" s="1"/>
      <c r="R39" s="1"/>
      <c r="S39" s="1"/>
      <c r="T39" s="1"/>
      <c r="U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4">
      <c r="A40" s="32" t="s">
        <v>63</v>
      </c>
      <c r="B40" s="38" t="s">
        <v>74</v>
      </c>
      <c r="C40" s="38" t="s">
        <v>76</v>
      </c>
      <c r="D40" s="38" t="s">
        <v>77</v>
      </c>
      <c r="E40" s="38" t="s">
        <v>79</v>
      </c>
      <c r="F40" s="38" t="s">
        <v>78</v>
      </c>
      <c r="G40" s="38" t="s">
        <v>83</v>
      </c>
      <c r="H40" s="38" t="s">
        <v>84</v>
      </c>
      <c r="I40" s="38" t="s">
        <v>86</v>
      </c>
      <c r="J40" s="38" t="s">
        <v>88</v>
      </c>
      <c r="K40" s="38" t="s">
        <v>89</v>
      </c>
      <c r="L40" s="38" t="s">
        <v>91</v>
      </c>
      <c r="M40" s="38" t="s">
        <v>93</v>
      </c>
      <c r="N40" s="25"/>
      <c r="O40" s="1"/>
      <c r="P40" s="1"/>
      <c r="Q40" s="1"/>
      <c r="R40" s="1"/>
      <c r="S40" s="1"/>
      <c r="T40" s="1"/>
      <c r="U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4">
      <c r="A41" s="26" t="s">
        <v>64</v>
      </c>
      <c r="B41" s="18">
        <v>1.02</v>
      </c>
      <c r="C41" s="18">
        <v>1.05</v>
      </c>
      <c r="D41" s="18">
        <v>0.77</v>
      </c>
      <c r="E41" s="18">
        <v>1.71</v>
      </c>
      <c r="F41" s="18">
        <v>3.24</v>
      </c>
      <c r="G41" s="18">
        <v>2.4</v>
      </c>
      <c r="H41" s="18">
        <v>1.53</v>
      </c>
      <c r="I41" s="18">
        <v>2.2200000000000002</v>
      </c>
      <c r="J41" s="18">
        <v>2.72</v>
      </c>
      <c r="K41" s="18">
        <v>2.19</v>
      </c>
      <c r="L41" s="18">
        <v>0.86</v>
      </c>
      <c r="M41" s="20">
        <v>0.92</v>
      </c>
      <c r="N41" s="25"/>
      <c r="O41" s="1"/>
      <c r="P41" s="1"/>
      <c r="Q41" s="1"/>
      <c r="R41" s="1"/>
      <c r="S41" s="1"/>
      <c r="T41" s="1"/>
      <c r="U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4">
      <c r="A42" s="26" t="s">
        <v>65</v>
      </c>
      <c r="B42" s="18">
        <f>SUM(B41)</f>
        <v>1.02</v>
      </c>
      <c r="C42" s="18">
        <f t="shared" ref="C42:I42" si="57">SUM(B42+C41)</f>
        <v>2.0700000000000003</v>
      </c>
      <c r="D42" s="18">
        <f t="shared" si="57"/>
        <v>2.8400000000000003</v>
      </c>
      <c r="E42" s="18">
        <f t="shared" si="57"/>
        <v>4.5500000000000007</v>
      </c>
      <c r="F42" s="18">
        <f t="shared" si="57"/>
        <v>7.7900000000000009</v>
      </c>
      <c r="G42" s="18">
        <f t="shared" si="57"/>
        <v>10.190000000000001</v>
      </c>
      <c r="H42" s="18">
        <f>SUM(G42+H41)</f>
        <v>11.72</v>
      </c>
      <c r="I42" s="18">
        <f t="shared" si="57"/>
        <v>13.940000000000001</v>
      </c>
      <c r="J42" s="18">
        <f>SUM(I42+J41)</f>
        <v>16.66</v>
      </c>
      <c r="K42" s="18">
        <f>SUM(J42+K41)</f>
        <v>18.850000000000001</v>
      </c>
      <c r="L42" s="18">
        <f>SUM(K42+L41)</f>
        <v>19.71</v>
      </c>
      <c r="M42" s="20">
        <f>SUM(L42+M41)</f>
        <v>20.630000000000003</v>
      </c>
      <c r="N42" s="25"/>
      <c r="O42" s="1"/>
      <c r="P42" s="1"/>
      <c r="Q42" s="1"/>
      <c r="R42" s="1"/>
      <c r="S42" s="1"/>
      <c r="T42" s="1"/>
      <c r="U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4">
      <c r="A43" s="27" t="s">
        <v>66</v>
      </c>
      <c r="B43" s="28">
        <v>5.34</v>
      </c>
      <c r="C43" s="28">
        <v>5.29</v>
      </c>
      <c r="D43" s="28">
        <v>5.58</v>
      </c>
      <c r="E43" s="28">
        <v>5.36</v>
      </c>
      <c r="F43" s="28">
        <v>8.82</v>
      </c>
      <c r="G43" s="28">
        <v>13.52</v>
      </c>
      <c r="H43" s="28">
        <v>11.61</v>
      </c>
      <c r="I43" s="28">
        <v>12.46</v>
      </c>
      <c r="J43" s="28">
        <v>9.85</v>
      </c>
      <c r="K43" s="28">
        <v>9.85</v>
      </c>
      <c r="L43" s="28">
        <v>9.85</v>
      </c>
      <c r="M43" s="28">
        <v>4.6900000000000004</v>
      </c>
      <c r="N43" s="25"/>
      <c r="O43" s="1"/>
      <c r="P43" s="1"/>
      <c r="Q43" s="1"/>
      <c r="R43" s="1"/>
      <c r="S43" s="1"/>
      <c r="T43" s="1"/>
      <c r="U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4">
      <c r="A44" s="26" t="s">
        <v>67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0"/>
      <c r="N44" s="25"/>
      <c r="O44" s="1"/>
      <c r="P44" s="1"/>
      <c r="Q44" s="1"/>
      <c r="R44" s="1"/>
      <c r="S44" s="1"/>
      <c r="T44" s="1"/>
      <c r="U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4">
      <c r="A45" s="26" t="s">
        <v>68</v>
      </c>
      <c r="B45" s="18">
        <f t="shared" ref="B45:M45" si="58">SUM(B35-B41)</f>
        <v>2.1466666666666665</v>
      </c>
      <c r="C45" s="18">
        <f t="shared" si="58"/>
        <v>2.7233333333333336</v>
      </c>
      <c r="D45" s="18">
        <f t="shared" si="58"/>
        <v>1.1700000000000002</v>
      </c>
      <c r="E45" s="18">
        <f t="shared" si="58"/>
        <v>2.8633333333333342</v>
      </c>
      <c r="F45" s="18">
        <f t="shared" si="58"/>
        <v>-1.4333333333333338</v>
      </c>
      <c r="G45" s="18">
        <f t="shared" si="58"/>
        <v>-1.26</v>
      </c>
      <c r="H45" s="18">
        <f t="shared" si="58"/>
        <v>5.2033333333333323</v>
      </c>
      <c r="I45" s="18">
        <f t="shared" si="58"/>
        <v>-1.4866666666666668</v>
      </c>
      <c r="J45" s="18">
        <f t="shared" si="58"/>
        <v>5.1000000000000014</v>
      </c>
      <c r="K45" s="18">
        <f t="shared" si="58"/>
        <v>-2.19</v>
      </c>
      <c r="L45" s="18">
        <f t="shared" si="58"/>
        <v>-0.86</v>
      </c>
      <c r="M45" s="28">
        <f t="shared" si="58"/>
        <v>-0.92</v>
      </c>
      <c r="N45" s="25"/>
      <c r="O45" s="1"/>
      <c r="P45" s="1"/>
      <c r="Q45" s="1"/>
      <c r="R45" s="1"/>
      <c r="S45" s="1"/>
      <c r="T45" s="1"/>
      <c r="U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4">
      <c r="A46" s="26" t="s">
        <v>69</v>
      </c>
      <c r="B46" s="18">
        <f t="shared" ref="B46:M46" si="59">SUM(B36-B41)</f>
        <v>2.1199999999999997</v>
      </c>
      <c r="C46" s="18">
        <f t="shared" si="59"/>
        <v>2.2700000000000005</v>
      </c>
      <c r="D46" s="18">
        <f t="shared" si="59"/>
        <v>0.95</v>
      </c>
      <c r="E46" s="18">
        <f t="shared" si="59"/>
        <v>1.0699999999999998</v>
      </c>
      <c r="F46" s="18">
        <f t="shared" si="59"/>
        <v>-1.6</v>
      </c>
      <c r="G46" s="18">
        <f t="shared" si="59"/>
        <v>-0.25999999999999979</v>
      </c>
      <c r="H46" s="18">
        <f t="shared" si="59"/>
        <v>3.589999999999999</v>
      </c>
      <c r="I46" s="18">
        <f t="shared" si="59"/>
        <v>-1.6500000000000004</v>
      </c>
      <c r="J46" s="18">
        <f t="shared" si="59"/>
        <v>4.7200000000000006</v>
      </c>
      <c r="K46" s="18">
        <f t="shared" si="59"/>
        <v>-2.19</v>
      </c>
      <c r="L46" s="18">
        <f t="shared" si="59"/>
        <v>-0.86</v>
      </c>
      <c r="M46" s="28">
        <f t="shared" si="59"/>
        <v>-0.92</v>
      </c>
      <c r="N46" s="25"/>
      <c r="O46" s="1"/>
      <c r="P46" s="1"/>
      <c r="Q46" s="1"/>
      <c r="R46" s="1"/>
      <c r="S46" s="1"/>
      <c r="T46" s="1"/>
      <c r="U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4">
      <c r="A47" s="26" t="s">
        <v>70</v>
      </c>
      <c r="B47" s="18">
        <f t="shared" ref="B47:M47" si="60">SUM(B37-B41)</f>
        <v>2.14</v>
      </c>
      <c r="C47" s="18">
        <f t="shared" si="60"/>
        <v>2.6100000000000012</v>
      </c>
      <c r="D47" s="18">
        <f t="shared" si="60"/>
        <v>1.1150000000000002</v>
      </c>
      <c r="E47" s="18">
        <f t="shared" si="60"/>
        <v>2.415</v>
      </c>
      <c r="F47" s="18">
        <f t="shared" si="60"/>
        <v>-1.4750000000000003</v>
      </c>
      <c r="G47" s="18">
        <f t="shared" si="60"/>
        <v>-1.01</v>
      </c>
      <c r="H47" s="18">
        <f t="shared" si="60"/>
        <v>4.799999999999998</v>
      </c>
      <c r="I47" s="18">
        <f t="shared" si="60"/>
        <v>-1.5275000000000001</v>
      </c>
      <c r="J47" s="18">
        <f t="shared" si="60"/>
        <v>5.004999999999999</v>
      </c>
      <c r="K47" s="18">
        <f t="shared" si="60"/>
        <v>-2.19</v>
      </c>
      <c r="L47" s="18">
        <f t="shared" si="60"/>
        <v>-0.86</v>
      </c>
      <c r="M47" s="28">
        <f t="shared" si="60"/>
        <v>-0.92</v>
      </c>
      <c r="N47" s="25"/>
      <c r="O47" s="1"/>
      <c r="P47" s="1"/>
      <c r="Q47" s="1"/>
      <c r="R47" s="1"/>
      <c r="S47" s="1"/>
      <c r="T47" s="1"/>
      <c r="U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4">
      <c r="A48" s="26" t="s">
        <v>71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20"/>
      <c r="N48" s="25"/>
      <c r="O48" s="1"/>
      <c r="P48" s="1"/>
      <c r="Q48" s="1"/>
      <c r="R48" s="1"/>
      <c r="S48" s="1"/>
      <c r="T48" s="1"/>
      <c r="U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>
      <c r="A49" s="26" t="s">
        <v>68</v>
      </c>
      <c r="B49" s="18">
        <f t="shared" ref="B49:M49" si="61">SUM(B53-B42)</f>
        <v>2.1466666666666665</v>
      </c>
      <c r="C49" s="18">
        <f t="shared" si="61"/>
        <v>4.87</v>
      </c>
      <c r="D49" s="18">
        <f t="shared" si="61"/>
        <v>6.0400000000000009</v>
      </c>
      <c r="E49" s="18">
        <f t="shared" si="61"/>
        <v>8.9033333333333342</v>
      </c>
      <c r="F49" s="18">
        <f t="shared" si="61"/>
        <v>7.4700000000000006</v>
      </c>
      <c r="G49" s="18">
        <f t="shared" si="61"/>
        <v>6.2100000000000009</v>
      </c>
      <c r="H49" s="18">
        <f t="shared" si="61"/>
        <v>11.413333333333332</v>
      </c>
      <c r="I49" s="18">
        <f t="shared" si="61"/>
        <v>9.9266666666666659</v>
      </c>
      <c r="J49" s="18">
        <f t="shared" si="61"/>
        <v>15.026666666666667</v>
      </c>
      <c r="K49" s="18">
        <f t="shared" si="61"/>
        <v>12.836666666666666</v>
      </c>
      <c r="L49" s="18">
        <f t="shared" si="61"/>
        <v>11.976666666666667</v>
      </c>
      <c r="M49" s="28">
        <f t="shared" si="61"/>
        <v>11.056666666666665</v>
      </c>
      <c r="N49" s="25"/>
      <c r="O49" s="1"/>
      <c r="P49" s="1"/>
      <c r="Q49" s="1"/>
      <c r="R49" s="1"/>
      <c r="S49" s="1"/>
      <c r="T49" s="1"/>
      <c r="U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>
      <c r="A50" s="26" t="s">
        <v>69</v>
      </c>
      <c r="B50" s="18">
        <f t="shared" ref="B50:M50" si="62">SUM(B54-B42)</f>
        <v>2.1199999999999997</v>
      </c>
      <c r="C50" s="18">
        <f t="shared" si="62"/>
        <v>4.3899999999999997</v>
      </c>
      <c r="D50" s="18">
        <f t="shared" si="62"/>
        <v>5.34</v>
      </c>
      <c r="E50" s="18">
        <f t="shared" si="62"/>
        <v>6.4099999999999984</v>
      </c>
      <c r="F50" s="18">
        <f t="shared" si="62"/>
        <v>4.8099999999999987</v>
      </c>
      <c r="G50" s="18">
        <f t="shared" si="62"/>
        <v>4.5499999999999989</v>
      </c>
      <c r="H50" s="18">
        <f t="shared" si="62"/>
        <v>8.1399999999999988</v>
      </c>
      <c r="I50" s="18">
        <f t="shared" si="62"/>
        <v>6.4899999999999984</v>
      </c>
      <c r="J50" s="18">
        <f t="shared" si="62"/>
        <v>11.21</v>
      </c>
      <c r="K50" s="18">
        <f t="shared" si="62"/>
        <v>9.02</v>
      </c>
      <c r="L50" s="18">
        <f t="shared" si="62"/>
        <v>8.16</v>
      </c>
      <c r="M50" s="28">
        <f t="shared" si="62"/>
        <v>7.2399999999999984</v>
      </c>
      <c r="N50" s="25"/>
      <c r="O50" s="1"/>
      <c r="P50" s="1"/>
      <c r="Q50" s="1"/>
      <c r="R50" s="1"/>
      <c r="S50" s="1"/>
      <c r="T50" s="1"/>
      <c r="U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>
      <c r="A51" s="27" t="s">
        <v>70</v>
      </c>
      <c r="B51" s="28">
        <f t="shared" ref="B51:M51" si="63">SUM(B55-B42)</f>
        <v>2.14</v>
      </c>
      <c r="C51" s="28">
        <f t="shared" si="63"/>
        <v>4.7500000000000009</v>
      </c>
      <c r="D51" s="28">
        <f t="shared" si="63"/>
        <v>5.865000000000002</v>
      </c>
      <c r="E51" s="28">
        <f t="shared" si="63"/>
        <v>8.2800000000000011</v>
      </c>
      <c r="F51" s="28">
        <f t="shared" si="63"/>
        <v>6.8050000000000015</v>
      </c>
      <c r="G51" s="28">
        <f t="shared" si="63"/>
        <v>5.7950000000000017</v>
      </c>
      <c r="H51" s="28">
        <f t="shared" si="63"/>
        <v>10.595000000000001</v>
      </c>
      <c r="I51" s="28">
        <f t="shared" si="63"/>
        <v>9.067499999999999</v>
      </c>
      <c r="J51" s="28">
        <f t="shared" si="63"/>
        <v>14.072499999999998</v>
      </c>
      <c r="K51" s="28">
        <f t="shared" si="63"/>
        <v>11.882499999999997</v>
      </c>
      <c r="L51" s="28">
        <f t="shared" si="63"/>
        <v>11.022499999999997</v>
      </c>
      <c r="M51" s="28">
        <f t="shared" si="63"/>
        <v>10.102499999999996</v>
      </c>
      <c r="N51" s="25"/>
      <c r="O51" s="1"/>
      <c r="P51" s="1"/>
      <c r="Q51" s="1"/>
      <c r="R51" s="1"/>
      <c r="S51" s="1"/>
      <c r="T51" s="1"/>
      <c r="U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>
      <c r="A52" s="33" t="s">
        <v>72</v>
      </c>
      <c r="B52" s="39" t="s">
        <v>74</v>
      </c>
      <c r="C52" s="39" t="s">
        <v>76</v>
      </c>
      <c r="D52" s="39" t="s">
        <v>77</v>
      </c>
      <c r="E52" s="39" t="s">
        <v>79</v>
      </c>
      <c r="F52" s="39" t="s">
        <v>78</v>
      </c>
      <c r="G52" s="39" t="s">
        <v>83</v>
      </c>
      <c r="H52" s="39" t="s">
        <v>84</v>
      </c>
      <c r="I52" s="39" t="s">
        <v>86</v>
      </c>
      <c r="J52" s="39" t="s">
        <v>88</v>
      </c>
      <c r="K52" s="39" t="s">
        <v>89</v>
      </c>
      <c r="L52" s="39" t="s">
        <v>91</v>
      </c>
      <c r="M52" s="39" t="s">
        <v>93</v>
      </c>
      <c r="N52" s="25"/>
      <c r="O52" s="1"/>
      <c r="P52" s="1"/>
      <c r="Q52" s="1"/>
      <c r="R52" s="1"/>
      <c r="S52" s="1"/>
      <c r="T52" s="1"/>
      <c r="U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>
      <c r="A53" s="26" t="s">
        <v>68</v>
      </c>
      <c r="B53" s="18">
        <f>SUM(B35)</f>
        <v>3.1666666666666665</v>
      </c>
      <c r="C53" s="18">
        <f t="shared" ref="C53:M53" si="64">SUM(C35+B53)</f>
        <v>6.94</v>
      </c>
      <c r="D53" s="18">
        <f t="shared" si="64"/>
        <v>8.8800000000000008</v>
      </c>
      <c r="E53" s="18">
        <f t="shared" si="64"/>
        <v>13.453333333333335</v>
      </c>
      <c r="F53" s="18">
        <f t="shared" si="64"/>
        <v>15.260000000000002</v>
      </c>
      <c r="G53" s="18">
        <f t="shared" si="64"/>
        <v>16.400000000000002</v>
      </c>
      <c r="H53" s="18">
        <f t="shared" si="64"/>
        <v>23.133333333333333</v>
      </c>
      <c r="I53" s="18">
        <f t="shared" si="64"/>
        <v>23.866666666666667</v>
      </c>
      <c r="J53" s="18">
        <f t="shared" si="64"/>
        <v>31.686666666666667</v>
      </c>
      <c r="K53" s="18">
        <f t="shared" si="64"/>
        <v>31.686666666666667</v>
      </c>
      <c r="L53" s="18">
        <f t="shared" si="64"/>
        <v>31.686666666666667</v>
      </c>
      <c r="M53" s="28">
        <f t="shared" si="64"/>
        <v>31.686666666666667</v>
      </c>
      <c r="N53" s="25"/>
      <c r="O53" s="1"/>
      <c r="P53" s="1"/>
      <c r="Q53" s="1"/>
      <c r="R53" s="1"/>
      <c r="S53" s="1"/>
      <c r="T53" s="1"/>
      <c r="U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>
      <c r="A54" s="26" t="s">
        <v>69</v>
      </c>
      <c r="B54" s="18">
        <f>SUM(B36)</f>
        <v>3.1399999999999997</v>
      </c>
      <c r="C54" s="18">
        <f t="shared" ref="C54:M54" si="65">SUM(C36+B54)</f>
        <v>6.46</v>
      </c>
      <c r="D54" s="18">
        <f t="shared" si="65"/>
        <v>8.18</v>
      </c>
      <c r="E54" s="18">
        <f t="shared" si="65"/>
        <v>10.959999999999999</v>
      </c>
      <c r="F54" s="18">
        <f t="shared" si="65"/>
        <v>12.6</v>
      </c>
      <c r="G54" s="18">
        <f t="shared" si="65"/>
        <v>14.74</v>
      </c>
      <c r="H54" s="18">
        <f t="shared" si="65"/>
        <v>19.86</v>
      </c>
      <c r="I54" s="18">
        <f t="shared" si="65"/>
        <v>20.43</v>
      </c>
      <c r="J54" s="18">
        <f t="shared" si="65"/>
        <v>27.87</v>
      </c>
      <c r="K54" s="18">
        <f t="shared" si="65"/>
        <v>27.87</v>
      </c>
      <c r="L54" s="18">
        <f t="shared" si="65"/>
        <v>27.87</v>
      </c>
      <c r="M54" s="28">
        <f t="shared" si="65"/>
        <v>27.87</v>
      </c>
      <c r="N54" s="25"/>
      <c r="O54" s="1"/>
      <c r="P54" s="1"/>
      <c r="Q54" s="1"/>
      <c r="R54" s="1"/>
      <c r="S54" s="1"/>
      <c r="T54" s="1"/>
      <c r="U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>
      <c r="A55" s="26" t="s">
        <v>70</v>
      </c>
      <c r="B55" s="20">
        <f>SUM(B37)</f>
        <v>3.16</v>
      </c>
      <c r="C55" s="20">
        <f t="shared" ref="C55:M55" si="66">SUM(C37+B55)</f>
        <v>6.8200000000000012</v>
      </c>
      <c r="D55" s="20">
        <f t="shared" si="66"/>
        <v>8.7050000000000018</v>
      </c>
      <c r="E55" s="20">
        <f t="shared" si="66"/>
        <v>12.830000000000002</v>
      </c>
      <c r="F55" s="20">
        <f t="shared" si="66"/>
        <v>14.595000000000002</v>
      </c>
      <c r="G55" s="20">
        <f t="shared" si="66"/>
        <v>15.985000000000003</v>
      </c>
      <c r="H55" s="20">
        <f t="shared" si="66"/>
        <v>22.315000000000001</v>
      </c>
      <c r="I55" s="20">
        <f t="shared" si="66"/>
        <v>23.0075</v>
      </c>
      <c r="J55" s="20">
        <f t="shared" si="66"/>
        <v>30.732499999999998</v>
      </c>
      <c r="K55" s="20">
        <f t="shared" si="66"/>
        <v>30.732499999999998</v>
      </c>
      <c r="L55" s="20">
        <f t="shared" si="66"/>
        <v>30.732499999999998</v>
      </c>
      <c r="M55" s="28">
        <f t="shared" si="66"/>
        <v>30.732499999999998</v>
      </c>
      <c r="N55" s="25"/>
      <c r="O55" s="1"/>
      <c r="P55" s="1"/>
      <c r="Q55" s="1"/>
      <c r="R55" s="1"/>
      <c r="S55" s="1"/>
      <c r="T55" s="1"/>
      <c r="U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</sheetData>
  <pageMargins left="0.7" right="0.7" top="0.75" bottom="0.75" header="0.3" footer="0.3"/>
  <pageSetup scale="3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M64"/>
  <sheetViews>
    <sheetView topLeftCell="A4" zoomScale="70" zoomScaleNormal="70" workbookViewId="0">
      <pane xSplit="1" topLeftCell="B1" activePane="topRight" state="frozen"/>
      <selection pane="topRight" activeCell="B42" sqref="B42"/>
    </sheetView>
  </sheetViews>
  <sheetFormatPr defaultRowHeight="15"/>
  <cols>
    <col min="1" max="1" width="35.77734375" customWidth="1"/>
    <col min="2" max="3" width="11.77734375" customWidth="1"/>
    <col min="4" max="4" width="11.109375" customWidth="1"/>
    <col min="5" max="5" width="10.109375" customWidth="1"/>
    <col min="6" max="6" width="9.77734375" customWidth="1"/>
    <col min="7" max="7" width="10.5546875" customWidth="1"/>
    <col min="8" max="8" width="11.109375" customWidth="1"/>
    <col min="9" max="9" width="9.21875" customWidth="1"/>
    <col min="10" max="10" width="11.44140625" customWidth="1"/>
    <col min="11" max="11" width="10.44140625" customWidth="1"/>
    <col min="12" max="12" width="10.109375" customWidth="1"/>
    <col min="13" max="30" width="9.6640625" customWidth="1"/>
    <col min="39" max="40" width="9.6640625" customWidth="1"/>
    <col min="42" max="56" width="9.6640625" customWidth="1"/>
    <col min="57" max="57" width="9.77734375" customWidth="1"/>
    <col min="58" max="58" width="9.33203125" customWidth="1"/>
    <col min="59" max="59" width="9.5546875" customWidth="1"/>
    <col min="60" max="60" width="9.6640625" customWidth="1"/>
    <col min="61" max="61" width="9.88671875" customWidth="1"/>
    <col min="62" max="62" width="9.6640625" customWidth="1"/>
    <col min="63" max="63" width="9.21875" customWidth="1"/>
    <col min="64" max="64" width="10.21875" customWidth="1"/>
  </cols>
  <sheetData>
    <row r="1" spans="1:65">
      <c r="A1" s="45" t="s">
        <v>299</v>
      </c>
      <c r="B1" s="45"/>
      <c r="C1" s="45"/>
      <c r="D1" s="45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O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</row>
    <row r="2" spans="1:65">
      <c r="A2" s="45" t="s">
        <v>360</v>
      </c>
      <c r="B2" s="45"/>
      <c r="C2" s="45"/>
      <c r="D2" s="45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O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</row>
    <row r="3" spans="1:65">
      <c r="A3" s="310"/>
      <c r="B3" s="45"/>
      <c r="C3" s="45"/>
      <c r="D3" s="45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O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</row>
    <row r="4" spans="1:65" ht="15.75" thickBot="1">
      <c r="A4" s="45"/>
      <c r="B4" s="45"/>
      <c r="C4" s="45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K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</row>
    <row r="5" spans="1:65" ht="32.25" customHeight="1" thickBot="1">
      <c r="A5" s="304" t="s">
        <v>48</v>
      </c>
      <c r="B5" s="317">
        <v>40555</v>
      </c>
      <c r="C5" s="317">
        <v>40560</v>
      </c>
      <c r="D5" s="306" t="s">
        <v>341</v>
      </c>
      <c r="E5" s="317"/>
      <c r="F5" s="305" t="s">
        <v>342</v>
      </c>
      <c r="G5" s="317">
        <v>40631</v>
      </c>
      <c r="H5" s="306" t="s">
        <v>635</v>
      </c>
      <c r="I5" s="317"/>
      <c r="J5" s="306" t="s">
        <v>636</v>
      </c>
      <c r="K5" s="317">
        <v>40675</v>
      </c>
      <c r="L5" s="328" t="s">
        <v>347</v>
      </c>
      <c r="M5" s="317">
        <v>40717</v>
      </c>
      <c r="N5" s="317">
        <v>40724</v>
      </c>
      <c r="O5" s="328" t="s">
        <v>641</v>
      </c>
      <c r="P5" s="317">
        <v>40727</v>
      </c>
      <c r="Q5" s="317">
        <v>40743</v>
      </c>
      <c r="R5" s="317">
        <v>40747</v>
      </c>
      <c r="S5" s="317">
        <v>40754</v>
      </c>
      <c r="T5" s="317">
        <v>40755</v>
      </c>
      <c r="U5" s="328" t="s">
        <v>639</v>
      </c>
      <c r="V5" s="317">
        <v>40765</v>
      </c>
      <c r="W5" s="317">
        <v>40766</v>
      </c>
      <c r="X5" s="328" t="s">
        <v>377</v>
      </c>
      <c r="Y5" s="317">
        <v>40812</v>
      </c>
      <c r="Z5" s="317">
        <v>40815</v>
      </c>
      <c r="AA5" s="328" t="s">
        <v>640</v>
      </c>
      <c r="AB5" s="317">
        <v>40824</v>
      </c>
      <c r="AC5" s="328" t="s">
        <v>354</v>
      </c>
      <c r="AD5" s="317">
        <v>40862</v>
      </c>
      <c r="AE5" s="328" t="s">
        <v>356</v>
      </c>
      <c r="AF5" s="333">
        <v>40882</v>
      </c>
      <c r="AG5" s="333">
        <v>40894</v>
      </c>
      <c r="AH5" s="333">
        <v>40900</v>
      </c>
      <c r="AI5" s="328" t="s">
        <v>357</v>
      </c>
      <c r="AJ5" s="309" t="s">
        <v>358</v>
      </c>
    </row>
    <row r="6" spans="1:65" ht="15" customHeight="1" thickBot="1">
      <c r="A6" s="300" t="s">
        <v>317</v>
      </c>
      <c r="B6" s="20">
        <v>2.1</v>
      </c>
      <c r="C6" s="20">
        <v>0.4</v>
      </c>
      <c r="D6" s="319">
        <f>SUM(B6:C6)</f>
        <v>2.5</v>
      </c>
      <c r="E6" s="20"/>
      <c r="F6" s="319">
        <f t="shared" ref="F6:F25" si="0">SUM(E6:E6)</f>
        <v>0</v>
      </c>
      <c r="G6" s="20">
        <v>0.5</v>
      </c>
      <c r="H6" s="319">
        <f t="shared" ref="H6:H25" si="1">SUM(G6:G6)</f>
        <v>0.5</v>
      </c>
      <c r="I6" s="20"/>
      <c r="J6" s="319">
        <f>I6</f>
        <v>0</v>
      </c>
      <c r="K6" s="20">
        <v>0.9</v>
      </c>
      <c r="L6" s="319">
        <f>K6</f>
        <v>0.9</v>
      </c>
      <c r="M6" s="20">
        <v>0.3</v>
      </c>
      <c r="N6" s="20">
        <v>0.1</v>
      </c>
      <c r="O6" s="319">
        <f>M6+N6</f>
        <v>0.4</v>
      </c>
      <c r="P6" s="20">
        <v>0.1</v>
      </c>
      <c r="Q6" s="20">
        <v>0</v>
      </c>
      <c r="R6" s="20">
        <v>1.1000000000000001</v>
      </c>
      <c r="S6" s="20">
        <v>0.7</v>
      </c>
      <c r="T6" s="20">
        <v>0.2</v>
      </c>
      <c r="U6" s="319">
        <f>P6+Q6+R6+S6+T6</f>
        <v>2.1</v>
      </c>
      <c r="V6" s="20">
        <v>0</v>
      </c>
      <c r="W6" s="20">
        <v>0</v>
      </c>
      <c r="X6" s="319">
        <f>V6+W6</f>
        <v>0</v>
      </c>
      <c r="Y6" s="20">
        <v>0</v>
      </c>
      <c r="Z6" s="20">
        <v>0.2</v>
      </c>
      <c r="AA6" s="319">
        <f>Y6+Z6</f>
        <v>0.2</v>
      </c>
      <c r="AB6" s="20">
        <v>3.1</v>
      </c>
      <c r="AC6" s="319">
        <f t="shared" ref="AC6:AC25" si="2">SUM(AB6:AB6)</f>
        <v>3.1</v>
      </c>
      <c r="AD6" s="20">
        <v>0.5</v>
      </c>
      <c r="AE6" s="319">
        <f>(AD6)</f>
        <v>0.5</v>
      </c>
      <c r="AF6" s="20">
        <v>0.1</v>
      </c>
      <c r="AG6" s="20">
        <v>2.1</v>
      </c>
      <c r="AH6" s="20">
        <v>0.7</v>
      </c>
      <c r="AI6" s="319">
        <f>AF6+AG6+AH6</f>
        <v>2.9000000000000004</v>
      </c>
      <c r="AJ6" s="318">
        <f>D6+F6+H6+J6+L6+O6+U6+X6+AA6+AC6+AE6+AI6</f>
        <v>13.100000000000001</v>
      </c>
    </row>
    <row r="7" spans="1:65" ht="15.75" thickBot="1">
      <c r="A7" s="301" t="s">
        <v>303</v>
      </c>
      <c r="B7" s="59">
        <v>1.8</v>
      </c>
      <c r="C7" s="20">
        <v>0.5</v>
      </c>
      <c r="D7" s="319">
        <f t="shared" ref="D7:D25" si="3">SUM(B7:C7)</f>
        <v>2.2999999999999998</v>
      </c>
      <c r="E7" s="20"/>
      <c r="F7" s="319">
        <f t="shared" si="0"/>
        <v>0</v>
      </c>
      <c r="G7" s="20">
        <v>0.6</v>
      </c>
      <c r="H7" s="319">
        <f t="shared" si="1"/>
        <v>0.6</v>
      </c>
      <c r="I7" s="20"/>
      <c r="J7" s="319">
        <f t="shared" ref="J7:L25" si="4">I7</f>
        <v>0</v>
      </c>
      <c r="K7" s="20">
        <v>0.8</v>
      </c>
      <c r="L7" s="319">
        <f t="shared" si="4"/>
        <v>0.8</v>
      </c>
      <c r="M7" s="20">
        <v>0.4</v>
      </c>
      <c r="N7" s="20">
        <v>0.1</v>
      </c>
      <c r="O7" s="319">
        <f t="shared" ref="O7:O25" si="5">M7+N7</f>
        <v>0.5</v>
      </c>
      <c r="P7" s="20">
        <v>0.1</v>
      </c>
      <c r="Q7" s="20">
        <v>0</v>
      </c>
      <c r="R7" s="20">
        <v>1.3</v>
      </c>
      <c r="S7" s="20">
        <v>0.6</v>
      </c>
      <c r="T7" s="20">
        <v>0.3</v>
      </c>
      <c r="U7" s="319">
        <f t="shared" ref="U7:U25" si="6">P7+Q7+R7+S7+T7</f>
        <v>2.2999999999999998</v>
      </c>
      <c r="V7" s="20">
        <v>0</v>
      </c>
      <c r="W7" s="20">
        <v>0</v>
      </c>
      <c r="X7" s="319">
        <f t="shared" ref="X7:X25" si="7">V7+W7</f>
        <v>0</v>
      </c>
      <c r="Y7" s="20">
        <v>0</v>
      </c>
      <c r="Z7" s="20">
        <v>0.1</v>
      </c>
      <c r="AA7" s="319">
        <f t="shared" ref="AA7:AA24" si="8">Y7+Z7</f>
        <v>0.1</v>
      </c>
      <c r="AB7" s="20">
        <v>3.2</v>
      </c>
      <c r="AC7" s="319">
        <f t="shared" si="2"/>
        <v>3.2</v>
      </c>
      <c r="AD7" s="20">
        <v>0.4</v>
      </c>
      <c r="AE7" s="319">
        <f t="shared" ref="AE7:AE25" si="9">(AD7)</f>
        <v>0.4</v>
      </c>
      <c r="AF7" s="20">
        <v>0.1</v>
      </c>
      <c r="AG7" s="20">
        <v>1.9</v>
      </c>
      <c r="AH7" s="20">
        <v>0.6</v>
      </c>
      <c r="AI7" s="319">
        <f t="shared" ref="AI7:AI25" si="10">AF7+AG7+AH7</f>
        <v>2.6</v>
      </c>
      <c r="AJ7" s="318">
        <f t="shared" ref="AJ7:AJ25" si="11">D7+F7+H7+J7+L7+O7++U7+X7+AA7+AC7+AE7+AI7</f>
        <v>12.8</v>
      </c>
    </row>
    <row r="8" spans="1:65" ht="15.75" thickBot="1">
      <c r="A8" s="301" t="s">
        <v>287</v>
      </c>
      <c r="B8" s="20">
        <v>2.2999999999999998</v>
      </c>
      <c r="C8" s="20">
        <v>0.1</v>
      </c>
      <c r="D8" s="319">
        <f t="shared" si="3"/>
        <v>2.4</v>
      </c>
      <c r="E8" s="20"/>
      <c r="F8" s="319">
        <f t="shared" si="0"/>
        <v>0</v>
      </c>
      <c r="G8" s="20">
        <v>0.7</v>
      </c>
      <c r="H8" s="319">
        <f t="shared" si="1"/>
        <v>0.7</v>
      </c>
      <c r="I8" s="20"/>
      <c r="J8" s="319">
        <f t="shared" si="4"/>
        <v>0</v>
      </c>
      <c r="K8" s="20">
        <v>1</v>
      </c>
      <c r="L8" s="319">
        <f t="shared" si="4"/>
        <v>1</v>
      </c>
      <c r="M8" s="20">
        <v>0.3</v>
      </c>
      <c r="N8" s="20">
        <v>0.1</v>
      </c>
      <c r="O8" s="319">
        <f t="shared" si="5"/>
        <v>0.4</v>
      </c>
      <c r="P8" s="20">
        <v>0</v>
      </c>
      <c r="Q8" s="20">
        <v>0</v>
      </c>
      <c r="R8" s="20">
        <v>1.4</v>
      </c>
      <c r="S8" s="20">
        <v>0.8</v>
      </c>
      <c r="T8" s="20">
        <v>0.3</v>
      </c>
      <c r="U8" s="319">
        <f t="shared" si="6"/>
        <v>2.5</v>
      </c>
      <c r="V8" s="20">
        <v>0</v>
      </c>
      <c r="W8" s="20">
        <v>0</v>
      </c>
      <c r="X8" s="319">
        <f t="shared" si="7"/>
        <v>0</v>
      </c>
      <c r="Y8" s="20">
        <v>0</v>
      </c>
      <c r="Z8" s="20">
        <v>0.2</v>
      </c>
      <c r="AA8" s="319">
        <f t="shared" si="8"/>
        <v>0.2</v>
      </c>
      <c r="AB8" s="20">
        <v>3.9</v>
      </c>
      <c r="AC8" s="319">
        <f t="shared" si="2"/>
        <v>3.9</v>
      </c>
      <c r="AD8" s="20">
        <v>0.6</v>
      </c>
      <c r="AE8" s="319">
        <f t="shared" si="9"/>
        <v>0.6</v>
      </c>
      <c r="AF8" s="20">
        <v>0.3</v>
      </c>
      <c r="AG8" s="20">
        <v>1.9</v>
      </c>
      <c r="AH8" s="20">
        <v>0.8</v>
      </c>
      <c r="AI8" s="319">
        <f t="shared" si="10"/>
        <v>3</v>
      </c>
      <c r="AJ8" s="318">
        <f t="shared" si="11"/>
        <v>14.7</v>
      </c>
    </row>
    <row r="9" spans="1:65" ht="15.75" thickBot="1">
      <c r="A9" s="301" t="s">
        <v>52</v>
      </c>
      <c r="B9" s="20">
        <v>0.7</v>
      </c>
      <c r="C9" s="20">
        <v>0.3</v>
      </c>
      <c r="D9" s="319">
        <f t="shared" si="3"/>
        <v>1</v>
      </c>
      <c r="E9" s="20"/>
      <c r="F9" s="319">
        <f t="shared" si="0"/>
        <v>0</v>
      </c>
      <c r="G9" s="20">
        <v>0.2</v>
      </c>
      <c r="H9" s="319">
        <f t="shared" si="1"/>
        <v>0.2</v>
      </c>
      <c r="I9" s="20"/>
      <c r="J9" s="319">
        <f t="shared" si="4"/>
        <v>0</v>
      </c>
      <c r="K9" s="20">
        <v>0.4</v>
      </c>
      <c r="L9" s="319">
        <f t="shared" si="4"/>
        <v>0.4</v>
      </c>
      <c r="M9" s="20">
        <v>0.2</v>
      </c>
      <c r="N9" s="20">
        <v>0.2</v>
      </c>
      <c r="O9" s="319">
        <f t="shared" si="5"/>
        <v>0.4</v>
      </c>
      <c r="P9" s="20">
        <v>0.3</v>
      </c>
      <c r="Q9" s="20">
        <v>1.4</v>
      </c>
      <c r="R9" s="20">
        <v>1.4</v>
      </c>
      <c r="S9" s="20">
        <v>0.6</v>
      </c>
      <c r="T9" s="20">
        <v>0.1</v>
      </c>
      <c r="U9" s="319">
        <f t="shared" si="6"/>
        <v>3.8</v>
      </c>
      <c r="V9" s="20">
        <v>0</v>
      </c>
      <c r="W9" s="20">
        <v>0</v>
      </c>
      <c r="X9" s="319">
        <f t="shared" si="7"/>
        <v>0</v>
      </c>
      <c r="Y9" s="20">
        <v>0</v>
      </c>
      <c r="Z9" s="20">
        <v>1.5</v>
      </c>
      <c r="AA9" s="319">
        <f t="shared" si="8"/>
        <v>1.5</v>
      </c>
      <c r="AB9" s="20">
        <v>3.6</v>
      </c>
      <c r="AC9" s="319">
        <f t="shared" si="2"/>
        <v>3.6</v>
      </c>
      <c r="AD9" s="20">
        <v>0.4</v>
      </c>
      <c r="AE9" s="319">
        <f t="shared" si="9"/>
        <v>0.4</v>
      </c>
      <c r="AF9" s="20">
        <v>0.3</v>
      </c>
      <c r="AG9" s="20">
        <v>1.5</v>
      </c>
      <c r="AH9" s="20">
        <v>0.6</v>
      </c>
      <c r="AI9" s="319">
        <f t="shared" si="10"/>
        <v>2.4</v>
      </c>
      <c r="AJ9" s="318">
        <f t="shared" si="11"/>
        <v>13.700000000000001</v>
      </c>
    </row>
    <row r="10" spans="1:65" ht="15.75" thickBot="1">
      <c r="A10" s="302" t="s">
        <v>49</v>
      </c>
      <c r="B10" s="49">
        <v>1.8</v>
      </c>
      <c r="C10" s="20">
        <v>0.4</v>
      </c>
      <c r="D10" s="319">
        <f t="shared" si="3"/>
        <v>2.2000000000000002</v>
      </c>
      <c r="E10" s="20"/>
      <c r="F10" s="319">
        <f t="shared" si="0"/>
        <v>0</v>
      </c>
      <c r="G10" s="20">
        <v>0.2</v>
      </c>
      <c r="H10" s="319">
        <f t="shared" si="1"/>
        <v>0.2</v>
      </c>
      <c r="I10" s="20"/>
      <c r="J10" s="319">
        <f t="shared" si="4"/>
        <v>0</v>
      </c>
      <c r="K10" s="20">
        <v>0.7</v>
      </c>
      <c r="L10" s="319">
        <f t="shared" si="4"/>
        <v>0.7</v>
      </c>
      <c r="M10" s="20">
        <v>0.2</v>
      </c>
      <c r="N10" s="20">
        <v>0.2</v>
      </c>
      <c r="O10" s="319">
        <f t="shared" si="5"/>
        <v>0.4</v>
      </c>
      <c r="P10" s="20">
        <v>0.2</v>
      </c>
      <c r="Q10" s="20">
        <v>1.1000000000000001</v>
      </c>
      <c r="R10" s="20">
        <v>1.6</v>
      </c>
      <c r="S10" s="20">
        <v>0.7</v>
      </c>
      <c r="T10" s="20">
        <v>0.1</v>
      </c>
      <c r="U10" s="319">
        <f t="shared" si="6"/>
        <v>3.7000000000000006</v>
      </c>
      <c r="V10" s="20">
        <v>0</v>
      </c>
      <c r="W10" s="20">
        <v>0.1</v>
      </c>
      <c r="X10" s="319">
        <f t="shared" si="7"/>
        <v>0.1</v>
      </c>
      <c r="Y10" s="20">
        <v>0</v>
      </c>
      <c r="Z10" s="20">
        <v>0.7</v>
      </c>
      <c r="AA10" s="319">
        <f t="shared" si="8"/>
        <v>0.7</v>
      </c>
      <c r="AB10" s="20">
        <v>4.3</v>
      </c>
      <c r="AC10" s="319">
        <f t="shared" si="2"/>
        <v>4.3</v>
      </c>
      <c r="AD10" s="20">
        <v>0.4</v>
      </c>
      <c r="AE10" s="319">
        <f t="shared" si="9"/>
        <v>0.4</v>
      </c>
      <c r="AF10" s="20">
        <v>0.2</v>
      </c>
      <c r="AG10" s="20">
        <v>1.5</v>
      </c>
      <c r="AH10" s="20">
        <v>0.6</v>
      </c>
      <c r="AI10" s="319">
        <f t="shared" si="10"/>
        <v>2.2999999999999998</v>
      </c>
      <c r="AJ10" s="318">
        <f t="shared" si="11"/>
        <v>15</v>
      </c>
    </row>
    <row r="11" spans="1:65" ht="15.75" thickBot="1">
      <c r="A11" s="301" t="s">
        <v>304</v>
      </c>
      <c r="B11" s="20">
        <v>1.6</v>
      </c>
      <c r="C11" s="20">
        <v>0.5</v>
      </c>
      <c r="D11" s="319">
        <f t="shared" si="3"/>
        <v>2.1</v>
      </c>
      <c r="E11" s="20"/>
      <c r="F11" s="319">
        <f t="shared" si="0"/>
        <v>0</v>
      </c>
      <c r="G11" s="20">
        <v>0.1</v>
      </c>
      <c r="H11" s="319">
        <f t="shared" si="1"/>
        <v>0.1</v>
      </c>
      <c r="I11" s="20"/>
      <c r="J11" s="319">
        <f t="shared" si="4"/>
        <v>0</v>
      </c>
      <c r="K11" s="20">
        <v>1.9</v>
      </c>
      <c r="L11" s="319">
        <f t="shared" si="4"/>
        <v>1.9</v>
      </c>
      <c r="M11" s="20">
        <v>0.3</v>
      </c>
      <c r="N11" s="20">
        <v>0.3</v>
      </c>
      <c r="O11" s="319">
        <f t="shared" si="5"/>
        <v>0.6</v>
      </c>
      <c r="P11" s="20">
        <v>0.2</v>
      </c>
      <c r="Q11" s="20">
        <v>0.7</v>
      </c>
      <c r="R11" s="20">
        <v>1.1000000000000001</v>
      </c>
      <c r="S11" s="20">
        <v>0.8</v>
      </c>
      <c r="T11" s="20">
        <v>0.1</v>
      </c>
      <c r="U11" s="319">
        <f t="shared" si="6"/>
        <v>2.9</v>
      </c>
      <c r="V11" s="20">
        <v>0</v>
      </c>
      <c r="W11" s="20">
        <v>0.2</v>
      </c>
      <c r="X11" s="319">
        <f t="shared" si="7"/>
        <v>0.2</v>
      </c>
      <c r="Y11" s="20">
        <v>0</v>
      </c>
      <c r="Z11" s="20">
        <v>0</v>
      </c>
      <c r="AA11" s="319">
        <f t="shared" si="8"/>
        <v>0</v>
      </c>
      <c r="AB11" s="20">
        <v>4.3</v>
      </c>
      <c r="AC11" s="319">
        <f t="shared" si="2"/>
        <v>4.3</v>
      </c>
      <c r="AD11" s="20">
        <v>0.6</v>
      </c>
      <c r="AE11" s="319">
        <f t="shared" si="9"/>
        <v>0.6</v>
      </c>
      <c r="AF11" s="20">
        <v>0.2</v>
      </c>
      <c r="AG11" s="20">
        <v>1.4</v>
      </c>
      <c r="AH11" s="20">
        <v>0.7</v>
      </c>
      <c r="AI11" s="319">
        <f t="shared" si="10"/>
        <v>2.2999999999999998</v>
      </c>
      <c r="AJ11" s="318">
        <f t="shared" si="11"/>
        <v>15</v>
      </c>
    </row>
    <row r="12" spans="1:65" ht="15.75" thickBot="1">
      <c r="A12" s="301" t="s">
        <v>637</v>
      </c>
      <c r="B12" s="20">
        <v>1.5</v>
      </c>
      <c r="C12" s="20">
        <v>0.4</v>
      </c>
      <c r="D12" s="319">
        <f t="shared" si="3"/>
        <v>1.9</v>
      </c>
      <c r="E12" s="20"/>
      <c r="F12" s="319">
        <f t="shared" si="0"/>
        <v>0</v>
      </c>
      <c r="G12" s="20">
        <v>0.1</v>
      </c>
      <c r="H12" s="319">
        <f t="shared" si="1"/>
        <v>0.1</v>
      </c>
      <c r="I12" s="20"/>
      <c r="J12" s="319">
        <f t="shared" si="4"/>
        <v>0</v>
      </c>
      <c r="K12" s="20">
        <v>2.2000000000000002</v>
      </c>
      <c r="L12" s="319">
        <f t="shared" si="4"/>
        <v>2.2000000000000002</v>
      </c>
      <c r="M12" s="20">
        <v>0.2</v>
      </c>
      <c r="N12" s="20">
        <v>0.2</v>
      </c>
      <c r="O12" s="319">
        <f t="shared" si="5"/>
        <v>0.4</v>
      </c>
      <c r="P12" s="20">
        <v>0.2</v>
      </c>
      <c r="Q12" s="20">
        <v>0.1</v>
      </c>
      <c r="R12" s="20">
        <v>0.7</v>
      </c>
      <c r="S12" s="20">
        <v>0.9</v>
      </c>
      <c r="T12" s="20">
        <v>0</v>
      </c>
      <c r="U12" s="319">
        <f t="shared" si="6"/>
        <v>1.9</v>
      </c>
      <c r="V12" s="20">
        <v>0</v>
      </c>
      <c r="W12" s="20">
        <v>0.1</v>
      </c>
      <c r="X12" s="319">
        <f t="shared" si="7"/>
        <v>0.1</v>
      </c>
      <c r="Y12" s="20">
        <v>0.1</v>
      </c>
      <c r="Z12" s="20">
        <v>0</v>
      </c>
      <c r="AA12" s="319">
        <f t="shared" si="8"/>
        <v>0.1</v>
      </c>
      <c r="AB12" s="20">
        <v>5.6</v>
      </c>
      <c r="AC12" s="319">
        <f t="shared" si="2"/>
        <v>5.6</v>
      </c>
      <c r="AD12" s="20">
        <v>0.7</v>
      </c>
      <c r="AE12" s="319">
        <f t="shared" si="9"/>
        <v>0.7</v>
      </c>
      <c r="AF12" s="20">
        <v>0.1</v>
      </c>
      <c r="AG12" s="20">
        <v>1.6</v>
      </c>
      <c r="AH12" s="20">
        <v>0.6</v>
      </c>
      <c r="AI12" s="319">
        <f t="shared" si="10"/>
        <v>2.3000000000000003</v>
      </c>
      <c r="AJ12" s="318">
        <f t="shared" si="11"/>
        <v>15.299999999999999</v>
      </c>
    </row>
    <row r="13" spans="1:65" ht="15.75" thickBot="1">
      <c r="A13" s="302" t="s">
        <v>306</v>
      </c>
      <c r="B13" s="49">
        <v>1.5</v>
      </c>
      <c r="C13" s="20">
        <v>0.3</v>
      </c>
      <c r="D13" s="319">
        <f t="shared" si="3"/>
        <v>1.8</v>
      </c>
      <c r="E13" s="20"/>
      <c r="F13" s="319">
        <f t="shared" si="0"/>
        <v>0</v>
      </c>
      <c r="G13" s="20">
        <v>0.2</v>
      </c>
      <c r="H13" s="319">
        <f t="shared" si="1"/>
        <v>0.2</v>
      </c>
      <c r="I13" s="20"/>
      <c r="J13" s="319">
        <f t="shared" si="4"/>
        <v>0</v>
      </c>
      <c r="K13" s="20">
        <v>1.6</v>
      </c>
      <c r="L13" s="319">
        <f t="shared" si="4"/>
        <v>1.6</v>
      </c>
      <c r="M13" s="20">
        <v>0.3</v>
      </c>
      <c r="N13" s="20">
        <v>0.2</v>
      </c>
      <c r="O13" s="319">
        <f t="shared" si="5"/>
        <v>0.5</v>
      </c>
      <c r="P13" s="20">
        <v>0.1</v>
      </c>
      <c r="Q13" s="20">
        <v>0.2</v>
      </c>
      <c r="R13" s="20">
        <v>0.7</v>
      </c>
      <c r="S13" s="20">
        <v>0.6</v>
      </c>
      <c r="T13" s="20">
        <v>0</v>
      </c>
      <c r="U13" s="319">
        <f t="shared" si="6"/>
        <v>1.6</v>
      </c>
      <c r="V13" s="20">
        <v>0.1</v>
      </c>
      <c r="W13" s="20">
        <v>0.1</v>
      </c>
      <c r="X13" s="319">
        <f t="shared" si="7"/>
        <v>0.2</v>
      </c>
      <c r="Y13" s="20">
        <v>0.6</v>
      </c>
      <c r="Z13" s="20">
        <v>0</v>
      </c>
      <c r="AA13" s="319">
        <f t="shared" si="8"/>
        <v>0.6</v>
      </c>
      <c r="AB13" s="20">
        <v>3.7</v>
      </c>
      <c r="AC13" s="319">
        <f t="shared" si="2"/>
        <v>3.7</v>
      </c>
      <c r="AD13" s="20">
        <v>0.7</v>
      </c>
      <c r="AE13" s="319">
        <f t="shared" si="9"/>
        <v>0.7</v>
      </c>
      <c r="AF13" s="20">
        <v>0.1</v>
      </c>
      <c r="AG13" s="20">
        <v>1.5</v>
      </c>
      <c r="AH13" s="20">
        <v>0.6</v>
      </c>
      <c r="AI13" s="319">
        <f t="shared" si="10"/>
        <v>2.2000000000000002</v>
      </c>
      <c r="AJ13" s="318">
        <f t="shared" si="11"/>
        <v>13.099999999999998</v>
      </c>
    </row>
    <row r="14" spans="1:65" ht="15.75" thickBot="1">
      <c r="A14" s="301" t="s">
        <v>638</v>
      </c>
      <c r="B14" s="20">
        <v>1.4</v>
      </c>
      <c r="C14" s="20">
        <v>0</v>
      </c>
      <c r="D14" s="319">
        <f t="shared" si="3"/>
        <v>1.4</v>
      </c>
      <c r="E14" s="20"/>
      <c r="F14" s="319">
        <f t="shared" si="0"/>
        <v>0</v>
      </c>
      <c r="G14" s="20">
        <v>0.1</v>
      </c>
      <c r="H14" s="319">
        <f t="shared" si="1"/>
        <v>0.1</v>
      </c>
      <c r="I14" s="20"/>
      <c r="J14" s="319">
        <f t="shared" si="4"/>
        <v>0</v>
      </c>
      <c r="K14" s="20">
        <v>1.4</v>
      </c>
      <c r="L14" s="319">
        <f t="shared" si="4"/>
        <v>1.4</v>
      </c>
      <c r="M14" s="20">
        <v>0.3</v>
      </c>
      <c r="N14" s="20">
        <v>0.1</v>
      </c>
      <c r="O14" s="319">
        <f t="shared" si="5"/>
        <v>0.4</v>
      </c>
      <c r="P14" s="20">
        <v>0</v>
      </c>
      <c r="Q14" s="20">
        <v>0.3</v>
      </c>
      <c r="R14" s="20">
        <v>0.8</v>
      </c>
      <c r="S14" s="20">
        <v>0.9</v>
      </c>
      <c r="T14" s="20">
        <v>0.1</v>
      </c>
      <c r="U14" s="319">
        <f t="shared" si="6"/>
        <v>2.1</v>
      </c>
      <c r="V14" s="20">
        <v>0</v>
      </c>
      <c r="W14" s="20">
        <v>0</v>
      </c>
      <c r="X14" s="319">
        <f t="shared" si="7"/>
        <v>0</v>
      </c>
      <c r="Y14" s="20">
        <v>0</v>
      </c>
      <c r="Z14" s="20">
        <v>0</v>
      </c>
      <c r="AA14" s="319">
        <f t="shared" si="8"/>
        <v>0</v>
      </c>
      <c r="AB14" s="20">
        <v>5.7</v>
      </c>
      <c r="AC14" s="319">
        <f t="shared" si="2"/>
        <v>5.7</v>
      </c>
      <c r="AD14" s="20">
        <v>0.5</v>
      </c>
      <c r="AE14" s="319">
        <f t="shared" si="9"/>
        <v>0.5</v>
      </c>
      <c r="AF14" s="20">
        <v>0.1</v>
      </c>
      <c r="AG14" s="20">
        <v>1.4</v>
      </c>
      <c r="AH14" s="20">
        <v>1</v>
      </c>
      <c r="AI14" s="319">
        <f t="shared" si="10"/>
        <v>2.5</v>
      </c>
      <c r="AJ14" s="318">
        <f t="shared" si="11"/>
        <v>14.100000000000001</v>
      </c>
    </row>
    <row r="15" spans="1:65" ht="15.75" thickBot="1">
      <c r="A15" s="301" t="s">
        <v>256</v>
      </c>
      <c r="B15" s="20">
        <v>1.3</v>
      </c>
      <c r="C15" s="20">
        <v>0.3</v>
      </c>
      <c r="D15" s="319">
        <f t="shared" si="3"/>
        <v>1.6</v>
      </c>
      <c r="E15" s="20"/>
      <c r="F15" s="319">
        <f t="shared" si="0"/>
        <v>0</v>
      </c>
      <c r="G15" s="20">
        <v>0.3</v>
      </c>
      <c r="H15" s="319">
        <f t="shared" si="1"/>
        <v>0.3</v>
      </c>
      <c r="I15" s="20"/>
      <c r="J15" s="319">
        <f t="shared" si="4"/>
        <v>0</v>
      </c>
      <c r="K15" s="20">
        <v>1.2</v>
      </c>
      <c r="L15" s="319">
        <f t="shared" si="4"/>
        <v>1.2</v>
      </c>
      <c r="M15" s="20">
        <v>0.3</v>
      </c>
      <c r="N15" s="20">
        <v>0</v>
      </c>
      <c r="O15" s="319">
        <f t="shared" si="5"/>
        <v>0.3</v>
      </c>
      <c r="P15" s="20">
        <v>0</v>
      </c>
      <c r="Q15" s="20">
        <v>0.7</v>
      </c>
      <c r="R15" s="20">
        <v>0.6</v>
      </c>
      <c r="S15" s="20">
        <v>0.7</v>
      </c>
      <c r="T15" s="20">
        <v>0.2</v>
      </c>
      <c r="U15" s="319">
        <f t="shared" si="6"/>
        <v>2.1999999999999997</v>
      </c>
      <c r="V15" s="20">
        <v>0</v>
      </c>
      <c r="W15" s="20">
        <v>0</v>
      </c>
      <c r="X15" s="319">
        <f t="shared" si="7"/>
        <v>0</v>
      </c>
      <c r="Y15" s="20">
        <v>0</v>
      </c>
      <c r="Z15" s="20">
        <v>0</v>
      </c>
      <c r="AA15" s="319">
        <f t="shared" si="8"/>
        <v>0</v>
      </c>
      <c r="AB15" s="20">
        <v>4.8</v>
      </c>
      <c r="AC15" s="319">
        <f t="shared" si="2"/>
        <v>4.8</v>
      </c>
      <c r="AD15" s="20">
        <v>0.5</v>
      </c>
      <c r="AE15" s="319">
        <f t="shared" si="9"/>
        <v>0.5</v>
      </c>
      <c r="AF15" s="20">
        <v>0.1</v>
      </c>
      <c r="AG15" s="20">
        <v>1.9</v>
      </c>
      <c r="AH15" s="20">
        <v>1</v>
      </c>
      <c r="AI15" s="319">
        <f t="shared" si="10"/>
        <v>3</v>
      </c>
      <c r="AJ15" s="318">
        <f t="shared" si="11"/>
        <v>13.899999999999999</v>
      </c>
    </row>
    <row r="16" spans="1:65" ht="15.75" thickBot="1">
      <c r="A16" s="301" t="s">
        <v>257</v>
      </c>
      <c r="B16" s="20">
        <v>1.1000000000000001</v>
      </c>
      <c r="C16" s="20">
        <v>0.5</v>
      </c>
      <c r="D16" s="319">
        <f t="shared" si="3"/>
        <v>1.6</v>
      </c>
      <c r="E16" s="20"/>
      <c r="F16" s="319">
        <f t="shared" si="0"/>
        <v>0</v>
      </c>
      <c r="G16" s="20">
        <v>0.4</v>
      </c>
      <c r="H16" s="319">
        <f t="shared" si="1"/>
        <v>0.4</v>
      </c>
      <c r="I16" s="20"/>
      <c r="J16" s="319">
        <f t="shared" si="4"/>
        <v>0</v>
      </c>
      <c r="K16" s="20">
        <v>0.8</v>
      </c>
      <c r="L16" s="319">
        <f t="shared" si="4"/>
        <v>0.8</v>
      </c>
      <c r="M16" s="20">
        <v>0.1</v>
      </c>
      <c r="N16" s="20">
        <v>0.1</v>
      </c>
      <c r="O16" s="319">
        <f t="shared" si="5"/>
        <v>0.2</v>
      </c>
      <c r="P16" s="20">
        <v>0</v>
      </c>
      <c r="Q16" s="20">
        <v>0</v>
      </c>
      <c r="R16" s="20">
        <v>0.6</v>
      </c>
      <c r="S16" s="20">
        <v>0.6</v>
      </c>
      <c r="T16" s="20">
        <v>0.1</v>
      </c>
      <c r="U16" s="319">
        <f t="shared" si="6"/>
        <v>1.3</v>
      </c>
      <c r="V16" s="20">
        <v>0.1</v>
      </c>
      <c r="W16" s="20">
        <v>0</v>
      </c>
      <c r="X16" s="319">
        <f t="shared" si="7"/>
        <v>0.1</v>
      </c>
      <c r="Y16" s="20">
        <v>0</v>
      </c>
      <c r="Z16" s="20">
        <v>0.1</v>
      </c>
      <c r="AA16" s="319">
        <f t="shared" si="8"/>
        <v>0.1</v>
      </c>
      <c r="AB16" s="20">
        <v>3.7</v>
      </c>
      <c r="AC16" s="319">
        <f t="shared" si="2"/>
        <v>3.7</v>
      </c>
      <c r="AD16" s="20">
        <v>0.4</v>
      </c>
      <c r="AE16" s="319">
        <f t="shared" si="9"/>
        <v>0.4</v>
      </c>
      <c r="AF16" s="20">
        <v>0.2</v>
      </c>
      <c r="AG16" s="20">
        <v>1.4</v>
      </c>
      <c r="AH16" s="20">
        <v>1.2</v>
      </c>
      <c r="AI16" s="319">
        <f t="shared" si="10"/>
        <v>2.8</v>
      </c>
      <c r="AJ16" s="318">
        <f t="shared" si="11"/>
        <v>11.399999999999999</v>
      </c>
    </row>
    <row r="17" spans="1:36" ht="15.75" thickBot="1">
      <c r="A17" s="301" t="s">
        <v>258</v>
      </c>
      <c r="B17" s="20">
        <v>2.7</v>
      </c>
      <c r="C17" s="20">
        <v>0.4</v>
      </c>
      <c r="D17" s="319">
        <f t="shared" si="3"/>
        <v>3.1</v>
      </c>
      <c r="E17" s="20"/>
      <c r="F17" s="319">
        <f t="shared" si="0"/>
        <v>0</v>
      </c>
      <c r="G17" s="20">
        <v>0</v>
      </c>
      <c r="H17" s="319">
        <f t="shared" si="1"/>
        <v>0</v>
      </c>
      <c r="I17" s="20"/>
      <c r="J17" s="319">
        <f t="shared" si="4"/>
        <v>0</v>
      </c>
      <c r="K17" s="20">
        <v>1.3</v>
      </c>
      <c r="L17" s="319">
        <f t="shared" si="4"/>
        <v>1.3</v>
      </c>
      <c r="M17" s="20">
        <v>0.2</v>
      </c>
      <c r="N17" s="20">
        <v>0.1</v>
      </c>
      <c r="O17" s="319">
        <f t="shared" si="5"/>
        <v>0.30000000000000004</v>
      </c>
      <c r="P17" s="20">
        <v>0.2</v>
      </c>
      <c r="Q17" s="20">
        <v>0.8</v>
      </c>
      <c r="R17" s="20">
        <v>0.6</v>
      </c>
      <c r="S17" s="20">
        <v>0.8</v>
      </c>
      <c r="T17" s="20">
        <v>0.1</v>
      </c>
      <c r="U17" s="319">
        <f t="shared" si="6"/>
        <v>2.5000000000000004</v>
      </c>
      <c r="V17" s="20">
        <v>0</v>
      </c>
      <c r="W17" s="20">
        <v>0</v>
      </c>
      <c r="X17" s="319">
        <f t="shared" si="7"/>
        <v>0</v>
      </c>
      <c r="Y17" s="20">
        <v>0</v>
      </c>
      <c r="Z17" s="20">
        <v>0.3</v>
      </c>
      <c r="AA17" s="319">
        <f t="shared" si="8"/>
        <v>0.3</v>
      </c>
      <c r="AB17" s="20">
        <v>4.8</v>
      </c>
      <c r="AC17" s="319">
        <f t="shared" si="2"/>
        <v>4.8</v>
      </c>
      <c r="AD17" s="20">
        <v>0.4</v>
      </c>
      <c r="AE17" s="319">
        <f t="shared" si="9"/>
        <v>0.4</v>
      </c>
      <c r="AF17" s="20">
        <v>0.3</v>
      </c>
      <c r="AG17" s="20">
        <v>1.9</v>
      </c>
      <c r="AH17" s="20">
        <v>0.4</v>
      </c>
      <c r="AI17" s="319">
        <f t="shared" si="10"/>
        <v>2.5999999999999996</v>
      </c>
      <c r="AJ17" s="318">
        <f t="shared" si="11"/>
        <v>15.3</v>
      </c>
    </row>
    <row r="18" spans="1:36" ht="15.75" thickBot="1">
      <c r="A18" s="301" t="s">
        <v>308</v>
      </c>
      <c r="B18" s="20">
        <v>1.6</v>
      </c>
      <c r="C18" s="20">
        <v>0.5</v>
      </c>
      <c r="D18" s="319">
        <f t="shared" si="3"/>
        <v>2.1</v>
      </c>
      <c r="E18" s="20"/>
      <c r="F18" s="319">
        <f t="shared" si="0"/>
        <v>0</v>
      </c>
      <c r="G18" s="20">
        <v>0.3</v>
      </c>
      <c r="H18" s="319">
        <f t="shared" si="1"/>
        <v>0.3</v>
      </c>
      <c r="I18" s="20"/>
      <c r="J18" s="319">
        <f t="shared" si="4"/>
        <v>0</v>
      </c>
      <c r="K18" s="20">
        <v>0.9</v>
      </c>
      <c r="L18" s="319">
        <f t="shared" si="4"/>
        <v>0.9</v>
      </c>
      <c r="M18" s="20">
        <v>0.2</v>
      </c>
      <c r="N18" s="20">
        <v>0.1</v>
      </c>
      <c r="O18" s="319">
        <f t="shared" si="5"/>
        <v>0.30000000000000004</v>
      </c>
      <c r="P18" s="20">
        <v>0</v>
      </c>
      <c r="Q18" s="20">
        <v>0.4</v>
      </c>
      <c r="R18" s="20">
        <v>1.2</v>
      </c>
      <c r="S18" s="20">
        <v>0.6</v>
      </c>
      <c r="T18" s="20">
        <v>0.1</v>
      </c>
      <c r="U18" s="319">
        <f t="shared" si="6"/>
        <v>2.3000000000000003</v>
      </c>
      <c r="V18" s="20">
        <v>0</v>
      </c>
      <c r="W18" s="20">
        <v>0</v>
      </c>
      <c r="X18" s="319">
        <f t="shared" si="7"/>
        <v>0</v>
      </c>
      <c r="Y18" s="20">
        <v>0</v>
      </c>
      <c r="Z18" s="20">
        <v>0.1</v>
      </c>
      <c r="AA18" s="319">
        <f t="shared" si="8"/>
        <v>0.1</v>
      </c>
      <c r="AB18" s="20">
        <v>5.0999999999999996</v>
      </c>
      <c r="AC18" s="319">
        <f t="shared" si="2"/>
        <v>5.0999999999999996</v>
      </c>
      <c r="AD18" s="20">
        <v>0.5</v>
      </c>
      <c r="AE18" s="319">
        <f t="shared" si="9"/>
        <v>0.5</v>
      </c>
      <c r="AF18" s="20">
        <v>0.4</v>
      </c>
      <c r="AG18" s="20">
        <v>1.8</v>
      </c>
      <c r="AH18" s="20">
        <v>0.7</v>
      </c>
      <c r="AI18" s="319">
        <f t="shared" si="10"/>
        <v>2.9000000000000004</v>
      </c>
      <c r="AJ18" s="318">
        <f t="shared" si="11"/>
        <v>14.5</v>
      </c>
    </row>
    <row r="19" spans="1:36" ht="15.75" thickBot="1">
      <c r="A19" s="301" t="s">
        <v>309</v>
      </c>
      <c r="B19" s="20">
        <v>2.4</v>
      </c>
      <c r="C19" s="20">
        <v>0.5</v>
      </c>
      <c r="D19" s="319">
        <f t="shared" si="3"/>
        <v>2.9</v>
      </c>
      <c r="E19" s="20"/>
      <c r="F19" s="319">
        <f t="shared" si="0"/>
        <v>0</v>
      </c>
      <c r="G19" s="20">
        <v>0.3</v>
      </c>
      <c r="H19" s="319">
        <f t="shared" si="1"/>
        <v>0.3</v>
      </c>
      <c r="I19" s="20"/>
      <c r="J19" s="319">
        <f t="shared" si="4"/>
        <v>0</v>
      </c>
      <c r="K19" s="20">
        <v>0.7</v>
      </c>
      <c r="L19" s="319">
        <f t="shared" si="4"/>
        <v>0.7</v>
      </c>
      <c r="M19" s="20">
        <v>0.2</v>
      </c>
      <c r="N19" s="20">
        <v>0.1</v>
      </c>
      <c r="O19" s="319">
        <f t="shared" si="5"/>
        <v>0.30000000000000004</v>
      </c>
      <c r="P19" s="20">
        <v>0</v>
      </c>
      <c r="Q19" s="20">
        <v>0.4</v>
      </c>
      <c r="R19" s="20">
        <v>1.2</v>
      </c>
      <c r="S19" s="20">
        <v>0.7</v>
      </c>
      <c r="T19" s="20">
        <v>0.1</v>
      </c>
      <c r="U19" s="319">
        <f t="shared" si="6"/>
        <v>2.4</v>
      </c>
      <c r="V19" s="20">
        <v>0</v>
      </c>
      <c r="W19" s="20">
        <v>0</v>
      </c>
      <c r="X19" s="319">
        <f t="shared" si="7"/>
        <v>0</v>
      </c>
      <c r="Y19" s="20">
        <v>0</v>
      </c>
      <c r="Z19" s="20">
        <v>0.2</v>
      </c>
      <c r="AA19" s="319">
        <f t="shared" si="8"/>
        <v>0.2</v>
      </c>
      <c r="AB19" s="20">
        <v>5.3</v>
      </c>
      <c r="AC19" s="319">
        <f t="shared" si="2"/>
        <v>5.3</v>
      </c>
      <c r="AD19" s="20">
        <v>0.4</v>
      </c>
      <c r="AE19" s="319">
        <f t="shared" si="9"/>
        <v>0.4</v>
      </c>
      <c r="AF19" s="20">
        <v>0.2</v>
      </c>
      <c r="AG19" s="20">
        <v>1.9</v>
      </c>
      <c r="AH19" s="20">
        <v>1</v>
      </c>
      <c r="AI19" s="319">
        <f t="shared" si="10"/>
        <v>3.1</v>
      </c>
      <c r="AJ19" s="318">
        <f t="shared" si="11"/>
        <v>15.6</v>
      </c>
    </row>
    <row r="20" spans="1:36" ht="15.75" thickBot="1">
      <c r="A20" s="303" t="s">
        <v>340</v>
      </c>
      <c r="B20" s="20">
        <v>1.1000000000000001</v>
      </c>
      <c r="C20" s="20">
        <v>0.2</v>
      </c>
      <c r="D20" s="319">
        <f t="shared" si="3"/>
        <v>1.3</v>
      </c>
      <c r="E20" s="20"/>
      <c r="F20" s="319">
        <f t="shared" si="0"/>
        <v>0</v>
      </c>
      <c r="G20" s="20">
        <v>0.1</v>
      </c>
      <c r="H20" s="319">
        <f t="shared" si="1"/>
        <v>0.1</v>
      </c>
      <c r="I20" s="20"/>
      <c r="J20" s="319">
        <f t="shared" si="4"/>
        <v>0</v>
      </c>
      <c r="K20" s="20">
        <v>0.6</v>
      </c>
      <c r="L20" s="319">
        <f t="shared" si="4"/>
        <v>0.6</v>
      </c>
      <c r="M20" s="20">
        <v>0.3</v>
      </c>
      <c r="N20" s="20">
        <v>0.1</v>
      </c>
      <c r="O20" s="319">
        <f t="shared" si="5"/>
        <v>0.4</v>
      </c>
      <c r="P20" s="20">
        <v>0</v>
      </c>
      <c r="Q20" s="20">
        <v>0</v>
      </c>
      <c r="R20" s="20">
        <v>0.6</v>
      </c>
      <c r="S20" s="20">
        <v>0.7</v>
      </c>
      <c r="T20" s="20">
        <v>0.1</v>
      </c>
      <c r="U20" s="319">
        <f t="shared" si="6"/>
        <v>1.4</v>
      </c>
      <c r="V20" s="20">
        <v>0</v>
      </c>
      <c r="W20" s="20">
        <v>0</v>
      </c>
      <c r="X20" s="319">
        <f t="shared" si="7"/>
        <v>0</v>
      </c>
      <c r="Y20" s="20">
        <v>0</v>
      </c>
      <c r="Z20" s="20">
        <v>1.7</v>
      </c>
      <c r="AA20" s="319">
        <f t="shared" si="8"/>
        <v>1.7</v>
      </c>
      <c r="AB20" s="20">
        <v>3.5</v>
      </c>
      <c r="AC20" s="319">
        <f t="shared" si="2"/>
        <v>3.5</v>
      </c>
      <c r="AD20" s="20">
        <v>0.3</v>
      </c>
      <c r="AE20" s="319">
        <f t="shared" si="9"/>
        <v>0.3</v>
      </c>
      <c r="AF20" s="20">
        <v>0.1</v>
      </c>
      <c r="AG20" s="20">
        <v>1.5</v>
      </c>
      <c r="AH20" s="20">
        <v>0.5</v>
      </c>
      <c r="AI20" s="319">
        <f t="shared" si="10"/>
        <v>2.1</v>
      </c>
      <c r="AJ20" s="318">
        <f t="shared" si="11"/>
        <v>11.4</v>
      </c>
    </row>
    <row r="21" spans="1:36" ht="15.75" thickBot="1">
      <c r="A21" s="302" t="s">
        <v>323</v>
      </c>
      <c r="B21" s="49">
        <v>2</v>
      </c>
      <c r="C21" s="20">
        <v>0.6</v>
      </c>
      <c r="D21" s="319">
        <f t="shared" si="3"/>
        <v>2.6</v>
      </c>
      <c r="E21" s="20"/>
      <c r="F21" s="319">
        <f t="shared" si="0"/>
        <v>0</v>
      </c>
      <c r="G21" s="20">
        <v>0.4</v>
      </c>
      <c r="H21" s="319">
        <f t="shared" si="1"/>
        <v>0.4</v>
      </c>
      <c r="I21" s="20"/>
      <c r="J21" s="319">
        <f t="shared" si="4"/>
        <v>0</v>
      </c>
      <c r="K21" s="20">
        <v>0.8</v>
      </c>
      <c r="L21" s="319">
        <f t="shared" si="4"/>
        <v>0.8</v>
      </c>
      <c r="M21" s="20">
        <v>0.4</v>
      </c>
      <c r="N21" s="20">
        <v>0.1</v>
      </c>
      <c r="O21" s="319">
        <f t="shared" si="5"/>
        <v>0.5</v>
      </c>
      <c r="P21" s="20">
        <v>0</v>
      </c>
      <c r="Q21" s="20">
        <v>0</v>
      </c>
      <c r="R21" s="20">
        <v>1.5</v>
      </c>
      <c r="S21" s="20">
        <v>0.9</v>
      </c>
      <c r="T21" s="20">
        <v>0.4</v>
      </c>
      <c r="U21" s="319">
        <f t="shared" si="6"/>
        <v>2.8</v>
      </c>
      <c r="V21" s="20">
        <v>0.1</v>
      </c>
      <c r="W21" s="20">
        <v>0</v>
      </c>
      <c r="X21" s="319">
        <f t="shared" si="7"/>
        <v>0.1</v>
      </c>
      <c r="Y21" s="20">
        <v>0.1</v>
      </c>
      <c r="Z21" s="20">
        <v>1.1000000000000001</v>
      </c>
      <c r="AA21" s="319">
        <f t="shared" si="8"/>
        <v>1.2000000000000002</v>
      </c>
      <c r="AB21" s="20">
        <v>3</v>
      </c>
      <c r="AC21" s="319">
        <f t="shared" si="2"/>
        <v>3</v>
      </c>
      <c r="AD21" s="20">
        <v>0.2</v>
      </c>
      <c r="AE21" s="319">
        <f t="shared" si="9"/>
        <v>0.2</v>
      </c>
      <c r="AF21" s="20">
        <v>0.1</v>
      </c>
      <c r="AG21" s="20">
        <v>1.5</v>
      </c>
      <c r="AH21" s="20">
        <v>0.5</v>
      </c>
      <c r="AI21" s="319">
        <f t="shared" si="10"/>
        <v>2.1</v>
      </c>
      <c r="AJ21" s="318">
        <f t="shared" si="11"/>
        <v>13.699999999999998</v>
      </c>
    </row>
    <row r="22" spans="1:36" ht="15.75" thickBot="1">
      <c r="A22" s="301" t="s">
        <v>324</v>
      </c>
      <c r="B22" s="20">
        <v>1.1000000000000001</v>
      </c>
      <c r="C22" s="20">
        <v>0.4</v>
      </c>
      <c r="D22" s="319">
        <f t="shared" si="3"/>
        <v>1.5</v>
      </c>
      <c r="E22" s="20"/>
      <c r="F22" s="319">
        <f t="shared" si="0"/>
        <v>0</v>
      </c>
      <c r="G22" s="20">
        <v>0.2</v>
      </c>
      <c r="H22" s="319">
        <f t="shared" si="1"/>
        <v>0.2</v>
      </c>
      <c r="I22" s="20"/>
      <c r="J22" s="319">
        <f t="shared" si="4"/>
        <v>0</v>
      </c>
      <c r="K22" s="20">
        <v>0.9</v>
      </c>
      <c r="L22" s="319">
        <f t="shared" si="4"/>
        <v>0.9</v>
      </c>
      <c r="M22" s="20">
        <v>0.6</v>
      </c>
      <c r="N22" s="20">
        <v>0.1</v>
      </c>
      <c r="O22" s="319">
        <f t="shared" si="5"/>
        <v>0.7</v>
      </c>
      <c r="P22" s="20">
        <v>0.1</v>
      </c>
      <c r="Q22" s="20">
        <v>0</v>
      </c>
      <c r="R22" s="20">
        <v>1.4</v>
      </c>
      <c r="S22" s="20">
        <v>1.2</v>
      </c>
      <c r="T22" s="20">
        <v>0.4</v>
      </c>
      <c r="U22" s="319">
        <f t="shared" si="6"/>
        <v>3.1</v>
      </c>
      <c r="V22" s="20">
        <v>0.1</v>
      </c>
      <c r="W22" s="20">
        <v>0</v>
      </c>
      <c r="X22" s="319">
        <f t="shared" si="7"/>
        <v>0.1</v>
      </c>
      <c r="Y22" s="20">
        <v>0.1</v>
      </c>
      <c r="Z22" s="20">
        <v>1.3</v>
      </c>
      <c r="AA22" s="319">
        <f t="shared" si="8"/>
        <v>1.4000000000000001</v>
      </c>
      <c r="AB22" s="20">
        <v>3.2</v>
      </c>
      <c r="AC22" s="319">
        <f t="shared" si="2"/>
        <v>3.2</v>
      </c>
      <c r="AD22" s="20">
        <v>0.4</v>
      </c>
      <c r="AE22" s="319">
        <f t="shared" si="9"/>
        <v>0.4</v>
      </c>
      <c r="AF22" s="20">
        <v>0.1</v>
      </c>
      <c r="AG22" s="20">
        <v>1.6</v>
      </c>
      <c r="AH22" s="20">
        <v>0.9</v>
      </c>
      <c r="AI22" s="319">
        <f t="shared" si="10"/>
        <v>2.6</v>
      </c>
      <c r="AJ22" s="318">
        <f t="shared" si="11"/>
        <v>14.100000000000001</v>
      </c>
    </row>
    <row r="23" spans="1:36" ht="15.75" thickBot="1">
      <c r="A23" s="301" t="s">
        <v>54</v>
      </c>
      <c r="B23" s="20">
        <v>1.8</v>
      </c>
      <c r="C23" s="20">
        <v>0.2</v>
      </c>
      <c r="D23" s="319">
        <f t="shared" si="3"/>
        <v>2</v>
      </c>
      <c r="E23" s="20"/>
      <c r="F23" s="319">
        <f t="shared" si="0"/>
        <v>0</v>
      </c>
      <c r="G23" s="20">
        <v>0.3</v>
      </c>
      <c r="H23" s="319">
        <f t="shared" si="1"/>
        <v>0.3</v>
      </c>
      <c r="I23" s="20"/>
      <c r="J23" s="319">
        <f t="shared" si="4"/>
        <v>0</v>
      </c>
      <c r="K23" s="20">
        <v>0.8</v>
      </c>
      <c r="L23" s="319">
        <f t="shared" si="4"/>
        <v>0.8</v>
      </c>
      <c r="M23" s="20">
        <v>0.5</v>
      </c>
      <c r="N23" s="20">
        <v>0.1</v>
      </c>
      <c r="O23" s="319">
        <f t="shared" si="5"/>
        <v>0.6</v>
      </c>
      <c r="P23" s="20">
        <v>0</v>
      </c>
      <c r="Q23" s="20">
        <v>0</v>
      </c>
      <c r="R23" s="20">
        <v>2.2999999999999998</v>
      </c>
      <c r="S23" s="20">
        <v>0.9</v>
      </c>
      <c r="T23" s="20">
        <v>0.3</v>
      </c>
      <c r="U23" s="319">
        <f t="shared" si="6"/>
        <v>3.4999999999999996</v>
      </c>
      <c r="V23" s="20">
        <v>0</v>
      </c>
      <c r="W23" s="20">
        <v>0</v>
      </c>
      <c r="X23" s="319">
        <f t="shared" si="7"/>
        <v>0</v>
      </c>
      <c r="Y23" s="20">
        <v>0.2</v>
      </c>
      <c r="Z23" s="20">
        <v>0.2</v>
      </c>
      <c r="AA23" s="319">
        <f t="shared" si="8"/>
        <v>0.4</v>
      </c>
      <c r="AB23" s="20">
        <v>3.6</v>
      </c>
      <c r="AC23" s="319">
        <f t="shared" si="2"/>
        <v>3.6</v>
      </c>
      <c r="AD23" s="20">
        <v>0.4</v>
      </c>
      <c r="AE23" s="319">
        <f t="shared" si="9"/>
        <v>0.4</v>
      </c>
      <c r="AF23" s="20">
        <v>0.1</v>
      </c>
      <c r="AG23" s="20">
        <v>1.6</v>
      </c>
      <c r="AH23" s="20">
        <v>0.5</v>
      </c>
      <c r="AI23" s="319">
        <f t="shared" si="10"/>
        <v>2.2000000000000002</v>
      </c>
      <c r="AJ23" s="318">
        <f t="shared" si="11"/>
        <v>13.8</v>
      </c>
    </row>
    <row r="24" spans="1:36" ht="15.75" thickBot="1">
      <c r="A24" s="301" t="s">
        <v>242</v>
      </c>
      <c r="B24" s="20">
        <v>1.6</v>
      </c>
      <c r="C24" s="20">
        <v>0.3</v>
      </c>
      <c r="D24" s="319">
        <f t="shared" si="3"/>
        <v>1.9000000000000001</v>
      </c>
      <c r="E24" s="20"/>
      <c r="F24" s="319">
        <f t="shared" si="0"/>
        <v>0</v>
      </c>
      <c r="G24" s="20">
        <v>1.5</v>
      </c>
      <c r="H24" s="319">
        <f t="shared" si="1"/>
        <v>1.5</v>
      </c>
      <c r="I24" s="20"/>
      <c r="J24" s="319">
        <f t="shared" si="4"/>
        <v>0</v>
      </c>
      <c r="K24" s="20">
        <v>1.3</v>
      </c>
      <c r="L24" s="319">
        <f t="shared" si="4"/>
        <v>1.3</v>
      </c>
      <c r="M24" s="20">
        <v>0.8</v>
      </c>
      <c r="N24" s="20">
        <v>0</v>
      </c>
      <c r="O24" s="319">
        <f t="shared" si="5"/>
        <v>0.8</v>
      </c>
      <c r="P24" s="20">
        <v>0.2</v>
      </c>
      <c r="Q24" s="20">
        <v>0</v>
      </c>
      <c r="R24" s="20">
        <v>4.4000000000000004</v>
      </c>
      <c r="S24" s="20">
        <v>0</v>
      </c>
      <c r="T24" s="20">
        <v>0.1</v>
      </c>
      <c r="U24" s="319">
        <f t="shared" si="6"/>
        <v>4.7</v>
      </c>
      <c r="V24" s="20">
        <v>0</v>
      </c>
      <c r="W24" s="20">
        <v>0</v>
      </c>
      <c r="X24" s="319">
        <f t="shared" si="7"/>
        <v>0</v>
      </c>
      <c r="Y24" s="20">
        <v>0.1</v>
      </c>
      <c r="Z24" s="20">
        <v>0.2</v>
      </c>
      <c r="AA24" s="319">
        <f t="shared" si="8"/>
        <v>0.30000000000000004</v>
      </c>
      <c r="AB24" s="20">
        <v>5.4</v>
      </c>
      <c r="AC24" s="319">
        <f t="shared" si="2"/>
        <v>5.4</v>
      </c>
      <c r="AD24" s="20">
        <v>0.4</v>
      </c>
      <c r="AE24" s="319">
        <f t="shared" si="9"/>
        <v>0.4</v>
      </c>
      <c r="AF24" s="20">
        <v>0.1</v>
      </c>
      <c r="AG24" s="20">
        <v>1.6</v>
      </c>
      <c r="AH24" s="20">
        <v>0.5</v>
      </c>
      <c r="AI24" s="319">
        <f t="shared" si="10"/>
        <v>2.2000000000000002</v>
      </c>
      <c r="AJ24" s="318">
        <f t="shared" si="11"/>
        <v>18.5</v>
      </c>
    </row>
    <row r="25" spans="1:36" ht="15.75" thickBot="1">
      <c r="A25" s="301" t="s">
        <v>243</v>
      </c>
      <c r="B25" s="20">
        <v>1.3</v>
      </c>
      <c r="C25" s="20">
        <v>0.3</v>
      </c>
      <c r="D25" s="319">
        <f t="shared" si="3"/>
        <v>1.6</v>
      </c>
      <c r="E25" s="20"/>
      <c r="F25" s="319">
        <f t="shared" si="0"/>
        <v>0</v>
      </c>
      <c r="G25" s="20">
        <v>1.1000000000000001</v>
      </c>
      <c r="H25" s="319">
        <f t="shared" si="1"/>
        <v>1.1000000000000001</v>
      </c>
      <c r="I25" s="20"/>
      <c r="J25" s="319">
        <f t="shared" si="4"/>
        <v>0</v>
      </c>
      <c r="K25" s="20">
        <v>0.8</v>
      </c>
      <c r="L25" s="319">
        <f t="shared" si="4"/>
        <v>0.8</v>
      </c>
      <c r="M25" s="20">
        <v>0.5</v>
      </c>
      <c r="N25" s="20">
        <v>0</v>
      </c>
      <c r="O25" s="319">
        <f t="shared" si="5"/>
        <v>0.5</v>
      </c>
      <c r="P25" s="20">
        <v>0.1</v>
      </c>
      <c r="Q25" s="20">
        <v>0</v>
      </c>
      <c r="R25" s="20">
        <v>4.2</v>
      </c>
      <c r="S25" s="20">
        <v>0.7</v>
      </c>
      <c r="T25" s="20">
        <v>0.1</v>
      </c>
      <c r="U25" s="319">
        <f t="shared" si="6"/>
        <v>5.0999999999999996</v>
      </c>
      <c r="V25" s="20">
        <v>0</v>
      </c>
      <c r="W25" s="20">
        <v>0</v>
      </c>
      <c r="X25" s="319">
        <f t="shared" si="7"/>
        <v>0</v>
      </c>
      <c r="Y25" s="20">
        <v>0.1</v>
      </c>
      <c r="Z25" s="20">
        <v>0.2</v>
      </c>
      <c r="AA25" s="319">
        <f>Y25+Z25</f>
        <v>0.30000000000000004</v>
      </c>
      <c r="AB25" s="20">
        <v>3.2</v>
      </c>
      <c r="AC25" s="319">
        <f t="shared" si="2"/>
        <v>3.2</v>
      </c>
      <c r="AD25" s="20">
        <v>0.4</v>
      </c>
      <c r="AE25" s="319">
        <f t="shared" si="9"/>
        <v>0.4</v>
      </c>
      <c r="AF25" s="20">
        <v>0.1</v>
      </c>
      <c r="AG25" s="20">
        <v>1.6</v>
      </c>
      <c r="AH25" s="20">
        <v>0.5</v>
      </c>
      <c r="AI25" s="319">
        <f t="shared" si="10"/>
        <v>2.2000000000000002</v>
      </c>
      <c r="AJ25" s="318">
        <f t="shared" si="11"/>
        <v>15.200000000000003</v>
      </c>
    </row>
    <row r="26" spans="1:36">
      <c r="A26" s="312" t="s">
        <v>57</v>
      </c>
      <c r="B26" s="218">
        <f>AVERAGE(B6:B25)</f>
        <v>1.6350000000000002</v>
      </c>
      <c r="C26" s="218">
        <f>AVERAGE(C6:C25)</f>
        <v>0.35499999999999998</v>
      </c>
      <c r="D26" s="322">
        <f t="shared" ref="D26" si="12">SUM(D6:D25)/COUNTA(D6:D25)</f>
        <v>1.9900000000000002</v>
      </c>
      <c r="E26" s="218"/>
      <c r="F26" s="322">
        <f t="shared" ref="F26:H26" si="13">SUM(F6:F25)/COUNTA(F6:F25)</f>
        <v>0</v>
      </c>
      <c r="G26" s="218">
        <f>AVERAGE(G6:G25)</f>
        <v>0.38</v>
      </c>
      <c r="H26" s="322">
        <f t="shared" si="13"/>
        <v>0.38</v>
      </c>
      <c r="I26" s="218"/>
      <c r="J26" s="322">
        <f>SUM(J6:J25)/COUNTA(J6:J25)</f>
        <v>0</v>
      </c>
      <c r="K26" s="218">
        <f>AVERAGE(K6:K25)</f>
        <v>1.0500000000000003</v>
      </c>
      <c r="L26" s="322">
        <f>SUM(L6:L25)/COUNTA(L6:L25)</f>
        <v>1.0500000000000003</v>
      </c>
      <c r="M26" s="218">
        <f>AVERAGE(M6:M25)</f>
        <v>0.32999999999999996</v>
      </c>
      <c r="N26" s="218">
        <f>AVERAGE(N6:N25)</f>
        <v>0.11500000000000003</v>
      </c>
      <c r="O26" s="322">
        <f>SUM(O6:O25)/COUNTA(O6:O25)</f>
        <v>0.44500000000000001</v>
      </c>
      <c r="P26" s="218">
        <f>AVERAGE(P6:P25)</f>
        <v>0.09</v>
      </c>
      <c r="Q26" s="218">
        <f>AVERAGE(Q6:Q25)</f>
        <v>0.30500000000000005</v>
      </c>
      <c r="R26" s="218">
        <f>AVERAGE(R6:R25)</f>
        <v>1.4350000000000001</v>
      </c>
      <c r="S26" s="218">
        <f>AVERAGE(S6:S25)</f>
        <v>0.71999999999999986</v>
      </c>
      <c r="T26" s="218">
        <f>AVERAGE(T6:T25)</f>
        <v>0.16000000000000003</v>
      </c>
      <c r="U26" s="322">
        <f>SUM(U6:U25)/COUNTA(U6:U25)</f>
        <v>2.71</v>
      </c>
      <c r="V26" s="218">
        <f>AVERAGE(V6:V25)</f>
        <v>0.02</v>
      </c>
      <c r="W26" s="218">
        <f>AVERAGE(W6:W25)</f>
        <v>2.5000000000000001E-2</v>
      </c>
      <c r="X26" s="322">
        <f>SUM(X6:X25)/COUNTA(X6:X25)</f>
        <v>4.4999999999999998E-2</v>
      </c>
      <c r="Y26" s="218">
        <f>AVERAGE(Y6:Y25)</f>
        <v>6.5000000000000002E-2</v>
      </c>
      <c r="Z26" s="218">
        <f>AVERAGE(Z6:Z25)</f>
        <v>0.40500000000000008</v>
      </c>
      <c r="AA26" s="322">
        <f>SUM(AA6:AA25)/COUNTA(AA6:AA25)</f>
        <v>0.47000000000000008</v>
      </c>
      <c r="AB26" s="218">
        <f t="shared" ref="AB26:AH26" si="14">SUM(AB6:AB25)/COUNTA(AB6:AB25)</f>
        <v>4.1500000000000004</v>
      </c>
      <c r="AC26" s="322">
        <f>SUM(AC6:AC25)/COUNTA(AC6:AC25)</f>
        <v>4.1500000000000004</v>
      </c>
      <c r="AD26" s="218">
        <f t="shared" ref="AD26" si="15">SUM(AD6:AD25)/COUNTA(AD6:AD25)</f>
        <v>0.45500000000000007</v>
      </c>
      <c r="AE26" s="322">
        <f>SUM(AE6:AE25)/COUNTA(AE6:AE25)</f>
        <v>0.45500000000000007</v>
      </c>
      <c r="AF26" s="218">
        <f t="shared" si="14"/>
        <v>0.16500000000000004</v>
      </c>
      <c r="AG26" s="218">
        <f t="shared" si="14"/>
        <v>1.655</v>
      </c>
      <c r="AH26" s="218">
        <f t="shared" si="14"/>
        <v>0.69499999999999995</v>
      </c>
      <c r="AI26" s="322">
        <f>SUM(AI6:AI25)/COUNTA(AI6:AI25)</f>
        <v>2.5150000000000006</v>
      </c>
      <c r="AJ26" s="296">
        <f>SUM(AJ6:AJ25)/COUNTA(AJ6:AJ25)</f>
        <v>14.209999999999999</v>
      </c>
    </row>
    <row r="27" spans="1:36">
      <c r="A27" s="301" t="s">
        <v>58</v>
      </c>
      <c r="B27" s="314">
        <f>AVERAGE(B6:B20)</f>
        <v>1.6600000000000001</v>
      </c>
      <c r="C27" s="314">
        <f>AVERAGE(C6:C20)</f>
        <v>0.35333333333333333</v>
      </c>
      <c r="D27" s="323">
        <f t="shared" ref="D27:J27" si="16">SUM(D6:D20)/COUNTA(D6:D20)</f>
        <v>2.0133333333333336</v>
      </c>
      <c r="E27" s="314"/>
      <c r="F27" s="323">
        <f t="shared" ref="F27:H27" si="17">SUM(F6:F20)/COUNTA(F6:F20)</f>
        <v>0</v>
      </c>
      <c r="G27" s="314">
        <f>AVERAGE(G6:G20)</f>
        <v>0.27333333333333332</v>
      </c>
      <c r="H27" s="323">
        <f t="shared" si="17"/>
        <v>0.27333333333333332</v>
      </c>
      <c r="I27" s="314"/>
      <c r="J27" s="323">
        <f t="shared" si="16"/>
        <v>0</v>
      </c>
      <c r="K27" s="314">
        <f>AVERAGE(K6:K20)</f>
        <v>1.0933333333333335</v>
      </c>
      <c r="L27" s="323">
        <f t="shared" ref="L27:O27" si="18">SUM(L6:L20)/COUNTA(L6:L20)</f>
        <v>1.0933333333333335</v>
      </c>
      <c r="M27" s="314">
        <f>AVERAGE(M6:M20)</f>
        <v>0.2533333333333333</v>
      </c>
      <c r="N27" s="314">
        <f>AVERAGE(N6:N20)</f>
        <v>0.13333333333333336</v>
      </c>
      <c r="O27" s="323">
        <f t="shared" si="18"/>
        <v>0.38666666666666666</v>
      </c>
      <c r="P27" s="314">
        <f>AVERAGE(P6:P20)</f>
        <v>9.3333333333333324E-2</v>
      </c>
      <c r="Q27" s="314">
        <f>AVERAGE(Q6:Q20)</f>
        <v>0.40666666666666668</v>
      </c>
      <c r="R27" s="314">
        <f>AVERAGE(R6:R20)</f>
        <v>0.99333333333333307</v>
      </c>
      <c r="S27" s="314">
        <f>AVERAGE(S6:S20)</f>
        <v>0.71333333333333315</v>
      </c>
      <c r="T27" s="314">
        <f>AVERAGE(T6:T20)</f>
        <v>0.12666666666666671</v>
      </c>
      <c r="U27" s="323">
        <f t="shared" ref="U27" si="19">SUM(U6:U20)/COUNTA(U6:U20)</f>
        <v>2.3333333333333335</v>
      </c>
      <c r="V27" s="314">
        <f>AVERAGE(V6:V20)</f>
        <v>1.3333333333333334E-2</v>
      </c>
      <c r="W27" s="314">
        <f>AVERAGE(W6:W20)</f>
        <v>3.3333333333333333E-2</v>
      </c>
      <c r="X27" s="323">
        <f t="shared" ref="X27" si="20">SUM(X6:X20)/COUNTA(X6:X20)</f>
        <v>4.6666666666666669E-2</v>
      </c>
      <c r="Y27" s="314">
        <f>AVERAGE(Y6:Y20)</f>
        <v>4.6666666666666662E-2</v>
      </c>
      <c r="Z27" s="314">
        <f>AVERAGE(Z6:Z20)</f>
        <v>0.34</v>
      </c>
      <c r="AA27" s="323">
        <f t="shared" ref="AA27" si="21">SUM(AA6:AA20)/COUNTA(AA6:AA20)</f>
        <v>0.38666666666666671</v>
      </c>
      <c r="AB27" s="314">
        <f t="shared" ref="AB27:AH27" si="22">SUM(AB6:AB20)/COUNTA(AB6:AB20)</f>
        <v>4.3066666666666666</v>
      </c>
      <c r="AC27" s="323">
        <f>SUM(AC6:AC20)/COUNTA(AC6:AC20)</f>
        <v>4.3066666666666666</v>
      </c>
      <c r="AD27" s="314">
        <f t="shared" ref="AD27" si="23">SUM(AD6:AD20)/COUNTA(AD6:AD20)</f>
        <v>0.48666666666666669</v>
      </c>
      <c r="AE27" s="323">
        <f>SUM(AE6:AE20)/COUNTA(AE6:AE20)</f>
        <v>0.48666666666666669</v>
      </c>
      <c r="AF27" s="314">
        <f t="shared" si="22"/>
        <v>0.18666666666666668</v>
      </c>
      <c r="AG27" s="314">
        <f t="shared" si="22"/>
        <v>1.6799999999999997</v>
      </c>
      <c r="AH27" s="314">
        <f t="shared" si="22"/>
        <v>0.73333333333333317</v>
      </c>
      <c r="AI27" s="323">
        <f>SUM(AI6:AI20)/COUNTA(AI6:AI20)</f>
        <v>2.6</v>
      </c>
      <c r="AJ27" s="315">
        <f>SUM(AJ6:AJ20)/COUNTA(AJ6:AJ20)</f>
        <v>13.926666666666669</v>
      </c>
    </row>
    <row r="28" spans="1:36">
      <c r="A28" s="301" t="s">
        <v>59</v>
      </c>
      <c r="B28" s="314">
        <f>AVERAGE(B21:B25)</f>
        <v>1.56</v>
      </c>
      <c r="C28" s="314">
        <f>AVERAGE(C21:C25)</f>
        <v>0.36</v>
      </c>
      <c r="D28" s="323">
        <f t="shared" ref="D28" si="24">SUM(D21:D25)/COUNTA(D21:D25)</f>
        <v>1.92</v>
      </c>
      <c r="E28" s="314"/>
      <c r="F28" s="323">
        <f t="shared" ref="F28:H28" si="25">SUM(F21:F25)/COUNTA(F21:F25)</f>
        <v>0</v>
      </c>
      <c r="G28" s="314">
        <f>AVERAGE(G21:G25)</f>
        <v>0.70000000000000007</v>
      </c>
      <c r="H28" s="323">
        <f t="shared" si="25"/>
        <v>0.70000000000000007</v>
      </c>
      <c r="I28" s="314"/>
      <c r="J28" s="323">
        <f t="shared" ref="J28" si="26">SUM(J21:J25)/COUNTA(J21:J25)</f>
        <v>0</v>
      </c>
      <c r="K28" s="314">
        <f>AVERAGE(K21:K25)</f>
        <v>0.91999999999999993</v>
      </c>
      <c r="L28" s="323">
        <f t="shared" ref="L28:O28" si="27">SUM(L21:L25)/COUNTA(L21:L25)</f>
        <v>0.91999999999999993</v>
      </c>
      <c r="M28" s="314">
        <f>AVERAGE(M21:M25)</f>
        <v>0.55999999999999994</v>
      </c>
      <c r="N28" s="314">
        <f>AVERAGE(N21:N25)</f>
        <v>6.0000000000000012E-2</v>
      </c>
      <c r="O28" s="323">
        <f t="shared" si="27"/>
        <v>0.61999999999999988</v>
      </c>
      <c r="P28" s="314">
        <f>AVERAGE(P21:P25)</f>
        <v>0.08</v>
      </c>
      <c r="Q28" s="314">
        <f>AVERAGE(Q21:Q25)</f>
        <v>0</v>
      </c>
      <c r="R28" s="314">
        <f>AVERAGE(R21:R25)</f>
        <v>2.7600000000000002</v>
      </c>
      <c r="S28" s="314">
        <f>AVERAGE(S21:S25)</f>
        <v>0.74</v>
      </c>
      <c r="T28" s="314">
        <f>AVERAGE(T21:T25)</f>
        <v>0.26000000000000006</v>
      </c>
      <c r="U28" s="323">
        <f t="shared" ref="U28" si="28">SUM(U21:U25)/COUNTA(U21:U25)</f>
        <v>3.8400000000000007</v>
      </c>
      <c r="V28" s="314">
        <f>AVERAGE(V21:V25)</f>
        <v>0.04</v>
      </c>
      <c r="W28" s="314">
        <f>AVERAGE(W21:W25)</f>
        <v>0</v>
      </c>
      <c r="X28" s="323">
        <f t="shared" ref="X28" si="29">SUM(X21:X25)/COUNTA(X21:X25)</f>
        <v>0.04</v>
      </c>
      <c r="Y28" s="314">
        <f>AVERAGE(Y21:Y25)</f>
        <v>0.12</v>
      </c>
      <c r="Z28" s="314">
        <f>AVERAGE(Z21:Z25)</f>
        <v>0.6000000000000002</v>
      </c>
      <c r="AA28" s="323">
        <f t="shared" ref="AA28" si="30">SUM(AA21:AA25)/COUNTA(AA21:AA25)</f>
        <v>0.72000000000000008</v>
      </c>
      <c r="AB28" s="314">
        <f t="shared" ref="AB28:AH28" si="31">SUM(AB21:AB25)/COUNTA(AB21:AB25)</f>
        <v>3.6800000000000006</v>
      </c>
      <c r="AC28" s="323">
        <f>SUM(AC21:AC25)/COUNTA(AC21:AC25)</f>
        <v>3.6800000000000006</v>
      </c>
      <c r="AD28" s="314">
        <f t="shared" ref="AD28" si="32">SUM(AD21:AD25)/COUNTA(AD21:AD25)</f>
        <v>0.36</v>
      </c>
      <c r="AE28" s="323">
        <f>SUM(AE21:AE25)/COUNTA(AE21:AE25)</f>
        <v>0.36</v>
      </c>
      <c r="AF28" s="314">
        <f t="shared" si="31"/>
        <v>0.1</v>
      </c>
      <c r="AG28" s="314">
        <f t="shared" si="31"/>
        <v>1.58</v>
      </c>
      <c r="AH28" s="314">
        <f t="shared" si="31"/>
        <v>0.57999999999999996</v>
      </c>
      <c r="AI28" s="323">
        <f>SUM(AI21:AI25)/COUNTA(AI21:AI25)</f>
        <v>2.2600000000000002</v>
      </c>
      <c r="AJ28" s="315">
        <f>SUM(AJ21:AJ25)/COUNTA(AJ21:AJ25)</f>
        <v>15.059999999999999</v>
      </c>
    </row>
    <row r="29" spans="1:36" ht="15.75" thickBot="1">
      <c r="A29" s="313" t="s">
        <v>60</v>
      </c>
      <c r="B29" s="112"/>
      <c r="C29" s="112"/>
      <c r="D29" s="324">
        <f>D26</f>
        <v>1.9900000000000002</v>
      </c>
      <c r="E29" s="112"/>
      <c r="F29" s="324">
        <f>F26</f>
        <v>0</v>
      </c>
      <c r="G29" s="112"/>
      <c r="H29" s="324">
        <f>H26</f>
        <v>0.38</v>
      </c>
      <c r="I29" s="112"/>
      <c r="J29" s="324">
        <f>J26</f>
        <v>0</v>
      </c>
      <c r="K29" s="112"/>
      <c r="L29" s="324">
        <f>L26</f>
        <v>1.0500000000000003</v>
      </c>
      <c r="M29" s="112"/>
      <c r="N29" s="112"/>
      <c r="O29" s="324">
        <f>O26</f>
        <v>0.44500000000000001</v>
      </c>
      <c r="P29" s="112"/>
      <c r="Q29" s="112"/>
      <c r="R29" s="112"/>
      <c r="S29" s="112"/>
      <c r="T29" s="112"/>
      <c r="U29" s="324">
        <f>U26</f>
        <v>2.71</v>
      </c>
      <c r="V29" s="112"/>
      <c r="W29" s="112"/>
      <c r="X29" s="324">
        <f>X26</f>
        <v>4.4999999999999998E-2</v>
      </c>
      <c r="Y29" s="112"/>
      <c r="Z29" s="112"/>
      <c r="AA29" s="324">
        <f>AA26</f>
        <v>0.47000000000000008</v>
      </c>
      <c r="AB29" s="112"/>
      <c r="AC29" s="324">
        <f>+AC26</f>
        <v>4.1500000000000004</v>
      </c>
      <c r="AD29" s="112"/>
      <c r="AE29" s="324">
        <f t="shared" ref="AE29:AJ29" si="33">+AE26</f>
        <v>0.45500000000000007</v>
      </c>
      <c r="AF29" s="112">
        <f t="shared" si="33"/>
        <v>0.16500000000000004</v>
      </c>
      <c r="AG29" s="112">
        <f t="shared" si="33"/>
        <v>1.655</v>
      </c>
      <c r="AH29" s="112">
        <f t="shared" si="33"/>
        <v>0.69499999999999995</v>
      </c>
      <c r="AI29" s="324">
        <f t="shared" si="33"/>
        <v>2.5150000000000006</v>
      </c>
      <c r="AJ29" s="297">
        <f t="shared" si="33"/>
        <v>14.209999999999999</v>
      </c>
    </row>
    <row r="30" spans="1:36">
      <c r="H30" s="335"/>
      <c r="L30" s="335"/>
      <c r="O30" s="335"/>
      <c r="U30" s="335"/>
      <c r="X30" s="335"/>
      <c r="AA30" s="335"/>
      <c r="AC30" s="335"/>
      <c r="AE30" s="335"/>
      <c r="AI30" s="335"/>
    </row>
    <row r="31" spans="1:36">
      <c r="A31" s="334" t="s">
        <v>642</v>
      </c>
      <c r="H31" s="335"/>
      <c r="L31" s="335"/>
      <c r="O31" s="335"/>
      <c r="U31" s="335"/>
      <c r="X31" s="335"/>
      <c r="AA31" s="335"/>
      <c r="AC31" s="335"/>
      <c r="AE31" s="335"/>
      <c r="AI31" s="335"/>
    </row>
    <row r="32" spans="1:36">
      <c r="A32" s="1" t="s">
        <v>643</v>
      </c>
      <c r="G32">
        <v>0.4</v>
      </c>
      <c r="H32" s="335">
        <f>G32</f>
        <v>0.4</v>
      </c>
      <c r="L32" s="335">
        <f>K32</f>
        <v>0</v>
      </c>
      <c r="O32" s="335">
        <f>M32+N32</f>
        <v>0</v>
      </c>
      <c r="U32" s="335">
        <f t="shared" ref="U32:U33" si="34">P32</f>
        <v>0</v>
      </c>
      <c r="V32">
        <v>0</v>
      </c>
      <c r="W32">
        <v>0</v>
      </c>
      <c r="X32" s="335">
        <f>V32+W32</f>
        <v>0</v>
      </c>
      <c r="AA32" s="335">
        <f>Z32+Y32</f>
        <v>0</v>
      </c>
      <c r="AC32" s="335"/>
      <c r="AE32" s="335"/>
      <c r="AF32">
        <v>0.1</v>
      </c>
      <c r="AG32">
        <v>1.5</v>
      </c>
      <c r="AH32">
        <v>0.7</v>
      </c>
      <c r="AI32" s="335">
        <f>AF32+AG32+AH32</f>
        <v>2.2999999999999998</v>
      </c>
    </row>
    <row r="33" spans="1:63">
      <c r="A33" s="1" t="s">
        <v>644</v>
      </c>
      <c r="G33">
        <v>0</v>
      </c>
      <c r="H33" s="335">
        <f t="shared" ref="H33:H39" si="35">G33</f>
        <v>0</v>
      </c>
      <c r="L33" s="335">
        <f t="shared" ref="L33:L39" si="36">K33</f>
        <v>0</v>
      </c>
      <c r="O33" s="335">
        <f t="shared" ref="O33:O41" si="37">M33+N33</f>
        <v>0</v>
      </c>
      <c r="U33" s="335">
        <f t="shared" si="34"/>
        <v>0</v>
      </c>
      <c r="V33">
        <v>0</v>
      </c>
      <c r="W33">
        <v>0</v>
      </c>
      <c r="X33" s="335">
        <f t="shared" ref="X33:X41" si="38">V33+W33</f>
        <v>0</v>
      </c>
      <c r="AA33" s="335">
        <f t="shared" ref="AA33:AA41" si="39">Z33+Y33</f>
        <v>0</v>
      </c>
      <c r="AC33" s="335">
        <f>AB33</f>
        <v>0</v>
      </c>
      <c r="AE33" s="335"/>
      <c r="AF33">
        <v>0.1</v>
      </c>
      <c r="AG33">
        <v>1.3</v>
      </c>
      <c r="AH33">
        <v>0.7</v>
      </c>
      <c r="AI33" s="335">
        <f t="shared" ref="AI33:AI41" si="40">AF33+AG33+AH33</f>
        <v>2.1</v>
      </c>
    </row>
    <row r="34" spans="1:63">
      <c r="A34" s="1" t="s">
        <v>649</v>
      </c>
      <c r="G34">
        <v>0.2</v>
      </c>
      <c r="H34" s="335">
        <f t="shared" si="35"/>
        <v>0.2</v>
      </c>
      <c r="K34">
        <v>1</v>
      </c>
      <c r="L34" s="335">
        <f t="shared" si="36"/>
        <v>1</v>
      </c>
      <c r="M34">
        <v>0.3</v>
      </c>
      <c r="N34">
        <v>0.1</v>
      </c>
      <c r="O34" s="335">
        <f t="shared" si="37"/>
        <v>0.4</v>
      </c>
      <c r="P34">
        <v>0.1</v>
      </c>
      <c r="Q34">
        <v>0.7</v>
      </c>
      <c r="R34">
        <v>0.7</v>
      </c>
      <c r="S34">
        <v>0.5</v>
      </c>
      <c r="T34">
        <v>0.1</v>
      </c>
      <c r="U34" s="335">
        <f>P34+Q34+R34+S34+T34</f>
        <v>2.1</v>
      </c>
      <c r="V34">
        <v>0</v>
      </c>
      <c r="W34">
        <v>0</v>
      </c>
      <c r="X34" s="335">
        <f t="shared" si="38"/>
        <v>0</v>
      </c>
      <c r="Z34">
        <v>0</v>
      </c>
      <c r="AA34" s="335">
        <f t="shared" si="39"/>
        <v>0</v>
      </c>
      <c r="AB34">
        <v>4.2</v>
      </c>
      <c r="AC34" s="335">
        <f t="shared" ref="AC34:AC41" si="41">AB34</f>
        <v>4.2</v>
      </c>
      <c r="AD34">
        <v>0.5</v>
      </c>
      <c r="AE34" s="335">
        <f>AD34</f>
        <v>0.5</v>
      </c>
      <c r="AF34">
        <v>0.3</v>
      </c>
      <c r="AG34" s="336">
        <v>1.3</v>
      </c>
      <c r="AH34">
        <v>0.7</v>
      </c>
      <c r="AI34" s="335">
        <f t="shared" si="40"/>
        <v>2.2999999999999998</v>
      </c>
    </row>
    <row r="35" spans="1:63">
      <c r="A35" s="1" t="s">
        <v>645</v>
      </c>
      <c r="G35">
        <v>0.1</v>
      </c>
      <c r="H35" s="335">
        <f t="shared" si="35"/>
        <v>0.1</v>
      </c>
      <c r="K35">
        <v>1.8</v>
      </c>
      <c r="L35" s="335">
        <f t="shared" si="36"/>
        <v>1.8</v>
      </c>
      <c r="M35">
        <v>0.2</v>
      </c>
      <c r="N35">
        <v>0.1</v>
      </c>
      <c r="O35" s="335">
        <f t="shared" si="37"/>
        <v>0.30000000000000004</v>
      </c>
      <c r="P35">
        <v>0.2</v>
      </c>
      <c r="Q35">
        <v>0.5</v>
      </c>
      <c r="R35">
        <v>0.7</v>
      </c>
      <c r="S35">
        <v>0.7</v>
      </c>
      <c r="U35" s="335">
        <f t="shared" ref="U35:U41" si="42">P35+Q35+R35+S35+T35</f>
        <v>2.0999999999999996</v>
      </c>
      <c r="V35">
        <v>0</v>
      </c>
      <c r="W35">
        <v>0.1</v>
      </c>
      <c r="X35" s="335">
        <f t="shared" si="38"/>
        <v>0.1</v>
      </c>
      <c r="Z35">
        <v>0</v>
      </c>
      <c r="AA35" s="335">
        <f t="shared" si="39"/>
        <v>0</v>
      </c>
      <c r="AB35">
        <v>4.2</v>
      </c>
      <c r="AC35" s="335">
        <f t="shared" si="41"/>
        <v>4.2</v>
      </c>
      <c r="AD35">
        <v>0.6</v>
      </c>
      <c r="AE35" s="335">
        <f t="shared" ref="AE35:AE41" si="43">AD35</f>
        <v>0.6</v>
      </c>
      <c r="AF35">
        <v>0.2</v>
      </c>
      <c r="AG35" s="336">
        <v>1.6</v>
      </c>
      <c r="AH35">
        <v>0.7</v>
      </c>
      <c r="AI35" s="335">
        <f t="shared" si="40"/>
        <v>2.5</v>
      </c>
    </row>
    <row r="36" spans="1:63">
      <c r="A36" s="1" t="s">
        <v>646</v>
      </c>
      <c r="G36">
        <v>0.2</v>
      </c>
      <c r="H36" s="335">
        <f t="shared" si="35"/>
        <v>0.2</v>
      </c>
      <c r="K36">
        <v>1.7</v>
      </c>
      <c r="L36" s="335">
        <f t="shared" si="36"/>
        <v>1.7</v>
      </c>
      <c r="M36">
        <v>0.2</v>
      </c>
      <c r="N36">
        <v>0.1</v>
      </c>
      <c r="O36" s="335">
        <f t="shared" si="37"/>
        <v>0.30000000000000004</v>
      </c>
      <c r="P36">
        <v>0.3</v>
      </c>
      <c r="Q36">
        <v>0.3</v>
      </c>
      <c r="R36">
        <v>0.7</v>
      </c>
      <c r="S36">
        <v>0.8</v>
      </c>
      <c r="U36" s="335">
        <f t="shared" si="42"/>
        <v>2.0999999999999996</v>
      </c>
      <c r="V36">
        <v>0</v>
      </c>
      <c r="W36">
        <v>0.2</v>
      </c>
      <c r="X36" s="335">
        <f t="shared" si="38"/>
        <v>0.2</v>
      </c>
      <c r="Z36">
        <v>0</v>
      </c>
      <c r="AA36" s="335">
        <f t="shared" si="39"/>
        <v>0</v>
      </c>
      <c r="AB36">
        <v>5.8</v>
      </c>
      <c r="AC36" s="335">
        <f t="shared" si="41"/>
        <v>5.8</v>
      </c>
      <c r="AD36">
        <v>0.5</v>
      </c>
      <c r="AE36" s="335">
        <f t="shared" si="43"/>
        <v>0.5</v>
      </c>
      <c r="AF36">
        <v>0.2</v>
      </c>
      <c r="AG36" s="336">
        <v>2.2999999999999998</v>
      </c>
      <c r="AH36">
        <v>0.8</v>
      </c>
      <c r="AI36" s="335">
        <f t="shared" si="40"/>
        <v>3.3</v>
      </c>
    </row>
    <row r="37" spans="1:63">
      <c r="A37" s="1" t="s">
        <v>650</v>
      </c>
      <c r="G37">
        <v>0.2</v>
      </c>
      <c r="H37" s="335">
        <f t="shared" si="35"/>
        <v>0.2</v>
      </c>
      <c r="L37" s="335">
        <f t="shared" si="36"/>
        <v>0</v>
      </c>
      <c r="M37">
        <v>0.3</v>
      </c>
      <c r="O37" s="335">
        <f t="shared" si="37"/>
        <v>0.3</v>
      </c>
      <c r="Q37">
        <v>0.1</v>
      </c>
      <c r="R37">
        <v>0.8</v>
      </c>
      <c r="S37">
        <v>0.8</v>
      </c>
      <c r="T37">
        <v>0</v>
      </c>
      <c r="U37" s="335">
        <f t="shared" si="42"/>
        <v>1.7000000000000002</v>
      </c>
      <c r="V37">
        <v>0.1</v>
      </c>
      <c r="W37">
        <v>0</v>
      </c>
      <c r="X37" s="335">
        <f t="shared" si="38"/>
        <v>0.1</v>
      </c>
      <c r="AA37" s="335">
        <f t="shared" si="39"/>
        <v>0</v>
      </c>
      <c r="AB37">
        <v>5.3</v>
      </c>
      <c r="AC37" s="335">
        <f t="shared" si="41"/>
        <v>5.3</v>
      </c>
      <c r="AE37" s="335">
        <f t="shared" si="43"/>
        <v>0</v>
      </c>
      <c r="AF37">
        <v>0.2</v>
      </c>
      <c r="AG37" s="336">
        <v>1.8</v>
      </c>
      <c r="AH37">
        <v>0.6</v>
      </c>
      <c r="AI37" s="335">
        <f t="shared" si="40"/>
        <v>2.6</v>
      </c>
    </row>
    <row r="38" spans="1:63">
      <c r="A38" s="1" t="s">
        <v>647</v>
      </c>
      <c r="G38">
        <v>0.1</v>
      </c>
      <c r="H38" s="335">
        <f t="shared" si="35"/>
        <v>0.1</v>
      </c>
      <c r="K38">
        <v>2.8</v>
      </c>
      <c r="L38" s="335">
        <f t="shared" si="36"/>
        <v>2.8</v>
      </c>
      <c r="M38">
        <v>0.1</v>
      </c>
      <c r="N38">
        <v>0.1</v>
      </c>
      <c r="O38" s="335">
        <f t="shared" si="37"/>
        <v>0.2</v>
      </c>
      <c r="P38">
        <v>0.7</v>
      </c>
      <c r="Q38">
        <v>0.5</v>
      </c>
      <c r="R38">
        <v>0.5</v>
      </c>
      <c r="S38">
        <v>0.8</v>
      </c>
      <c r="T38">
        <v>0.1</v>
      </c>
      <c r="U38" s="335">
        <f t="shared" si="42"/>
        <v>2.6</v>
      </c>
      <c r="V38">
        <v>0</v>
      </c>
      <c r="W38">
        <v>0.2</v>
      </c>
      <c r="X38" s="335">
        <f t="shared" si="38"/>
        <v>0.2</v>
      </c>
      <c r="Z38">
        <v>0.1</v>
      </c>
      <c r="AA38" s="335">
        <f t="shared" si="39"/>
        <v>0.1</v>
      </c>
      <c r="AB38">
        <v>5.8</v>
      </c>
      <c r="AC38" s="335">
        <f t="shared" si="41"/>
        <v>5.8</v>
      </c>
      <c r="AD38">
        <v>0.7</v>
      </c>
      <c r="AE38" s="335">
        <f t="shared" si="43"/>
        <v>0.7</v>
      </c>
      <c r="AF38">
        <v>0.2</v>
      </c>
      <c r="AG38" s="336">
        <v>1.7</v>
      </c>
      <c r="AH38">
        <v>0.7</v>
      </c>
      <c r="AI38" s="335">
        <f t="shared" si="40"/>
        <v>2.5999999999999996</v>
      </c>
    </row>
    <row r="39" spans="1:63">
      <c r="A39" s="1" t="s">
        <v>648</v>
      </c>
      <c r="G39">
        <v>0.2</v>
      </c>
      <c r="H39" s="335">
        <f t="shared" si="35"/>
        <v>0.2</v>
      </c>
      <c r="K39">
        <v>1.6</v>
      </c>
      <c r="L39" s="335">
        <f t="shared" si="36"/>
        <v>1.6</v>
      </c>
      <c r="M39">
        <v>0.2</v>
      </c>
      <c r="N39">
        <v>0.1</v>
      </c>
      <c r="O39" s="335">
        <f t="shared" si="37"/>
        <v>0.30000000000000004</v>
      </c>
      <c r="P39">
        <v>0.3</v>
      </c>
      <c r="Q39">
        <v>0.7</v>
      </c>
      <c r="R39">
        <v>1.7</v>
      </c>
      <c r="S39">
        <v>0.6</v>
      </c>
      <c r="T39">
        <v>0.1</v>
      </c>
      <c r="U39" s="335">
        <f t="shared" si="42"/>
        <v>3.4000000000000004</v>
      </c>
      <c r="V39">
        <v>0</v>
      </c>
      <c r="W39">
        <v>0</v>
      </c>
      <c r="X39" s="335">
        <f t="shared" si="38"/>
        <v>0</v>
      </c>
      <c r="Z39">
        <v>0.7</v>
      </c>
      <c r="AA39" s="335">
        <f t="shared" si="39"/>
        <v>0.7</v>
      </c>
      <c r="AB39">
        <v>4.2</v>
      </c>
      <c r="AC39" s="335">
        <f t="shared" si="41"/>
        <v>4.2</v>
      </c>
      <c r="AD39">
        <v>0.5</v>
      </c>
      <c r="AE39" s="335">
        <f t="shared" si="43"/>
        <v>0.5</v>
      </c>
      <c r="AF39">
        <v>0.3</v>
      </c>
      <c r="AG39" s="336">
        <v>1.5</v>
      </c>
      <c r="AH39">
        <v>0.6</v>
      </c>
      <c r="AI39" s="335">
        <f t="shared" si="40"/>
        <v>2.4</v>
      </c>
    </row>
    <row r="40" spans="1:63">
      <c r="A40" s="1" t="s">
        <v>652</v>
      </c>
      <c r="H40" s="335"/>
      <c r="L40" s="335"/>
      <c r="N40">
        <v>0.2</v>
      </c>
      <c r="O40" s="335">
        <f t="shared" si="37"/>
        <v>0.2</v>
      </c>
      <c r="T40">
        <v>0</v>
      </c>
      <c r="U40" s="335">
        <f t="shared" si="42"/>
        <v>0</v>
      </c>
      <c r="V40">
        <v>0</v>
      </c>
      <c r="W40">
        <v>0.1</v>
      </c>
      <c r="X40" s="335">
        <f t="shared" si="38"/>
        <v>0.1</v>
      </c>
      <c r="AA40" s="335">
        <f t="shared" si="39"/>
        <v>0</v>
      </c>
      <c r="AC40" s="335">
        <f t="shared" si="41"/>
        <v>0</v>
      </c>
      <c r="AD40">
        <v>0.6</v>
      </c>
      <c r="AE40" s="335">
        <f t="shared" si="43"/>
        <v>0.6</v>
      </c>
      <c r="AF40">
        <v>0.1</v>
      </c>
      <c r="AG40" s="336">
        <v>1.5</v>
      </c>
      <c r="AH40">
        <v>0.8</v>
      </c>
      <c r="AI40" s="335">
        <f t="shared" si="40"/>
        <v>2.4000000000000004</v>
      </c>
    </row>
    <row r="41" spans="1:63">
      <c r="A41" s="1" t="s">
        <v>651</v>
      </c>
      <c r="H41" s="335"/>
      <c r="L41" s="335"/>
      <c r="N41">
        <v>0.2</v>
      </c>
      <c r="O41" s="335">
        <f t="shared" si="37"/>
        <v>0.2</v>
      </c>
      <c r="P41">
        <v>0.1</v>
      </c>
      <c r="Q41">
        <v>0.1</v>
      </c>
      <c r="R41">
        <v>0.4</v>
      </c>
      <c r="S41">
        <v>0.5</v>
      </c>
      <c r="T41">
        <v>0</v>
      </c>
      <c r="U41" s="335">
        <f t="shared" si="42"/>
        <v>1.1000000000000001</v>
      </c>
      <c r="V41">
        <v>0.1</v>
      </c>
      <c r="W41">
        <v>0</v>
      </c>
      <c r="X41" s="335">
        <f t="shared" si="38"/>
        <v>0.1</v>
      </c>
      <c r="Z41">
        <v>0</v>
      </c>
      <c r="AA41" s="335">
        <f t="shared" si="39"/>
        <v>0</v>
      </c>
      <c r="AB41">
        <v>5</v>
      </c>
      <c r="AC41" s="335">
        <f t="shared" si="41"/>
        <v>5</v>
      </c>
      <c r="AD41">
        <v>0.5</v>
      </c>
      <c r="AE41" s="335">
        <f t="shared" si="43"/>
        <v>0.5</v>
      </c>
      <c r="AF41">
        <v>0.1</v>
      </c>
      <c r="AG41" s="336">
        <v>1.5</v>
      </c>
      <c r="AH41">
        <v>0.8</v>
      </c>
      <c r="AI41" s="335">
        <f t="shared" si="40"/>
        <v>2.4000000000000004</v>
      </c>
    </row>
    <row r="42" spans="1:63" ht="15.75" thickBot="1">
      <c r="A42" s="1"/>
      <c r="B42" s="314">
        <f>SUM(E44:I44)</f>
        <v>3.8600000000000003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L42" s="1"/>
      <c r="AM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>
      <c r="A43" s="24" t="s">
        <v>61</v>
      </c>
      <c r="B43" s="37" t="s">
        <v>74</v>
      </c>
      <c r="C43" s="37" t="s">
        <v>76</v>
      </c>
      <c r="D43" s="37" t="s">
        <v>77</v>
      </c>
      <c r="E43" s="37" t="s">
        <v>79</v>
      </c>
      <c r="F43" s="37" t="s">
        <v>78</v>
      </c>
      <c r="G43" s="37" t="s">
        <v>83</v>
      </c>
      <c r="H43" s="37" t="s">
        <v>84</v>
      </c>
      <c r="I43" s="37" t="s">
        <v>86</v>
      </c>
      <c r="J43" s="37" t="s">
        <v>88</v>
      </c>
      <c r="K43" s="37" t="s">
        <v>89</v>
      </c>
      <c r="L43" s="37" t="s">
        <v>91</v>
      </c>
      <c r="M43" s="37" t="s">
        <v>93</v>
      </c>
      <c r="N43" s="38"/>
      <c r="O43" s="25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1:63">
      <c r="A44" s="26" t="s">
        <v>58</v>
      </c>
      <c r="B44" s="18">
        <f>D27</f>
        <v>2.0133333333333336</v>
      </c>
      <c r="C44" s="18">
        <f>F27</f>
        <v>0</v>
      </c>
      <c r="D44" s="18">
        <f>H27</f>
        <v>0.27333333333333332</v>
      </c>
      <c r="E44" s="18">
        <f>J27</f>
        <v>0</v>
      </c>
      <c r="F44" s="18">
        <f>L27</f>
        <v>1.0933333333333335</v>
      </c>
      <c r="G44" s="18">
        <f>O27</f>
        <v>0.38666666666666666</v>
      </c>
      <c r="H44" s="18">
        <f>U27</f>
        <v>2.3333333333333335</v>
      </c>
      <c r="I44" s="18">
        <f>X27</f>
        <v>4.6666666666666669E-2</v>
      </c>
      <c r="J44" s="18">
        <f>AA27</f>
        <v>0.38666666666666671</v>
      </c>
      <c r="K44" s="18">
        <f>AC27</f>
        <v>4.3066666666666666</v>
      </c>
      <c r="L44" s="18">
        <f>(AE27)</f>
        <v>0.48666666666666669</v>
      </c>
      <c r="M44" s="18">
        <f>AI27</f>
        <v>2.6</v>
      </c>
      <c r="N44" s="18"/>
      <c r="O44" s="25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spans="1:63">
      <c r="A45" s="210" t="s">
        <v>59</v>
      </c>
      <c r="B45" s="211">
        <f>D28</f>
        <v>1.92</v>
      </c>
      <c r="C45" s="211">
        <f>F28</f>
        <v>0</v>
      </c>
      <c r="D45" s="211">
        <f>H28</f>
        <v>0.70000000000000007</v>
      </c>
      <c r="E45" s="211">
        <f>J28</f>
        <v>0</v>
      </c>
      <c r="F45" s="211">
        <f>L28</f>
        <v>0.91999999999999993</v>
      </c>
      <c r="G45" s="211">
        <f>O28</f>
        <v>0.61999999999999988</v>
      </c>
      <c r="H45" s="211">
        <f>U28</f>
        <v>3.8400000000000007</v>
      </c>
      <c r="I45" s="211">
        <f>X28</f>
        <v>0.04</v>
      </c>
      <c r="J45" s="211">
        <f>AA28</f>
        <v>0.72000000000000008</v>
      </c>
      <c r="K45" s="18">
        <f>AC28</f>
        <v>3.6800000000000006</v>
      </c>
      <c r="L45" s="18">
        <f>AE28</f>
        <v>0.36</v>
      </c>
      <c r="M45" s="332">
        <f>AI28</f>
        <v>2.2600000000000002</v>
      </c>
      <c r="N45" s="1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3" ht="15.75" thickBot="1">
      <c r="A46" s="27" t="s">
        <v>60</v>
      </c>
      <c r="B46" s="18">
        <f>D29</f>
        <v>1.9900000000000002</v>
      </c>
      <c r="C46" s="18">
        <f>F29</f>
        <v>0</v>
      </c>
      <c r="D46" s="18">
        <f>H29</f>
        <v>0.38</v>
      </c>
      <c r="E46" s="18">
        <f>J29</f>
        <v>0</v>
      </c>
      <c r="F46" s="18">
        <f>L29</f>
        <v>1.0500000000000003</v>
      </c>
      <c r="G46" s="18">
        <f>O29</f>
        <v>0.44500000000000001</v>
      </c>
      <c r="H46" s="18">
        <f>U29</f>
        <v>2.71</v>
      </c>
      <c r="I46" s="18">
        <f>X29</f>
        <v>4.4999999999999998E-2</v>
      </c>
      <c r="J46" s="18">
        <f>AA29</f>
        <v>0.47000000000000008</v>
      </c>
      <c r="K46" s="18">
        <f>AC29</f>
        <v>4.1500000000000004</v>
      </c>
      <c r="L46" s="18">
        <f>AE29</f>
        <v>0.45500000000000007</v>
      </c>
      <c r="M46" s="112">
        <f>AI29</f>
        <v>2.5150000000000006</v>
      </c>
      <c r="N46" s="20"/>
      <c r="O46" s="2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spans="1:63">
      <c r="A47" s="26" t="s">
        <v>658</v>
      </c>
      <c r="B47" s="18">
        <f>B46</f>
        <v>1.9900000000000002</v>
      </c>
      <c r="C47" s="18">
        <f>C46+B47</f>
        <v>1.9900000000000002</v>
      </c>
      <c r="D47" s="18">
        <f t="shared" ref="D47:M47" si="44">D46+C47</f>
        <v>2.37</v>
      </c>
      <c r="E47" s="18">
        <f t="shared" si="44"/>
        <v>2.37</v>
      </c>
      <c r="F47" s="18">
        <f t="shared" si="44"/>
        <v>3.4200000000000004</v>
      </c>
      <c r="G47" s="18">
        <f t="shared" si="44"/>
        <v>3.8650000000000002</v>
      </c>
      <c r="H47" s="18">
        <f t="shared" si="44"/>
        <v>6.5750000000000002</v>
      </c>
      <c r="I47" s="18">
        <f t="shared" si="44"/>
        <v>6.62</v>
      </c>
      <c r="J47" s="18">
        <f t="shared" si="44"/>
        <v>7.09</v>
      </c>
      <c r="K47" s="18">
        <f t="shared" si="44"/>
        <v>11.24</v>
      </c>
      <c r="L47" s="18">
        <f t="shared" si="44"/>
        <v>11.695</v>
      </c>
      <c r="M47" s="18">
        <f t="shared" si="44"/>
        <v>14.21</v>
      </c>
      <c r="N47" s="20"/>
      <c r="O47" s="25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spans="1:63">
      <c r="A48" s="29" t="s">
        <v>279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1"/>
      <c r="O48" s="25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spans="1:62">
      <c r="A49" s="32" t="s">
        <v>63</v>
      </c>
      <c r="B49" s="38" t="s">
        <v>74</v>
      </c>
      <c r="C49" s="38" t="s">
        <v>76</v>
      </c>
      <c r="D49" s="38" t="s">
        <v>77</v>
      </c>
      <c r="E49" s="38" t="s">
        <v>79</v>
      </c>
      <c r="F49" s="38" t="s">
        <v>78</v>
      </c>
      <c r="G49" s="38" t="s">
        <v>83</v>
      </c>
      <c r="H49" s="38" t="s">
        <v>84</v>
      </c>
      <c r="I49" s="38" t="s">
        <v>86</v>
      </c>
      <c r="J49" s="38" t="s">
        <v>88</v>
      </c>
      <c r="K49" s="38" t="s">
        <v>89</v>
      </c>
      <c r="L49" s="38" t="s">
        <v>91</v>
      </c>
      <c r="M49" s="38" t="s">
        <v>93</v>
      </c>
      <c r="N49" s="38"/>
      <c r="O49" s="2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spans="1:62">
      <c r="A50" s="26" t="s">
        <v>64</v>
      </c>
      <c r="B50" s="18">
        <v>1.02</v>
      </c>
      <c r="C50" s="18">
        <v>1.05</v>
      </c>
      <c r="D50" s="18">
        <v>0.77</v>
      </c>
      <c r="E50" s="18">
        <v>1.71</v>
      </c>
      <c r="F50" s="18">
        <v>3.24</v>
      </c>
      <c r="G50" s="18">
        <v>2.4</v>
      </c>
      <c r="H50" s="18">
        <v>1.53</v>
      </c>
      <c r="I50" s="18">
        <v>2.2200000000000002</v>
      </c>
      <c r="J50" s="18">
        <v>2.72</v>
      </c>
      <c r="K50" s="18">
        <v>2.19</v>
      </c>
      <c r="L50" s="18">
        <v>0.86</v>
      </c>
      <c r="M50" s="20">
        <v>0.92</v>
      </c>
      <c r="N50" s="20"/>
      <c r="O50" s="25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1:62">
      <c r="A51" s="26" t="s">
        <v>65</v>
      </c>
      <c r="B51" s="18">
        <f>SUM(B50)</f>
        <v>1.02</v>
      </c>
      <c r="C51" s="18">
        <f>SUM(B51+C50)</f>
        <v>2.0700000000000003</v>
      </c>
      <c r="D51" s="18">
        <f t="shared" ref="D51:I51" si="45">SUM(C51+D50)</f>
        <v>2.8400000000000003</v>
      </c>
      <c r="E51" s="18">
        <f t="shared" si="45"/>
        <v>4.5500000000000007</v>
      </c>
      <c r="F51" s="18">
        <f t="shared" si="45"/>
        <v>7.7900000000000009</v>
      </c>
      <c r="G51" s="18">
        <f t="shared" si="45"/>
        <v>10.190000000000001</v>
      </c>
      <c r="H51" s="18">
        <f>SUM(G51+H50)</f>
        <v>11.72</v>
      </c>
      <c r="I51" s="18">
        <f t="shared" si="45"/>
        <v>13.940000000000001</v>
      </c>
      <c r="J51" s="18">
        <f>SUM(I51+J50)</f>
        <v>16.66</v>
      </c>
      <c r="K51" s="18">
        <f>SUM(J51+K50)</f>
        <v>18.850000000000001</v>
      </c>
      <c r="L51" s="18">
        <f>SUM(K51+L50)</f>
        <v>19.71</v>
      </c>
      <c r="M51" s="20">
        <f>SUM(L51+M50)</f>
        <v>20.630000000000003</v>
      </c>
      <c r="N51" s="20"/>
      <c r="O51" s="2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spans="1:62">
      <c r="A52" s="27" t="s">
        <v>66</v>
      </c>
      <c r="B52" s="28">
        <v>5.34</v>
      </c>
      <c r="C52" s="28">
        <v>5.29</v>
      </c>
      <c r="D52" s="28">
        <v>5.58</v>
      </c>
      <c r="E52" s="28">
        <v>5.36</v>
      </c>
      <c r="F52" s="28">
        <v>8.82</v>
      </c>
      <c r="G52" s="28">
        <v>13.52</v>
      </c>
      <c r="H52" s="28">
        <v>11.61</v>
      </c>
      <c r="I52" s="28">
        <v>12.46</v>
      </c>
      <c r="J52" s="28">
        <v>9.85</v>
      </c>
      <c r="K52" s="28">
        <v>9.85</v>
      </c>
      <c r="L52" s="28">
        <v>9.85</v>
      </c>
      <c r="M52" s="28">
        <v>4.6900000000000004</v>
      </c>
      <c r="N52" s="28"/>
      <c r="O52" s="25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spans="1:62">
      <c r="A53" s="26" t="s">
        <v>67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20"/>
      <c r="N53" s="20"/>
      <c r="O53" s="2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spans="1:62">
      <c r="A54" s="26" t="s">
        <v>68</v>
      </c>
      <c r="B54" s="18">
        <f t="shared" ref="B54:M54" si="46">SUM(B44-B50)</f>
        <v>0.99333333333333362</v>
      </c>
      <c r="C54" s="18">
        <f t="shared" si="46"/>
        <v>-1.05</v>
      </c>
      <c r="D54" s="18">
        <f t="shared" si="46"/>
        <v>-0.4966666666666667</v>
      </c>
      <c r="E54" s="18">
        <f t="shared" si="46"/>
        <v>-1.71</v>
      </c>
      <c r="F54" s="18">
        <f t="shared" si="46"/>
        <v>-2.1466666666666665</v>
      </c>
      <c r="G54" s="18">
        <f t="shared" si="46"/>
        <v>-2.0133333333333332</v>
      </c>
      <c r="H54" s="18">
        <f t="shared" si="46"/>
        <v>0.80333333333333345</v>
      </c>
      <c r="I54" s="18">
        <f t="shared" si="46"/>
        <v>-2.1733333333333333</v>
      </c>
      <c r="J54" s="18">
        <f t="shared" si="46"/>
        <v>-2.3333333333333335</v>
      </c>
      <c r="K54" s="18">
        <f t="shared" si="46"/>
        <v>2.1166666666666667</v>
      </c>
      <c r="L54" s="18">
        <f t="shared" si="46"/>
        <v>-0.37333333333333329</v>
      </c>
      <c r="M54" s="28">
        <f t="shared" si="46"/>
        <v>1.6800000000000002</v>
      </c>
      <c r="N54" s="28"/>
      <c r="O54" s="2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spans="1:62">
      <c r="A55" s="26" t="s">
        <v>69</v>
      </c>
      <c r="B55" s="18">
        <f t="shared" ref="B55:M55" si="47">SUM(B45-B50)</f>
        <v>0.89999999999999991</v>
      </c>
      <c r="C55" s="18">
        <f t="shared" si="47"/>
        <v>-1.05</v>
      </c>
      <c r="D55" s="18">
        <f t="shared" si="47"/>
        <v>-6.9999999999999951E-2</v>
      </c>
      <c r="E55" s="18">
        <f t="shared" si="47"/>
        <v>-1.71</v>
      </c>
      <c r="F55" s="18">
        <f t="shared" si="47"/>
        <v>-2.3200000000000003</v>
      </c>
      <c r="G55" s="18">
        <f t="shared" si="47"/>
        <v>-1.78</v>
      </c>
      <c r="H55" s="18">
        <f t="shared" si="47"/>
        <v>2.3100000000000005</v>
      </c>
      <c r="I55" s="18">
        <f t="shared" si="47"/>
        <v>-2.1800000000000002</v>
      </c>
      <c r="J55" s="18">
        <f t="shared" si="47"/>
        <v>-2</v>
      </c>
      <c r="K55" s="18">
        <f t="shared" si="47"/>
        <v>1.4900000000000007</v>
      </c>
      <c r="L55" s="18">
        <f t="shared" si="47"/>
        <v>-0.5</v>
      </c>
      <c r="M55" s="28">
        <f t="shared" si="47"/>
        <v>1.3400000000000003</v>
      </c>
      <c r="N55" s="28"/>
      <c r="O55" s="25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spans="1:62">
      <c r="A56" s="26" t="s">
        <v>70</v>
      </c>
      <c r="B56" s="18">
        <f t="shared" ref="B56:M56" si="48">SUM(B46-B50)</f>
        <v>0.9700000000000002</v>
      </c>
      <c r="C56" s="18">
        <f t="shared" si="48"/>
        <v>-1.05</v>
      </c>
      <c r="D56" s="18">
        <f t="shared" si="48"/>
        <v>-0.39</v>
      </c>
      <c r="E56" s="18">
        <f t="shared" si="48"/>
        <v>-1.71</v>
      </c>
      <c r="F56" s="18">
        <f t="shared" si="48"/>
        <v>-2.19</v>
      </c>
      <c r="G56" s="18">
        <f t="shared" si="48"/>
        <v>-1.9549999999999998</v>
      </c>
      <c r="H56" s="18">
        <f t="shared" si="48"/>
        <v>1.18</v>
      </c>
      <c r="I56" s="18">
        <f t="shared" si="48"/>
        <v>-2.1750000000000003</v>
      </c>
      <c r="J56" s="18">
        <f t="shared" si="48"/>
        <v>-2.25</v>
      </c>
      <c r="K56" s="18">
        <f t="shared" si="48"/>
        <v>1.9600000000000004</v>
      </c>
      <c r="L56" s="18">
        <f t="shared" si="48"/>
        <v>-0.40499999999999992</v>
      </c>
      <c r="M56" s="28">
        <f t="shared" si="48"/>
        <v>1.5950000000000006</v>
      </c>
      <c r="N56" s="28"/>
      <c r="O56" s="25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  <row r="57" spans="1:62">
      <c r="A57" s="26" t="s">
        <v>71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20"/>
      <c r="N57" s="20"/>
      <c r="O57" s="2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spans="1:62">
      <c r="A58" s="26" t="s">
        <v>68</v>
      </c>
      <c r="B58" s="18">
        <f t="shared" ref="B58:M58" si="49">SUM(B62-B51)</f>
        <v>0.99333333333333362</v>
      </c>
      <c r="C58" s="18">
        <f t="shared" si="49"/>
        <v>-5.6666666666666643E-2</v>
      </c>
      <c r="D58" s="18">
        <f t="shared" si="49"/>
        <v>-0.55333333333333323</v>
      </c>
      <c r="E58" s="18">
        <f t="shared" si="49"/>
        <v>-2.2633333333333336</v>
      </c>
      <c r="F58" s="18">
        <f t="shared" si="49"/>
        <v>-4.41</v>
      </c>
      <c r="G58" s="18">
        <f t="shared" si="49"/>
        <v>-6.4233333333333338</v>
      </c>
      <c r="H58" s="18">
        <f t="shared" si="49"/>
        <v>-5.6199999999999992</v>
      </c>
      <c r="I58" s="18">
        <f t="shared" si="49"/>
        <v>-7.793333333333333</v>
      </c>
      <c r="J58" s="18">
        <f t="shared" si="49"/>
        <v>-10.126666666666665</v>
      </c>
      <c r="K58" s="18">
        <f t="shared" si="49"/>
        <v>-8.01</v>
      </c>
      <c r="L58" s="18">
        <f t="shared" si="49"/>
        <v>-8.3833333333333329</v>
      </c>
      <c r="M58" s="28">
        <f t="shared" si="49"/>
        <v>-6.7033333333333349</v>
      </c>
      <c r="N58" s="28"/>
      <c r="O58" s="25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spans="1:62">
      <c r="A59" s="26" t="s">
        <v>69</v>
      </c>
      <c r="B59" s="18">
        <f t="shared" ref="B59:M59" si="50">SUM(B63-B51)</f>
        <v>0.89999999999999991</v>
      </c>
      <c r="C59" s="18">
        <f t="shared" si="50"/>
        <v>-0.15000000000000036</v>
      </c>
      <c r="D59" s="18">
        <f t="shared" si="50"/>
        <v>-0.2200000000000002</v>
      </c>
      <c r="E59" s="18">
        <f t="shared" si="50"/>
        <v>-1.9300000000000006</v>
      </c>
      <c r="F59" s="18">
        <f t="shared" si="50"/>
        <v>-4.2500000000000009</v>
      </c>
      <c r="G59" s="18">
        <f t="shared" si="50"/>
        <v>-6.0300000000000011</v>
      </c>
      <c r="H59" s="18">
        <f t="shared" si="50"/>
        <v>-3.7200000000000006</v>
      </c>
      <c r="I59" s="18">
        <f t="shared" si="50"/>
        <v>-5.9000000000000021</v>
      </c>
      <c r="J59" s="18">
        <f t="shared" si="50"/>
        <v>-7.9</v>
      </c>
      <c r="K59" s="18">
        <f t="shared" si="50"/>
        <v>-6.41</v>
      </c>
      <c r="L59" s="18">
        <f t="shared" si="50"/>
        <v>-6.91</v>
      </c>
      <c r="M59" s="28">
        <f t="shared" si="50"/>
        <v>-5.5700000000000021</v>
      </c>
      <c r="N59" s="28"/>
      <c r="O59" s="2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</row>
    <row r="60" spans="1:62">
      <c r="A60" s="27" t="s">
        <v>70</v>
      </c>
      <c r="B60" s="28">
        <f t="shared" ref="B60:M60" si="51">SUM(B64-B51)</f>
        <v>0.9700000000000002</v>
      </c>
      <c r="C60" s="28">
        <f t="shared" si="51"/>
        <v>-8.0000000000000071E-2</v>
      </c>
      <c r="D60" s="28">
        <f t="shared" si="51"/>
        <v>-0.4700000000000002</v>
      </c>
      <c r="E60" s="28">
        <f t="shared" si="51"/>
        <v>-2.1800000000000006</v>
      </c>
      <c r="F60" s="28">
        <f t="shared" si="51"/>
        <v>-4.370000000000001</v>
      </c>
      <c r="G60" s="28">
        <f t="shared" si="51"/>
        <v>-6.3250000000000011</v>
      </c>
      <c r="H60" s="28">
        <f t="shared" si="51"/>
        <v>-5.1450000000000005</v>
      </c>
      <c r="I60" s="28">
        <f t="shared" si="51"/>
        <v>-7.3200000000000012</v>
      </c>
      <c r="J60" s="28">
        <f t="shared" si="51"/>
        <v>-9.57</v>
      </c>
      <c r="K60" s="28">
        <f t="shared" si="51"/>
        <v>-7.6100000000000012</v>
      </c>
      <c r="L60" s="28">
        <f t="shared" si="51"/>
        <v>-8.0150000000000006</v>
      </c>
      <c r="M60" s="28">
        <f t="shared" si="51"/>
        <v>-6.4200000000000017</v>
      </c>
      <c r="N60" s="28"/>
      <c r="O60" s="25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</row>
    <row r="61" spans="1:62">
      <c r="A61" s="33" t="s">
        <v>72</v>
      </c>
      <c r="B61" s="39" t="s">
        <v>74</v>
      </c>
      <c r="C61" s="39" t="s">
        <v>76</v>
      </c>
      <c r="D61" s="39" t="s">
        <v>77</v>
      </c>
      <c r="E61" s="39" t="s">
        <v>79</v>
      </c>
      <c r="F61" s="39" t="s">
        <v>78</v>
      </c>
      <c r="G61" s="39" t="s">
        <v>83</v>
      </c>
      <c r="H61" s="39" t="s">
        <v>84</v>
      </c>
      <c r="I61" s="39" t="s">
        <v>86</v>
      </c>
      <c r="J61" s="39" t="s">
        <v>88</v>
      </c>
      <c r="K61" s="39" t="s">
        <v>89</v>
      </c>
      <c r="L61" s="39" t="s">
        <v>91</v>
      </c>
      <c r="M61" s="39" t="s">
        <v>93</v>
      </c>
      <c r="N61" s="38"/>
      <c r="O61" s="2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</row>
    <row r="62" spans="1:62">
      <c r="A62" s="26" t="s">
        <v>68</v>
      </c>
      <c r="B62" s="18">
        <f>SUM(B44)</f>
        <v>2.0133333333333336</v>
      </c>
      <c r="C62" s="18">
        <f t="shared" ref="C62:M62" si="52">SUM(C44+B62)</f>
        <v>2.0133333333333336</v>
      </c>
      <c r="D62" s="18">
        <f t="shared" si="52"/>
        <v>2.2866666666666671</v>
      </c>
      <c r="E62" s="18">
        <f t="shared" si="52"/>
        <v>2.2866666666666671</v>
      </c>
      <c r="F62" s="18">
        <f t="shared" si="52"/>
        <v>3.3800000000000008</v>
      </c>
      <c r="G62" s="18">
        <f t="shared" si="52"/>
        <v>3.7666666666666675</v>
      </c>
      <c r="H62" s="18">
        <f t="shared" si="52"/>
        <v>6.1000000000000014</v>
      </c>
      <c r="I62" s="18">
        <f t="shared" si="52"/>
        <v>6.1466666666666683</v>
      </c>
      <c r="J62" s="18">
        <f t="shared" si="52"/>
        <v>6.533333333333335</v>
      </c>
      <c r="K62" s="18">
        <f t="shared" si="52"/>
        <v>10.840000000000002</v>
      </c>
      <c r="L62" s="18">
        <f t="shared" si="52"/>
        <v>11.326666666666668</v>
      </c>
      <c r="M62" s="28">
        <f t="shared" si="52"/>
        <v>13.926666666666668</v>
      </c>
      <c r="N62" s="28"/>
      <c r="O62" s="25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spans="1:62">
      <c r="A63" s="26" t="s">
        <v>69</v>
      </c>
      <c r="B63" s="18">
        <f>SUM(B45)</f>
        <v>1.92</v>
      </c>
      <c r="C63" s="18">
        <f t="shared" ref="C63:M63" si="53">SUM(C45+B63)</f>
        <v>1.92</v>
      </c>
      <c r="D63" s="18">
        <f t="shared" si="53"/>
        <v>2.62</v>
      </c>
      <c r="E63" s="18">
        <f t="shared" si="53"/>
        <v>2.62</v>
      </c>
      <c r="F63" s="18">
        <f t="shared" si="53"/>
        <v>3.54</v>
      </c>
      <c r="G63" s="18">
        <f t="shared" si="53"/>
        <v>4.16</v>
      </c>
      <c r="H63" s="18">
        <f t="shared" si="53"/>
        <v>8</v>
      </c>
      <c r="I63" s="18">
        <f t="shared" si="53"/>
        <v>8.0399999999999991</v>
      </c>
      <c r="J63" s="18">
        <f t="shared" si="53"/>
        <v>8.76</v>
      </c>
      <c r="K63" s="18">
        <f t="shared" si="53"/>
        <v>12.440000000000001</v>
      </c>
      <c r="L63" s="18">
        <f t="shared" si="53"/>
        <v>12.8</v>
      </c>
      <c r="M63" s="28">
        <f t="shared" si="53"/>
        <v>15.06</v>
      </c>
      <c r="N63" s="28"/>
      <c r="O63" s="25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</row>
    <row r="64" spans="1:62">
      <c r="A64" s="26" t="s">
        <v>70</v>
      </c>
      <c r="B64" s="20">
        <f>SUM(B46)</f>
        <v>1.9900000000000002</v>
      </c>
      <c r="C64" s="20">
        <f t="shared" ref="C64:M64" si="54">SUM(C46+B64)</f>
        <v>1.9900000000000002</v>
      </c>
      <c r="D64" s="20">
        <f t="shared" si="54"/>
        <v>2.37</v>
      </c>
      <c r="E64" s="20">
        <f t="shared" si="54"/>
        <v>2.37</v>
      </c>
      <c r="F64" s="20">
        <f t="shared" si="54"/>
        <v>3.4200000000000004</v>
      </c>
      <c r="G64" s="20">
        <f t="shared" si="54"/>
        <v>3.8650000000000002</v>
      </c>
      <c r="H64" s="20">
        <f t="shared" si="54"/>
        <v>6.5750000000000002</v>
      </c>
      <c r="I64" s="20">
        <f t="shared" si="54"/>
        <v>6.62</v>
      </c>
      <c r="J64" s="20">
        <f t="shared" si="54"/>
        <v>7.09</v>
      </c>
      <c r="K64" s="20">
        <f t="shared" si="54"/>
        <v>11.24</v>
      </c>
      <c r="L64" s="20">
        <f t="shared" si="54"/>
        <v>11.695</v>
      </c>
      <c r="M64" s="28">
        <f t="shared" si="54"/>
        <v>14.21</v>
      </c>
      <c r="N64" s="28"/>
      <c r="O64" s="25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22"/>
  <sheetViews>
    <sheetView showOutlineSymbols="0" zoomScale="50" zoomScaleNormal="87" workbookViewId="0">
      <selection activeCell="B19" sqref="B19"/>
    </sheetView>
  </sheetViews>
  <sheetFormatPr defaultColWidth="9.6640625" defaultRowHeight="15"/>
  <cols>
    <col min="1" max="1" width="20.77734375" style="1" customWidth="1"/>
    <col min="2" max="16384" width="9.6640625" style="1"/>
  </cols>
  <sheetData>
    <row r="1" spans="1:15" ht="15.7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3"/>
    </row>
    <row r="2" spans="1:15" ht="15.75">
      <c r="A2" s="4" t="s">
        <v>1</v>
      </c>
      <c r="B2" s="5">
        <v>0</v>
      </c>
      <c r="C2" s="5">
        <v>0</v>
      </c>
      <c r="D2" s="5">
        <v>0.7</v>
      </c>
      <c r="E2" s="5">
        <v>8.3000000000000007</v>
      </c>
      <c r="F2" s="5">
        <v>4.3</v>
      </c>
      <c r="G2" s="5">
        <v>0</v>
      </c>
      <c r="H2" s="5">
        <v>3.7</v>
      </c>
      <c r="I2" s="5">
        <v>0</v>
      </c>
      <c r="J2" s="5">
        <v>0</v>
      </c>
      <c r="K2" s="5">
        <v>6.6</v>
      </c>
      <c r="L2" s="5">
        <v>3.3</v>
      </c>
      <c r="M2" s="5">
        <v>0</v>
      </c>
      <c r="N2" s="6">
        <f>SUM(B2:M2)</f>
        <v>26.900000000000002</v>
      </c>
      <c r="O2" s="3"/>
    </row>
    <row r="3" spans="1:15" ht="15.75">
      <c r="A3" s="4" t="s">
        <v>2</v>
      </c>
      <c r="B3" s="5">
        <v>0</v>
      </c>
      <c r="C3" s="5">
        <v>0</v>
      </c>
      <c r="D3" s="5">
        <v>0.7</v>
      </c>
      <c r="E3" s="5">
        <v>8.4</v>
      </c>
      <c r="F3" s="5">
        <v>4.3</v>
      </c>
      <c r="G3" s="5">
        <v>0</v>
      </c>
      <c r="H3" s="5">
        <v>3.7</v>
      </c>
      <c r="I3" s="5">
        <v>0</v>
      </c>
      <c r="J3" s="5">
        <v>0</v>
      </c>
      <c r="K3" s="5">
        <v>6.6</v>
      </c>
      <c r="L3" s="5">
        <v>3.3</v>
      </c>
      <c r="M3" s="5">
        <v>0</v>
      </c>
      <c r="N3" s="6">
        <f t="shared" ref="N3:N20" si="0">SUM(B3:M3)</f>
        <v>26.999999999999996</v>
      </c>
      <c r="O3" s="3"/>
    </row>
    <row r="4" spans="1:15" ht="15.75">
      <c r="A4" s="4" t="s">
        <v>3</v>
      </c>
      <c r="B4" s="5">
        <v>0</v>
      </c>
      <c r="C4" s="5">
        <v>0</v>
      </c>
      <c r="D4" s="5">
        <v>0.7</v>
      </c>
      <c r="E4" s="5">
        <v>9.1999999999999993</v>
      </c>
      <c r="F4" s="5">
        <v>3.4</v>
      </c>
      <c r="G4" s="5">
        <v>0</v>
      </c>
      <c r="H4" s="5">
        <v>3.6</v>
      </c>
      <c r="I4" s="5">
        <v>0</v>
      </c>
      <c r="J4" s="5">
        <v>0</v>
      </c>
      <c r="K4" s="5">
        <v>5.6</v>
      </c>
      <c r="L4" s="5">
        <v>3.1</v>
      </c>
      <c r="M4" s="5">
        <v>0</v>
      </c>
      <c r="N4" s="6">
        <f t="shared" si="0"/>
        <v>25.6</v>
      </c>
      <c r="O4" s="3"/>
    </row>
    <row r="5" spans="1:15" ht="15.75">
      <c r="A5" s="4" t="s">
        <v>4</v>
      </c>
      <c r="B5" s="5">
        <v>0</v>
      </c>
      <c r="C5" s="5">
        <v>0</v>
      </c>
      <c r="D5" s="5">
        <v>0.7</v>
      </c>
      <c r="E5" s="5">
        <v>8.6999999999999993</v>
      </c>
      <c r="F5" s="5">
        <v>6</v>
      </c>
      <c r="G5" s="5">
        <v>0</v>
      </c>
      <c r="H5" s="5">
        <v>3.2</v>
      </c>
      <c r="I5" s="5">
        <v>0</v>
      </c>
      <c r="J5" s="5">
        <v>0</v>
      </c>
      <c r="K5" s="5">
        <v>5.6</v>
      </c>
      <c r="L5" s="5">
        <v>3.1</v>
      </c>
      <c r="M5" s="5">
        <v>0</v>
      </c>
      <c r="N5" s="6">
        <f t="shared" si="0"/>
        <v>27.299999999999997</v>
      </c>
      <c r="O5" s="3"/>
    </row>
    <row r="6" spans="1:15" ht="15.75">
      <c r="A6" s="4" t="s">
        <v>5</v>
      </c>
      <c r="B6" s="5">
        <v>0</v>
      </c>
      <c r="C6" s="5">
        <v>0</v>
      </c>
      <c r="D6" s="5">
        <v>0.7</v>
      </c>
      <c r="E6" s="5">
        <v>8.8000000000000007</v>
      </c>
      <c r="F6" s="5">
        <v>5.0999999999999996</v>
      </c>
      <c r="G6" s="5">
        <v>0</v>
      </c>
      <c r="H6" s="5">
        <v>4.9000000000000004</v>
      </c>
      <c r="I6" s="5">
        <v>0</v>
      </c>
      <c r="J6" s="5">
        <v>0</v>
      </c>
      <c r="K6" s="5">
        <v>5.6</v>
      </c>
      <c r="L6" s="5">
        <v>3.1</v>
      </c>
      <c r="M6" s="5">
        <v>0</v>
      </c>
      <c r="N6" s="6">
        <f t="shared" si="0"/>
        <v>28.200000000000003</v>
      </c>
      <c r="O6" s="3"/>
    </row>
    <row r="7" spans="1:15" ht="15.75">
      <c r="A7" s="4" t="s">
        <v>6</v>
      </c>
      <c r="B7" s="5">
        <v>0</v>
      </c>
      <c r="C7" s="5">
        <v>0</v>
      </c>
      <c r="D7" s="5">
        <v>0.7</v>
      </c>
      <c r="E7" s="5">
        <v>8.6999999999999993</v>
      </c>
      <c r="F7" s="5">
        <v>5.0999999999999996</v>
      </c>
      <c r="G7" s="5">
        <v>0</v>
      </c>
      <c r="H7" s="5">
        <v>5.0999999999999996</v>
      </c>
      <c r="I7" s="5">
        <v>0</v>
      </c>
      <c r="J7" s="5">
        <v>0</v>
      </c>
      <c r="K7" s="5">
        <v>5.6</v>
      </c>
      <c r="L7" s="5">
        <v>3</v>
      </c>
      <c r="M7" s="5">
        <v>0</v>
      </c>
      <c r="N7" s="6">
        <f t="shared" si="0"/>
        <v>28.199999999999996</v>
      </c>
      <c r="O7" s="3"/>
    </row>
    <row r="8" spans="1:15" ht="15.75">
      <c r="A8" s="4" t="s">
        <v>7</v>
      </c>
      <c r="B8" s="5">
        <v>0</v>
      </c>
      <c r="C8" s="5">
        <v>0</v>
      </c>
      <c r="D8" s="5">
        <v>0.5</v>
      </c>
      <c r="E8" s="5">
        <v>9.3000000000000007</v>
      </c>
      <c r="F8" s="5">
        <v>4.4000000000000004</v>
      </c>
      <c r="G8" s="5">
        <v>0</v>
      </c>
      <c r="H8" s="5">
        <v>5.4</v>
      </c>
      <c r="I8" s="5">
        <v>0</v>
      </c>
      <c r="J8" s="5">
        <v>0</v>
      </c>
      <c r="K8" s="5">
        <v>5.7</v>
      </c>
      <c r="L8" s="5">
        <v>3.1</v>
      </c>
      <c r="M8" s="5">
        <v>0</v>
      </c>
      <c r="N8" s="6">
        <f t="shared" si="0"/>
        <v>28.400000000000002</v>
      </c>
      <c r="O8" s="3"/>
    </row>
    <row r="9" spans="1:15" ht="15.75">
      <c r="A9" s="4" t="s">
        <v>8</v>
      </c>
      <c r="B9" s="5">
        <v>0</v>
      </c>
      <c r="C9" s="5">
        <v>0</v>
      </c>
      <c r="D9" s="5">
        <v>0.7</v>
      </c>
      <c r="E9" s="5">
        <v>7.9</v>
      </c>
      <c r="F9" s="5">
        <v>3.3</v>
      </c>
      <c r="G9" s="5">
        <v>0</v>
      </c>
      <c r="H9" s="5">
        <v>5.3</v>
      </c>
      <c r="I9" s="5">
        <v>0</v>
      </c>
      <c r="J9" s="5">
        <v>0</v>
      </c>
      <c r="K9" s="5">
        <v>5.7</v>
      </c>
      <c r="L9" s="5">
        <v>3</v>
      </c>
      <c r="M9" s="5">
        <v>0</v>
      </c>
      <c r="N9" s="6">
        <f t="shared" si="0"/>
        <v>25.9</v>
      </c>
      <c r="O9" s="3"/>
    </row>
    <row r="10" spans="1:15" ht="15.75">
      <c r="A10" s="7" t="s">
        <v>9</v>
      </c>
      <c r="B10" s="5">
        <v>0</v>
      </c>
      <c r="C10" s="5">
        <v>0</v>
      </c>
      <c r="D10" s="5">
        <v>0.7</v>
      </c>
      <c r="E10" s="5">
        <v>5.7</v>
      </c>
      <c r="F10" s="5">
        <v>3.1</v>
      </c>
      <c r="G10" s="5">
        <v>0</v>
      </c>
      <c r="H10" s="5">
        <v>5.4</v>
      </c>
      <c r="I10" s="5">
        <v>0</v>
      </c>
      <c r="J10" s="5">
        <v>0</v>
      </c>
      <c r="K10" s="5">
        <v>6</v>
      </c>
      <c r="L10" s="5">
        <v>3.2</v>
      </c>
      <c r="M10" s="5">
        <v>0</v>
      </c>
      <c r="N10" s="6">
        <f t="shared" si="0"/>
        <v>24.099999999999998</v>
      </c>
      <c r="O10" s="3"/>
    </row>
    <row r="11" spans="1:15" ht="15.75">
      <c r="A11" s="4" t="s">
        <v>10</v>
      </c>
      <c r="B11" s="5">
        <v>0</v>
      </c>
      <c r="C11" s="5">
        <v>0</v>
      </c>
      <c r="D11" s="5">
        <v>0.5</v>
      </c>
      <c r="E11" s="5">
        <v>5.8</v>
      </c>
      <c r="F11" s="5">
        <v>2.7</v>
      </c>
      <c r="G11" s="5">
        <v>0</v>
      </c>
      <c r="H11" s="5">
        <v>5.2</v>
      </c>
      <c r="I11" s="5">
        <v>0</v>
      </c>
      <c r="J11" s="5">
        <v>0</v>
      </c>
      <c r="K11" s="5">
        <v>4.8</v>
      </c>
      <c r="L11" s="5">
        <v>3</v>
      </c>
      <c r="M11" s="5">
        <v>0</v>
      </c>
      <c r="N11" s="6">
        <f t="shared" si="0"/>
        <v>22</v>
      </c>
      <c r="O11" s="3"/>
    </row>
    <row r="12" spans="1:15" ht="15.75">
      <c r="A12" s="4" t="s">
        <v>11</v>
      </c>
      <c r="B12" s="5">
        <v>0</v>
      </c>
      <c r="C12" s="5">
        <v>0</v>
      </c>
      <c r="D12" s="5">
        <v>0.5</v>
      </c>
      <c r="E12" s="5">
        <v>6.6</v>
      </c>
      <c r="F12" s="5">
        <v>5.0999999999999996</v>
      </c>
      <c r="G12" s="5">
        <v>0</v>
      </c>
      <c r="H12" s="5">
        <v>6.1</v>
      </c>
      <c r="I12" s="5">
        <v>0</v>
      </c>
      <c r="J12" s="5">
        <v>0</v>
      </c>
      <c r="K12" s="5">
        <v>4.4000000000000004</v>
      </c>
      <c r="L12" s="5">
        <v>3</v>
      </c>
      <c r="M12" s="5">
        <v>0</v>
      </c>
      <c r="N12" s="6">
        <f t="shared" si="0"/>
        <v>25.699999999999996</v>
      </c>
      <c r="O12" s="3"/>
    </row>
    <row r="13" spans="1:15" ht="15.75">
      <c r="A13" s="4" t="s">
        <v>12</v>
      </c>
      <c r="B13" s="5">
        <v>0</v>
      </c>
      <c r="C13" s="5">
        <v>0</v>
      </c>
      <c r="D13" s="5">
        <v>0.5</v>
      </c>
      <c r="E13" s="5">
        <v>7.4</v>
      </c>
      <c r="F13" s="5">
        <v>3.8</v>
      </c>
      <c r="G13" s="5">
        <v>0</v>
      </c>
      <c r="H13" s="5">
        <v>7.7</v>
      </c>
      <c r="I13" s="5">
        <v>0</v>
      </c>
      <c r="J13" s="5">
        <v>0</v>
      </c>
      <c r="K13" s="5">
        <v>5.0999999999999996</v>
      </c>
      <c r="L13" s="5">
        <v>3.1</v>
      </c>
      <c r="M13" s="5">
        <v>0</v>
      </c>
      <c r="N13" s="6">
        <f t="shared" si="0"/>
        <v>27.6</v>
      </c>
      <c r="O13" s="3"/>
    </row>
    <row r="14" spans="1:15" ht="15.75">
      <c r="A14" s="4" t="s">
        <v>13</v>
      </c>
      <c r="B14" s="5">
        <v>0</v>
      </c>
      <c r="C14" s="5">
        <v>0</v>
      </c>
      <c r="D14" s="5">
        <v>0.5</v>
      </c>
      <c r="E14" s="5">
        <v>7.9</v>
      </c>
      <c r="F14" s="5">
        <v>5.3</v>
      </c>
      <c r="G14" s="5">
        <v>0</v>
      </c>
      <c r="H14" s="5">
        <v>8</v>
      </c>
      <c r="I14" s="5">
        <v>0</v>
      </c>
      <c r="J14" s="5">
        <v>0</v>
      </c>
      <c r="K14" s="5">
        <v>5.5</v>
      </c>
      <c r="L14" s="5">
        <v>3.1</v>
      </c>
      <c r="M14" s="5">
        <v>0</v>
      </c>
      <c r="N14" s="6">
        <f t="shared" si="0"/>
        <v>30.3</v>
      </c>
      <c r="O14" s="3"/>
    </row>
    <row r="15" spans="1:15" ht="15.75">
      <c r="A15" s="4" t="s">
        <v>14</v>
      </c>
      <c r="B15" s="5">
        <v>0</v>
      </c>
      <c r="C15" s="5">
        <v>0</v>
      </c>
      <c r="D15" s="5">
        <v>0.7</v>
      </c>
      <c r="E15" s="5">
        <v>7.2</v>
      </c>
      <c r="F15" s="5">
        <v>5.9</v>
      </c>
      <c r="G15" s="5">
        <v>0</v>
      </c>
      <c r="H15" s="5">
        <v>8</v>
      </c>
      <c r="I15" s="5">
        <v>0</v>
      </c>
      <c r="J15" s="5">
        <v>0</v>
      </c>
      <c r="K15" s="5">
        <v>5.5</v>
      </c>
      <c r="L15" s="5">
        <v>3.2</v>
      </c>
      <c r="M15" s="5">
        <v>0</v>
      </c>
      <c r="N15" s="6">
        <f t="shared" si="0"/>
        <v>30.5</v>
      </c>
      <c r="O15" s="3"/>
    </row>
    <row r="16" spans="1:15" ht="15.75">
      <c r="A16" s="4" t="s">
        <v>15</v>
      </c>
      <c r="B16" s="5">
        <v>0</v>
      </c>
      <c r="C16" s="5">
        <v>0</v>
      </c>
      <c r="D16" s="5">
        <v>0.7</v>
      </c>
      <c r="E16" s="5">
        <v>7.4</v>
      </c>
      <c r="F16" s="5">
        <v>3.3</v>
      </c>
      <c r="G16" s="5">
        <v>0</v>
      </c>
      <c r="H16" s="5">
        <v>6.6</v>
      </c>
      <c r="I16" s="5">
        <v>0</v>
      </c>
      <c r="J16" s="5">
        <v>0</v>
      </c>
      <c r="K16" s="5">
        <v>5.5</v>
      </c>
      <c r="L16" s="5">
        <v>3.4</v>
      </c>
      <c r="M16" s="5">
        <v>0</v>
      </c>
      <c r="N16" s="6">
        <f t="shared" si="0"/>
        <v>26.9</v>
      </c>
      <c r="O16" s="3"/>
    </row>
    <row r="17" spans="1:15" ht="15.75">
      <c r="A17" s="4" t="s">
        <v>16</v>
      </c>
      <c r="B17" s="5">
        <v>0</v>
      </c>
      <c r="C17" s="5">
        <v>0</v>
      </c>
      <c r="D17" s="5">
        <v>0.7</v>
      </c>
      <c r="E17" s="5">
        <v>5.7</v>
      </c>
      <c r="F17" s="5">
        <v>2.7</v>
      </c>
      <c r="G17" s="5">
        <v>0</v>
      </c>
      <c r="H17" s="5">
        <v>5.6</v>
      </c>
      <c r="I17" s="5">
        <v>0</v>
      </c>
      <c r="J17" s="5">
        <v>0</v>
      </c>
      <c r="K17" s="5">
        <v>4.8</v>
      </c>
      <c r="L17" s="5">
        <v>3.1</v>
      </c>
      <c r="M17" s="5">
        <v>0</v>
      </c>
      <c r="N17" s="6">
        <f t="shared" si="0"/>
        <v>22.6</v>
      </c>
      <c r="O17" s="3"/>
    </row>
    <row r="18" spans="1:15" ht="15.75">
      <c r="A18" s="4" t="s">
        <v>17</v>
      </c>
      <c r="B18" s="5">
        <v>0</v>
      </c>
      <c r="C18" s="5">
        <v>0</v>
      </c>
      <c r="D18" s="5">
        <v>0.7</v>
      </c>
      <c r="E18" s="5">
        <v>8.6999999999999993</v>
      </c>
      <c r="F18" s="5">
        <v>3.3</v>
      </c>
      <c r="G18" s="5">
        <v>0</v>
      </c>
      <c r="H18" s="5">
        <v>5.6</v>
      </c>
      <c r="I18" s="5">
        <v>0</v>
      </c>
      <c r="J18" s="5">
        <v>0</v>
      </c>
      <c r="K18" s="5">
        <v>5.7</v>
      </c>
      <c r="L18" s="5">
        <v>2.9</v>
      </c>
      <c r="M18" s="5">
        <v>0</v>
      </c>
      <c r="N18" s="6">
        <f t="shared" si="0"/>
        <v>26.899999999999995</v>
      </c>
      <c r="O18" s="3"/>
    </row>
    <row r="19" spans="1:15" ht="15.75">
      <c r="A19" s="8" t="s">
        <v>18</v>
      </c>
      <c r="B19" s="6">
        <f t="shared" ref="B19:M19" si="1">SUM(B5:B18)</f>
        <v>0</v>
      </c>
      <c r="C19" s="6">
        <f t="shared" si="1"/>
        <v>0</v>
      </c>
      <c r="D19" s="6">
        <f t="shared" si="1"/>
        <v>8.7999999999999989</v>
      </c>
      <c r="E19" s="6">
        <f t="shared" si="1"/>
        <v>105.80000000000003</v>
      </c>
      <c r="F19" s="6">
        <f t="shared" si="1"/>
        <v>59.099999999999994</v>
      </c>
      <c r="G19" s="6">
        <f t="shared" si="1"/>
        <v>0</v>
      </c>
      <c r="H19" s="6">
        <f t="shared" si="1"/>
        <v>82.1</v>
      </c>
      <c r="I19" s="6">
        <f t="shared" si="1"/>
        <v>0</v>
      </c>
      <c r="J19" s="6">
        <f t="shared" si="1"/>
        <v>0</v>
      </c>
      <c r="K19" s="6">
        <f t="shared" si="1"/>
        <v>75.5</v>
      </c>
      <c r="L19" s="6">
        <f t="shared" si="1"/>
        <v>43.300000000000004</v>
      </c>
      <c r="M19" s="6">
        <f t="shared" si="1"/>
        <v>0</v>
      </c>
      <c r="N19" s="6">
        <f t="shared" si="0"/>
        <v>374.6</v>
      </c>
      <c r="O19" s="3"/>
    </row>
    <row r="20" spans="1:15" ht="15.75">
      <c r="A20" s="8" t="s">
        <v>19</v>
      </c>
      <c r="B20" s="6">
        <f t="shared" ref="B20:M20" si="2">AVERAGE(B2:B18)</f>
        <v>0</v>
      </c>
      <c r="C20" s="6">
        <f t="shared" si="2"/>
        <v>0</v>
      </c>
      <c r="D20" s="6">
        <f t="shared" si="2"/>
        <v>0.64117647058823524</v>
      </c>
      <c r="E20" s="6">
        <f t="shared" si="2"/>
        <v>7.7470588235294127</v>
      </c>
      <c r="F20" s="6">
        <f t="shared" si="2"/>
        <v>4.1823529411764699</v>
      </c>
      <c r="G20" s="6">
        <f t="shared" si="2"/>
        <v>0</v>
      </c>
      <c r="H20" s="6">
        <f t="shared" si="2"/>
        <v>5.4764705882352942</v>
      </c>
      <c r="I20" s="6">
        <f t="shared" si="2"/>
        <v>0</v>
      </c>
      <c r="J20" s="6">
        <f t="shared" si="2"/>
        <v>0</v>
      </c>
      <c r="K20" s="6">
        <f t="shared" si="2"/>
        <v>5.5470588235294116</v>
      </c>
      <c r="L20" s="6">
        <f t="shared" si="2"/>
        <v>3.1176470588235299</v>
      </c>
      <c r="M20" s="6">
        <f t="shared" si="2"/>
        <v>0</v>
      </c>
      <c r="N20" s="6">
        <f t="shared" si="0"/>
        <v>26.711764705882352</v>
      </c>
      <c r="O20" s="3"/>
    </row>
    <row r="21" spans="1:15" ht="15.75">
      <c r="A21" s="8" t="s">
        <v>20</v>
      </c>
      <c r="B21" s="6">
        <f>B19</f>
        <v>0</v>
      </c>
      <c r="C21" s="6">
        <f t="shared" ref="C21:M21" si="3">B21+C19</f>
        <v>0</v>
      </c>
      <c r="D21" s="6">
        <f t="shared" si="3"/>
        <v>8.7999999999999989</v>
      </c>
      <c r="E21" s="6">
        <f t="shared" si="3"/>
        <v>114.60000000000002</v>
      </c>
      <c r="F21" s="6">
        <f t="shared" si="3"/>
        <v>173.70000000000002</v>
      </c>
      <c r="G21" s="6">
        <f t="shared" si="3"/>
        <v>173.70000000000002</v>
      </c>
      <c r="H21" s="6">
        <f t="shared" si="3"/>
        <v>255.8</v>
      </c>
      <c r="I21" s="6">
        <f t="shared" si="3"/>
        <v>255.8</v>
      </c>
      <c r="J21" s="6">
        <f t="shared" si="3"/>
        <v>255.8</v>
      </c>
      <c r="K21" s="6">
        <f t="shared" si="3"/>
        <v>331.3</v>
      </c>
      <c r="L21" s="6">
        <f t="shared" si="3"/>
        <v>374.6</v>
      </c>
      <c r="M21" s="6">
        <f t="shared" si="3"/>
        <v>374.6</v>
      </c>
      <c r="N21" s="6"/>
      <c r="O21" s="3"/>
    </row>
    <row r="22" spans="1: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</sheetData>
  <phoneticPr fontId="0" type="noConversion"/>
  <conditionalFormatting sqref="B2:C18 G2:G18 I2:J18 M2:M18">
    <cfRule type="cellIs" dxfId="8" priority="1" stopIfTrue="1" operator="equal">
      <formula>0</formula>
    </cfRule>
  </conditionalFormatting>
  <pageMargins left="0.5" right="0.5" top="0.5" bottom="0.5" header="0" footer="0"/>
  <pageSetup paperSize="5" orientation="landscape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B65"/>
  <sheetViews>
    <sheetView zoomScale="70" zoomScaleNormal="7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3" sqref="B43"/>
    </sheetView>
  </sheetViews>
  <sheetFormatPr defaultRowHeight="15"/>
  <cols>
    <col min="1" max="1" width="35.77734375" customWidth="1"/>
    <col min="2" max="3" width="11.77734375" customWidth="1"/>
    <col min="4" max="4" width="11.109375" customWidth="1"/>
    <col min="5" max="5" width="10.109375" customWidth="1"/>
    <col min="6" max="8" width="9.77734375" customWidth="1"/>
    <col min="9" max="9" width="10.5546875" customWidth="1"/>
    <col min="10" max="10" width="11.109375" customWidth="1"/>
    <col min="11" max="11" width="9.21875" customWidth="1"/>
    <col min="12" max="12" width="11.44140625" customWidth="1"/>
    <col min="13" max="13" width="10.44140625" customWidth="1"/>
    <col min="14" max="14" width="10.109375" customWidth="1"/>
    <col min="15" max="45" width="9.6640625" customWidth="1"/>
    <col min="54" max="55" width="9.6640625" customWidth="1"/>
    <col min="57" max="71" width="9.6640625" customWidth="1"/>
    <col min="72" max="72" width="9.77734375" customWidth="1"/>
    <col min="73" max="73" width="9.33203125" customWidth="1"/>
    <col min="74" max="74" width="9.5546875" customWidth="1"/>
    <col min="75" max="75" width="9.6640625" customWidth="1"/>
    <col min="76" max="76" width="9.88671875" customWidth="1"/>
    <col min="77" max="77" width="9.6640625" customWidth="1"/>
    <col min="78" max="78" width="9.21875" customWidth="1"/>
    <col min="79" max="79" width="10.21875" customWidth="1"/>
  </cols>
  <sheetData>
    <row r="1" spans="1:80">
      <c r="A1" s="45" t="s">
        <v>299</v>
      </c>
      <c r="B1" s="45"/>
      <c r="C1" s="45"/>
      <c r="D1" s="45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D1" s="310"/>
      <c r="BF1" s="310"/>
      <c r="BG1" s="310"/>
      <c r="BH1" s="310"/>
      <c r="BI1" s="310"/>
      <c r="BJ1" s="310"/>
      <c r="BK1" s="310"/>
      <c r="BL1" s="310"/>
      <c r="BM1" s="310"/>
      <c r="BN1" s="310"/>
      <c r="BO1" s="310"/>
      <c r="BP1" s="310"/>
      <c r="BQ1" s="310"/>
      <c r="BR1" s="310"/>
      <c r="BS1" s="310"/>
      <c r="BT1" s="310"/>
      <c r="BU1" s="310"/>
      <c r="BV1" s="310"/>
      <c r="BW1" s="310"/>
      <c r="BX1" s="310"/>
      <c r="BY1" s="310"/>
      <c r="BZ1" s="310"/>
      <c r="CA1" s="310"/>
      <c r="CB1" s="310"/>
    </row>
    <row r="2" spans="1:80">
      <c r="A2" s="45" t="s">
        <v>360</v>
      </c>
      <c r="B2" s="45"/>
      <c r="C2" s="45"/>
      <c r="D2" s="45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D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</row>
    <row r="3" spans="1:80">
      <c r="A3" s="310"/>
      <c r="B3" s="45"/>
      <c r="C3" s="45"/>
      <c r="D3" s="45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D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</row>
    <row r="4" spans="1:80" ht="15.75" thickBot="1">
      <c r="A4" s="45"/>
      <c r="B4" s="45"/>
      <c r="C4" s="45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Z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  <c r="BV4" s="310"/>
      <c r="BW4" s="310"/>
      <c r="BX4" s="310"/>
    </row>
    <row r="5" spans="1:80" ht="32.25" customHeight="1" thickBot="1">
      <c r="A5" s="304" t="s">
        <v>48</v>
      </c>
      <c r="B5" s="317">
        <v>40917</v>
      </c>
      <c r="C5" s="317">
        <v>40933</v>
      </c>
      <c r="D5" s="317">
        <v>40938</v>
      </c>
      <c r="E5" s="306" t="s">
        <v>341</v>
      </c>
      <c r="F5" s="317">
        <v>40943</v>
      </c>
      <c r="G5" s="317">
        <v>40951</v>
      </c>
      <c r="H5" s="317">
        <v>40955</v>
      </c>
      <c r="I5" s="305" t="s">
        <v>342</v>
      </c>
      <c r="J5" s="317">
        <v>40977</v>
      </c>
      <c r="K5" s="317">
        <v>40987</v>
      </c>
      <c r="L5" s="317">
        <v>40988</v>
      </c>
      <c r="M5" s="317">
        <v>40996</v>
      </c>
      <c r="N5" s="306" t="s">
        <v>635</v>
      </c>
      <c r="O5" s="317">
        <v>41000</v>
      </c>
      <c r="P5" s="317">
        <v>41011</v>
      </c>
      <c r="Q5" s="317">
        <v>41029</v>
      </c>
      <c r="R5" s="306" t="s">
        <v>636</v>
      </c>
      <c r="S5" s="317">
        <v>41036</v>
      </c>
      <c r="T5" s="317">
        <v>41039</v>
      </c>
      <c r="U5" s="317">
        <v>41044</v>
      </c>
      <c r="V5" s="328" t="s">
        <v>347</v>
      </c>
      <c r="W5" s="317">
        <v>41064</v>
      </c>
      <c r="X5" s="317">
        <v>41081</v>
      </c>
      <c r="Y5" s="328" t="s">
        <v>641</v>
      </c>
      <c r="Z5" s="317">
        <v>41101</v>
      </c>
      <c r="AA5" s="317">
        <v>41102</v>
      </c>
      <c r="AB5" s="317">
        <v>41104</v>
      </c>
      <c r="AC5" s="317">
        <v>41107</v>
      </c>
      <c r="AD5" s="317">
        <v>41112</v>
      </c>
      <c r="AE5" s="317">
        <v>41117</v>
      </c>
      <c r="AF5" s="328" t="s">
        <v>639</v>
      </c>
      <c r="AG5" s="317"/>
      <c r="AH5" s="328" t="s">
        <v>377</v>
      </c>
      <c r="AI5" s="317">
        <v>41165</v>
      </c>
      <c r="AJ5" s="317">
        <v>41167</v>
      </c>
      <c r="AK5" s="317">
        <v>41180</v>
      </c>
      <c r="AL5" s="328" t="s">
        <v>640</v>
      </c>
      <c r="AM5" s="317"/>
      <c r="AN5" s="328" t="s">
        <v>354</v>
      </c>
      <c r="AO5" s="317"/>
      <c r="AP5" s="328" t="s">
        <v>356</v>
      </c>
      <c r="AQ5" s="333">
        <v>41257</v>
      </c>
      <c r="AR5" s="333">
        <v>41639</v>
      </c>
      <c r="AS5" s="328" t="s">
        <v>357</v>
      </c>
      <c r="AT5" s="309" t="s">
        <v>358</v>
      </c>
    </row>
    <row r="6" spans="1:80" ht="15" customHeight="1" thickBot="1">
      <c r="A6" s="300" t="s">
        <v>317</v>
      </c>
      <c r="B6" s="20">
        <v>0.2</v>
      </c>
      <c r="C6" s="20">
        <v>0.3</v>
      </c>
      <c r="D6" s="20">
        <v>0.4</v>
      </c>
      <c r="E6" s="319">
        <f>SUM(B6:D6)</f>
        <v>0.9</v>
      </c>
      <c r="F6" s="20">
        <v>0.1</v>
      </c>
      <c r="G6" s="20">
        <v>0.3</v>
      </c>
      <c r="H6" s="20">
        <v>0.7</v>
      </c>
      <c r="I6" s="319">
        <f>SUM(F6:H6)</f>
        <v>1.1000000000000001</v>
      </c>
      <c r="J6" s="20">
        <v>0.2</v>
      </c>
      <c r="K6" s="20">
        <v>0.3</v>
      </c>
      <c r="L6" s="20">
        <v>0.8</v>
      </c>
      <c r="M6" s="20">
        <v>0.7</v>
      </c>
      <c r="N6" s="319">
        <f t="shared" ref="N6:N25" si="0">SUM(J6:M6)</f>
        <v>2</v>
      </c>
      <c r="O6" s="20">
        <v>0.7</v>
      </c>
      <c r="P6" s="20">
        <v>0.1</v>
      </c>
      <c r="Q6" s="20">
        <v>0.1</v>
      </c>
      <c r="R6" s="319">
        <f>O6+P6+Q6</f>
        <v>0.89999999999999991</v>
      </c>
      <c r="S6" s="20">
        <v>1.2</v>
      </c>
      <c r="T6" s="20">
        <v>4.3</v>
      </c>
      <c r="U6" s="20">
        <v>2.1</v>
      </c>
      <c r="V6" s="319">
        <f>S6+T6+U6</f>
        <v>7.6</v>
      </c>
      <c r="W6" s="20">
        <v>0.2</v>
      </c>
      <c r="X6" s="20">
        <v>0.1</v>
      </c>
      <c r="Y6" s="319">
        <f>W6+X6</f>
        <v>0.30000000000000004</v>
      </c>
      <c r="Z6" s="20">
        <v>1.2</v>
      </c>
      <c r="AA6" s="20">
        <v>0.7</v>
      </c>
      <c r="AB6" s="20">
        <v>0.1</v>
      </c>
      <c r="AC6" s="20">
        <v>0.7</v>
      </c>
      <c r="AD6" s="20">
        <v>0.1</v>
      </c>
      <c r="AE6" s="20">
        <v>0.8</v>
      </c>
      <c r="AF6" s="319">
        <f>SUM(Z6:AE6)</f>
        <v>3.6000000000000005</v>
      </c>
      <c r="AG6" s="20"/>
      <c r="AH6" s="319">
        <f>AG6</f>
        <v>0</v>
      </c>
      <c r="AI6" s="20">
        <v>0.1</v>
      </c>
      <c r="AJ6" s="20">
        <v>0.3</v>
      </c>
      <c r="AK6" s="20">
        <v>6</v>
      </c>
      <c r="AL6" s="319">
        <f>SUM(AI6:AK6)</f>
        <v>6.4</v>
      </c>
      <c r="AM6" s="20"/>
      <c r="AN6" s="319">
        <f t="shared" ref="AN6:AN25" si="1">SUM(AM6:AM6)</f>
        <v>0</v>
      </c>
      <c r="AO6" s="20"/>
      <c r="AP6" s="319">
        <f>(AO6)</f>
        <v>0</v>
      </c>
      <c r="AQ6" s="20">
        <v>0.2</v>
      </c>
      <c r="AR6" s="20">
        <v>0.3</v>
      </c>
      <c r="AS6" s="319">
        <f>AQ6+AR6</f>
        <v>0.5</v>
      </c>
      <c r="AT6" s="318">
        <f>E6+I6+N6+R6+V6+Y6+AF6+AH6+AL6+AN6+AP6+AS6</f>
        <v>23.300000000000004</v>
      </c>
    </row>
    <row r="7" spans="1:80" ht="15.75" thickBot="1">
      <c r="A7" s="301" t="s">
        <v>303</v>
      </c>
      <c r="B7" s="59">
        <v>0.1</v>
      </c>
      <c r="C7" s="59">
        <v>0.4</v>
      </c>
      <c r="D7" s="59">
        <v>0.3</v>
      </c>
      <c r="E7" s="319">
        <f t="shared" ref="E7:E42" si="2">SUM(B7:D7)</f>
        <v>0.8</v>
      </c>
      <c r="F7" s="20">
        <v>0.1</v>
      </c>
      <c r="G7" s="20">
        <v>0.2</v>
      </c>
      <c r="H7" s="20">
        <v>0.6</v>
      </c>
      <c r="I7" s="319">
        <f t="shared" ref="I7:I25" si="3">SUM(F7:H7)</f>
        <v>0.9</v>
      </c>
      <c r="J7" s="20">
        <v>0.2</v>
      </c>
      <c r="K7" s="20">
        <v>0.2</v>
      </c>
      <c r="L7" s="20">
        <v>0.7</v>
      </c>
      <c r="M7" s="20">
        <v>0.8</v>
      </c>
      <c r="N7" s="319">
        <f t="shared" si="0"/>
        <v>1.9000000000000001</v>
      </c>
      <c r="O7" s="20">
        <v>0.6</v>
      </c>
      <c r="P7" s="20">
        <v>0.2</v>
      </c>
      <c r="Q7" s="20">
        <v>0.1</v>
      </c>
      <c r="R7" s="319">
        <f t="shared" ref="R7:R25" si="4">O7+P7+Q7</f>
        <v>0.9</v>
      </c>
      <c r="S7" s="20">
        <v>1.3</v>
      </c>
      <c r="T7" s="20">
        <v>4.0999999999999996</v>
      </c>
      <c r="U7" s="20">
        <v>1.8</v>
      </c>
      <c r="V7" s="319">
        <f t="shared" ref="V7:V25" si="5">S7+T7+U7</f>
        <v>7.1999999999999993</v>
      </c>
      <c r="W7" s="20">
        <v>0.1</v>
      </c>
      <c r="X7" s="20">
        <v>0</v>
      </c>
      <c r="Y7" s="319">
        <f t="shared" ref="Y7:Y25" si="6">W7+X7</f>
        <v>0.1</v>
      </c>
      <c r="Z7" s="20">
        <v>1.5</v>
      </c>
      <c r="AA7" s="20">
        <v>0.5</v>
      </c>
      <c r="AB7" s="20">
        <v>0.1</v>
      </c>
      <c r="AC7" s="20">
        <v>0.5</v>
      </c>
      <c r="AD7" s="20">
        <v>0.1</v>
      </c>
      <c r="AE7" s="20">
        <v>0.8</v>
      </c>
      <c r="AF7" s="319">
        <f t="shared" ref="AF7:AF25" si="7">SUM(Z7:AE7)</f>
        <v>3.5</v>
      </c>
      <c r="AG7" s="20"/>
      <c r="AH7" s="319">
        <f t="shared" ref="AH7:AH29" si="8">AG7</f>
        <v>0</v>
      </c>
      <c r="AI7" s="20">
        <v>0.1</v>
      </c>
      <c r="AJ7" s="20">
        <v>0.3</v>
      </c>
      <c r="AK7" s="20">
        <v>7.2</v>
      </c>
      <c r="AL7" s="319">
        <f t="shared" ref="AL7:AL25" si="9">SUM(AI7:AK7)</f>
        <v>7.6000000000000005</v>
      </c>
      <c r="AM7" s="20"/>
      <c r="AN7" s="319">
        <f t="shared" si="1"/>
        <v>0</v>
      </c>
      <c r="AO7" s="20"/>
      <c r="AP7" s="319">
        <f t="shared" ref="AP7:AP25" si="10">(AO7)</f>
        <v>0</v>
      </c>
      <c r="AQ7" s="20">
        <v>0.2</v>
      </c>
      <c r="AR7" s="20">
        <v>0.2</v>
      </c>
      <c r="AS7" s="319">
        <f t="shared" ref="AS7:AS25" si="11">AQ7+AR7</f>
        <v>0.4</v>
      </c>
      <c r="AT7" s="318">
        <f t="shared" ref="AT7:AT25" si="12">E7+I7+N7+R7+V7+Y7++AF7+AH7+AL7+AN7+AP7+AS7</f>
        <v>23.299999999999997</v>
      </c>
    </row>
    <row r="8" spans="1:80" ht="15.75" thickBot="1">
      <c r="A8" s="301" t="s">
        <v>287</v>
      </c>
      <c r="B8" s="20">
        <v>0.2</v>
      </c>
      <c r="C8" s="20">
        <v>0.7</v>
      </c>
      <c r="D8" s="20">
        <v>0.3</v>
      </c>
      <c r="E8" s="319">
        <f t="shared" si="2"/>
        <v>1.2</v>
      </c>
      <c r="F8" s="20">
        <v>0.1</v>
      </c>
      <c r="G8" s="20">
        <v>0.4</v>
      </c>
      <c r="H8" s="20">
        <v>0.8</v>
      </c>
      <c r="I8" s="319">
        <f t="shared" si="3"/>
        <v>1.3</v>
      </c>
      <c r="J8" s="20">
        <v>0.2</v>
      </c>
      <c r="K8" s="20">
        <v>0.3</v>
      </c>
      <c r="L8" s="20">
        <v>1</v>
      </c>
      <c r="M8" s="20">
        <v>0.8</v>
      </c>
      <c r="N8" s="319">
        <f t="shared" si="0"/>
        <v>2.2999999999999998</v>
      </c>
      <c r="O8" s="20">
        <v>0.7</v>
      </c>
      <c r="P8" s="20">
        <v>0.1</v>
      </c>
      <c r="Q8" s="20">
        <v>0.2</v>
      </c>
      <c r="R8" s="319">
        <f t="shared" si="4"/>
        <v>1</v>
      </c>
      <c r="S8" s="20">
        <v>1.6</v>
      </c>
      <c r="T8" s="20">
        <v>4.4000000000000004</v>
      </c>
      <c r="U8" s="20">
        <v>2</v>
      </c>
      <c r="V8" s="319">
        <f t="shared" si="5"/>
        <v>8</v>
      </c>
      <c r="W8" s="20">
        <v>0.1</v>
      </c>
      <c r="X8" s="20">
        <v>0</v>
      </c>
      <c r="Y8" s="319">
        <f t="shared" si="6"/>
        <v>0.1</v>
      </c>
      <c r="Z8" s="20">
        <v>1.5</v>
      </c>
      <c r="AA8" s="20">
        <v>0.6</v>
      </c>
      <c r="AB8" s="20">
        <v>0.1</v>
      </c>
      <c r="AC8" s="20">
        <v>1</v>
      </c>
      <c r="AD8" s="20">
        <v>0.1</v>
      </c>
      <c r="AE8" s="20">
        <v>0.9</v>
      </c>
      <c r="AF8" s="319">
        <f t="shared" si="7"/>
        <v>4.2</v>
      </c>
      <c r="AG8" s="20"/>
      <c r="AH8" s="319">
        <f t="shared" si="8"/>
        <v>0</v>
      </c>
      <c r="AI8" s="20">
        <v>0.1</v>
      </c>
      <c r="AJ8" s="20">
        <v>0.3</v>
      </c>
      <c r="AK8" s="20">
        <v>6</v>
      </c>
      <c r="AL8" s="319">
        <f t="shared" si="9"/>
        <v>6.4</v>
      </c>
      <c r="AM8" s="20"/>
      <c r="AN8" s="319">
        <f t="shared" si="1"/>
        <v>0</v>
      </c>
      <c r="AO8" s="20"/>
      <c r="AP8" s="319">
        <f t="shared" si="10"/>
        <v>0</v>
      </c>
      <c r="AQ8" s="20">
        <v>0.2</v>
      </c>
      <c r="AR8" s="20">
        <v>0.2</v>
      </c>
      <c r="AS8" s="319">
        <f t="shared" si="11"/>
        <v>0.4</v>
      </c>
      <c r="AT8" s="318">
        <f t="shared" si="12"/>
        <v>24.9</v>
      </c>
    </row>
    <row r="9" spans="1:80" ht="15.75" thickBot="1">
      <c r="A9" s="301" t="s">
        <v>52</v>
      </c>
      <c r="B9" s="20">
        <v>0.2</v>
      </c>
      <c r="C9" s="20">
        <v>0.8</v>
      </c>
      <c r="D9" s="20">
        <v>0.2</v>
      </c>
      <c r="E9" s="319">
        <f t="shared" si="2"/>
        <v>1.2</v>
      </c>
      <c r="F9" s="20">
        <v>0.1</v>
      </c>
      <c r="G9" s="20">
        <v>0.2</v>
      </c>
      <c r="H9" s="20">
        <v>0.3</v>
      </c>
      <c r="I9" s="319">
        <f t="shared" si="3"/>
        <v>0.60000000000000009</v>
      </c>
      <c r="J9" s="20">
        <v>0.2</v>
      </c>
      <c r="K9" s="20">
        <v>0.2</v>
      </c>
      <c r="L9" s="20">
        <v>1.2</v>
      </c>
      <c r="M9" s="20">
        <v>1.2</v>
      </c>
      <c r="N9" s="319">
        <f t="shared" si="0"/>
        <v>2.8</v>
      </c>
      <c r="O9" s="20">
        <v>0.5</v>
      </c>
      <c r="P9" s="20">
        <v>0.1</v>
      </c>
      <c r="Q9" s="20">
        <v>0</v>
      </c>
      <c r="R9" s="319">
        <f t="shared" si="4"/>
        <v>0.6</v>
      </c>
      <c r="S9" s="20">
        <v>1.4</v>
      </c>
      <c r="T9" s="20">
        <v>3.4</v>
      </c>
      <c r="U9" s="20">
        <v>1</v>
      </c>
      <c r="V9" s="319">
        <f t="shared" si="5"/>
        <v>5.8</v>
      </c>
      <c r="W9" s="20">
        <v>0.2</v>
      </c>
      <c r="X9" s="20">
        <v>0.2</v>
      </c>
      <c r="Y9" s="319">
        <f t="shared" si="6"/>
        <v>0.4</v>
      </c>
      <c r="Z9" s="20">
        <v>0.6</v>
      </c>
      <c r="AA9" s="20">
        <v>0.2</v>
      </c>
      <c r="AB9" s="20">
        <v>0.3</v>
      </c>
      <c r="AC9" s="20">
        <v>1.6</v>
      </c>
      <c r="AD9" s="20">
        <v>0.1</v>
      </c>
      <c r="AE9" s="20">
        <v>0.1</v>
      </c>
      <c r="AF9" s="319">
        <f t="shared" si="7"/>
        <v>2.9000000000000004</v>
      </c>
      <c r="AG9" s="20"/>
      <c r="AH9" s="319">
        <f t="shared" si="8"/>
        <v>0</v>
      </c>
      <c r="AI9" s="20">
        <v>0.2</v>
      </c>
      <c r="AJ9" s="20">
        <v>0.3</v>
      </c>
      <c r="AK9" s="20">
        <v>5.6</v>
      </c>
      <c r="AL9" s="319">
        <f t="shared" si="9"/>
        <v>6.1</v>
      </c>
      <c r="AM9" s="20"/>
      <c r="AN9" s="319">
        <f t="shared" si="1"/>
        <v>0</v>
      </c>
      <c r="AO9" s="20"/>
      <c r="AP9" s="319">
        <f t="shared" si="10"/>
        <v>0</v>
      </c>
      <c r="AQ9" s="20">
        <v>0.3</v>
      </c>
      <c r="AR9" s="20">
        <v>0.1</v>
      </c>
      <c r="AS9" s="319">
        <f t="shared" si="11"/>
        <v>0.4</v>
      </c>
      <c r="AT9" s="318">
        <f t="shared" si="12"/>
        <v>20.799999999999997</v>
      </c>
    </row>
    <row r="10" spans="1:80" ht="15.75" thickBot="1">
      <c r="A10" s="302" t="s">
        <v>49</v>
      </c>
      <c r="B10" s="49">
        <v>0.2</v>
      </c>
      <c r="C10" s="49">
        <v>1.8</v>
      </c>
      <c r="D10" s="49">
        <v>0.2</v>
      </c>
      <c r="E10" s="319">
        <f t="shared" si="2"/>
        <v>2.2000000000000002</v>
      </c>
      <c r="F10" s="20">
        <v>0.1</v>
      </c>
      <c r="G10" s="20">
        <v>0.3</v>
      </c>
      <c r="H10" s="20">
        <v>0.3</v>
      </c>
      <c r="I10" s="319">
        <f t="shared" si="3"/>
        <v>0.7</v>
      </c>
      <c r="J10" s="20">
        <v>0.3</v>
      </c>
      <c r="K10" s="20">
        <v>0.1</v>
      </c>
      <c r="L10" s="20">
        <v>0.8</v>
      </c>
      <c r="M10" s="20">
        <v>1</v>
      </c>
      <c r="N10" s="319">
        <f t="shared" si="0"/>
        <v>2.2000000000000002</v>
      </c>
      <c r="O10" s="20">
        <v>0.4</v>
      </c>
      <c r="P10" s="20">
        <v>0.3</v>
      </c>
      <c r="Q10" s="20">
        <v>0</v>
      </c>
      <c r="R10" s="319">
        <f t="shared" si="4"/>
        <v>0.7</v>
      </c>
      <c r="S10" s="20">
        <v>1.4</v>
      </c>
      <c r="T10" s="20">
        <v>3.1</v>
      </c>
      <c r="U10" s="20">
        <v>2.4</v>
      </c>
      <c r="V10" s="319">
        <f t="shared" si="5"/>
        <v>6.9</v>
      </c>
      <c r="W10" s="20">
        <v>0.1</v>
      </c>
      <c r="X10" s="20">
        <v>0.3</v>
      </c>
      <c r="Y10" s="319">
        <f t="shared" si="6"/>
        <v>0.4</v>
      </c>
      <c r="Z10" s="20">
        <v>0.6</v>
      </c>
      <c r="AA10" s="20">
        <v>0.1</v>
      </c>
      <c r="AB10" s="20">
        <v>0.1</v>
      </c>
      <c r="AC10" s="20">
        <v>1</v>
      </c>
      <c r="AD10" s="20">
        <v>0</v>
      </c>
      <c r="AE10" s="20">
        <v>0.1</v>
      </c>
      <c r="AF10" s="319">
        <f t="shared" si="7"/>
        <v>1.9</v>
      </c>
      <c r="AG10" s="20"/>
      <c r="AH10" s="319">
        <f t="shared" si="8"/>
        <v>0</v>
      </c>
      <c r="AI10" s="20">
        <v>0.1</v>
      </c>
      <c r="AJ10" s="20">
        <v>0.3</v>
      </c>
      <c r="AK10" s="20">
        <v>5.6</v>
      </c>
      <c r="AL10" s="319">
        <f t="shared" si="9"/>
        <v>6</v>
      </c>
      <c r="AM10" s="20"/>
      <c r="AN10" s="319">
        <f t="shared" si="1"/>
        <v>0</v>
      </c>
      <c r="AO10" s="20"/>
      <c r="AP10" s="319">
        <f t="shared" si="10"/>
        <v>0</v>
      </c>
      <c r="AQ10" s="20">
        <v>0.2</v>
      </c>
      <c r="AR10" s="20">
        <v>0.2</v>
      </c>
      <c r="AS10" s="319">
        <f t="shared" si="11"/>
        <v>0.4</v>
      </c>
      <c r="AT10" s="318">
        <f t="shared" si="12"/>
        <v>21.4</v>
      </c>
    </row>
    <row r="11" spans="1:80" ht="15.75" thickBot="1">
      <c r="A11" s="301" t="s">
        <v>304</v>
      </c>
      <c r="B11" s="20">
        <v>0.2</v>
      </c>
      <c r="C11" s="20">
        <v>0.7</v>
      </c>
      <c r="D11" s="20">
        <v>0.2</v>
      </c>
      <c r="E11" s="319">
        <f t="shared" si="2"/>
        <v>1.0999999999999999</v>
      </c>
      <c r="F11" s="20">
        <v>0.1</v>
      </c>
      <c r="G11" s="20">
        <v>0.3</v>
      </c>
      <c r="H11" s="20">
        <v>0.5</v>
      </c>
      <c r="I11" s="319">
        <f t="shared" si="3"/>
        <v>0.9</v>
      </c>
      <c r="J11" s="20">
        <v>0.3</v>
      </c>
      <c r="K11" s="20">
        <v>0.1</v>
      </c>
      <c r="L11" s="20">
        <v>0.8</v>
      </c>
      <c r="M11" s="20">
        <v>0.7</v>
      </c>
      <c r="N11" s="319">
        <f t="shared" si="0"/>
        <v>1.9000000000000001</v>
      </c>
      <c r="O11" s="20">
        <v>0.7</v>
      </c>
      <c r="P11" s="20">
        <v>0.3</v>
      </c>
      <c r="Q11" s="20">
        <v>0</v>
      </c>
      <c r="R11" s="319">
        <f t="shared" si="4"/>
        <v>1</v>
      </c>
      <c r="S11" s="20">
        <v>1.5</v>
      </c>
      <c r="T11" s="20">
        <v>3.1</v>
      </c>
      <c r="U11" s="20">
        <v>2.4</v>
      </c>
      <c r="V11" s="319">
        <f t="shared" si="5"/>
        <v>7</v>
      </c>
      <c r="W11" s="20">
        <v>0.1</v>
      </c>
      <c r="X11" s="20">
        <v>0.2</v>
      </c>
      <c r="Y11" s="319">
        <f t="shared" si="6"/>
        <v>0.30000000000000004</v>
      </c>
      <c r="Z11" s="20">
        <v>0.1</v>
      </c>
      <c r="AA11" s="20">
        <v>0.2</v>
      </c>
      <c r="AB11" s="20">
        <v>0.1</v>
      </c>
      <c r="AC11" s="20">
        <v>0.5</v>
      </c>
      <c r="AD11" s="20">
        <v>0</v>
      </c>
      <c r="AE11" s="20">
        <v>0.1</v>
      </c>
      <c r="AF11" s="319">
        <f t="shared" si="7"/>
        <v>1</v>
      </c>
      <c r="AG11" s="20"/>
      <c r="AH11" s="319">
        <f t="shared" si="8"/>
        <v>0</v>
      </c>
      <c r="AI11" s="20">
        <v>0.3</v>
      </c>
      <c r="AJ11" s="20">
        <v>0.3</v>
      </c>
      <c r="AK11" s="20">
        <v>5.7</v>
      </c>
      <c r="AL11" s="319">
        <f t="shared" si="9"/>
        <v>6.3</v>
      </c>
      <c r="AM11" s="20"/>
      <c r="AN11" s="319">
        <f t="shared" si="1"/>
        <v>0</v>
      </c>
      <c r="AO11" s="20"/>
      <c r="AP11" s="319">
        <f t="shared" si="10"/>
        <v>0</v>
      </c>
      <c r="AQ11" s="20">
        <v>0.2</v>
      </c>
      <c r="AR11" s="20">
        <v>0.1</v>
      </c>
      <c r="AS11" s="319">
        <f t="shared" si="11"/>
        <v>0.30000000000000004</v>
      </c>
      <c r="AT11" s="318">
        <f t="shared" si="12"/>
        <v>19.8</v>
      </c>
    </row>
    <row r="12" spans="1:80" ht="15.75" thickBot="1">
      <c r="A12" s="301" t="s">
        <v>637</v>
      </c>
      <c r="B12" s="20">
        <v>0.2</v>
      </c>
      <c r="C12" s="20">
        <v>0.6</v>
      </c>
      <c r="D12" s="20">
        <v>0.2</v>
      </c>
      <c r="E12" s="319">
        <f t="shared" si="2"/>
        <v>1</v>
      </c>
      <c r="F12" s="20">
        <v>0.3</v>
      </c>
      <c r="G12" s="20">
        <v>0.3</v>
      </c>
      <c r="H12" s="20">
        <v>0.6</v>
      </c>
      <c r="I12" s="319">
        <f t="shared" si="3"/>
        <v>1.2</v>
      </c>
      <c r="J12" s="20">
        <v>0.1</v>
      </c>
      <c r="K12" s="20">
        <v>0.1</v>
      </c>
      <c r="L12" s="20">
        <v>0.9</v>
      </c>
      <c r="M12" s="20">
        <v>0.6</v>
      </c>
      <c r="N12" s="319">
        <f t="shared" si="0"/>
        <v>1.7000000000000002</v>
      </c>
      <c r="O12" s="20">
        <v>0.4</v>
      </c>
      <c r="P12" s="20">
        <v>0.2</v>
      </c>
      <c r="Q12" s="20">
        <v>0</v>
      </c>
      <c r="R12" s="319">
        <f t="shared" si="4"/>
        <v>0.60000000000000009</v>
      </c>
      <c r="S12" s="20">
        <v>2.4</v>
      </c>
      <c r="T12" s="20">
        <v>2.7</v>
      </c>
      <c r="U12" s="20">
        <v>3.6</v>
      </c>
      <c r="V12" s="319">
        <f t="shared" si="5"/>
        <v>8.6999999999999993</v>
      </c>
      <c r="W12" s="20">
        <v>0.2</v>
      </c>
      <c r="X12" s="20">
        <v>0</v>
      </c>
      <c r="Y12" s="319">
        <f t="shared" si="6"/>
        <v>0.2</v>
      </c>
      <c r="Z12" s="20">
        <v>0.1</v>
      </c>
      <c r="AA12" s="20">
        <v>0.6</v>
      </c>
      <c r="AB12" s="20">
        <v>0</v>
      </c>
      <c r="AC12" s="20">
        <v>0.5</v>
      </c>
      <c r="AD12" s="20">
        <v>0</v>
      </c>
      <c r="AE12" s="20">
        <v>0.1</v>
      </c>
      <c r="AF12" s="319">
        <f t="shared" si="7"/>
        <v>1.3</v>
      </c>
      <c r="AG12" s="20"/>
      <c r="AH12" s="319">
        <f t="shared" si="8"/>
        <v>0</v>
      </c>
      <c r="AI12" s="20">
        <v>0.3</v>
      </c>
      <c r="AJ12" s="20">
        <v>0.3</v>
      </c>
      <c r="AK12" s="20">
        <v>3.5</v>
      </c>
      <c r="AL12" s="319">
        <f t="shared" si="9"/>
        <v>4.0999999999999996</v>
      </c>
      <c r="AM12" s="20"/>
      <c r="AN12" s="319">
        <f t="shared" si="1"/>
        <v>0</v>
      </c>
      <c r="AO12" s="20"/>
      <c r="AP12" s="319">
        <f t="shared" si="10"/>
        <v>0</v>
      </c>
      <c r="AQ12" s="20">
        <v>0.2</v>
      </c>
      <c r="AR12" s="20">
        <v>0.1</v>
      </c>
      <c r="AS12" s="319">
        <f t="shared" si="11"/>
        <v>0.30000000000000004</v>
      </c>
      <c r="AT12" s="318">
        <f t="shared" si="12"/>
        <v>19.099999999999998</v>
      </c>
    </row>
    <row r="13" spans="1:80" ht="15.75" thickBot="1">
      <c r="A13" s="302" t="s">
        <v>306</v>
      </c>
      <c r="B13" s="49">
        <v>0.2</v>
      </c>
      <c r="C13" s="49">
        <v>0.4</v>
      </c>
      <c r="D13" s="49">
        <v>0.2</v>
      </c>
      <c r="E13" s="319">
        <f t="shared" si="2"/>
        <v>0.8</v>
      </c>
      <c r="F13" s="20">
        <v>0.2</v>
      </c>
      <c r="G13" s="20">
        <v>0</v>
      </c>
      <c r="H13" s="20">
        <v>0.3</v>
      </c>
      <c r="I13" s="319">
        <f t="shared" si="3"/>
        <v>0.5</v>
      </c>
      <c r="J13" s="20">
        <v>0.2</v>
      </c>
      <c r="K13" s="20">
        <v>0.1</v>
      </c>
      <c r="L13" s="20">
        <v>1.6</v>
      </c>
      <c r="M13" s="20">
        <v>0.7</v>
      </c>
      <c r="N13" s="319">
        <f t="shared" si="0"/>
        <v>2.6</v>
      </c>
      <c r="O13" s="20">
        <v>0.3</v>
      </c>
      <c r="P13" s="20">
        <v>0.1</v>
      </c>
      <c r="Q13" s="20">
        <v>0</v>
      </c>
      <c r="R13" s="319">
        <f t="shared" si="4"/>
        <v>0.4</v>
      </c>
      <c r="S13" s="20">
        <v>2.1</v>
      </c>
      <c r="T13" s="20">
        <v>1.7</v>
      </c>
      <c r="U13" s="20">
        <v>1.5</v>
      </c>
      <c r="V13" s="319">
        <f t="shared" si="5"/>
        <v>5.3</v>
      </c>
      <c r="W13" s="20">
        <v>0.1</v>
      </c>
      <c r="X13" s="20">
        <v>0.1</v>
      </c>
      <c r="Y13" s="319">
        <f t="shared" si="6"/>
        <v>0.2</v>
      </c>
      <c r="Z13" s="20">
        <v>0.3</v>
      </c>
      <c r="AA13" s="20">
        <v>0.3</v>
      </c>
      <c r="AB13" s="20">
        <v>0.5</v>
      </c>
      <c r="AC13" s="20">
        <v>1</v>
      </c>
      <c r="AD13" s="20">
        <v>0</v>
      </c>
      <c r="AE13" s="20">
        <v>0.1</v>
      </c>
      <c r="AF13" s="319">
        <f t="shared" si="7"/>
        <v>2.2000000000000002</v>
      </c>
      <c r="AG13" s="20"/>
      <c r="AH13" s="319">
        <f t="shared" si="8"/>
        <v>0</v>
      </c>
      <c r="AI13" s="20">
        <v>0.5</v>
      </c>
      <c r="AJ13" s="20">
        <v>0.4</v>
      </c>
      <c r="AK13" s="20">
        <v>4.0999999999999996</v>
      </c>
      <c r="AL13" s="319">
        <f t="shared" si="9"/>
        <v>5</v>
      </c>
      <c r="AM13" s="20"/>
      <c r="AN13" s="319">
        <f t="shared" si="1"/>
        <v>0</v>
      </c>
      <c r="AO13" s="20"/>
      <c r="AP13" s="319">
        <f t="shared" si="10"/>
        <v>0</v>
      </c>
      <c r="AQ13" s="20">
        <v>0.2</v>
      </c>
      <c r="AR13" s="20">
        <v>0.1</v>
      </c>
      <c r="AS13" s="319">
        <f t="shared" si="11"/>
        <v>0.30000000000000004</v>
      </c>
      <c r="AT13" s="318">
        <f t="shared" si="12"/>
        <v>17.3</v>
      </c>
    </row>
    <row r="14" spans="1:80" ht="15.75" thickBot="1">
      <c r="A14" s="301" t="s">
        <v>638</v>
      </c>
      <c r="B14" s="20">
        <v>0.2</v>
      </c>
      <c r="C14" s="20">
        <v>0.5</v>
      </c>
      <c r="D14" s="20">
        <v>0.6</v>
      </c>
      <c r="E14" s="319">
        <f t="shared" si="2"/>
        <v>1.2999999999999998</v>
      </c>
      <c r="F14" s="20">
        <v>0.2</v>
      </c>
      <c r="G14" s="20">
        <v>0.1</v>
      </c>
      <c r="H14" s="20">
        <v>0.3</v>
      </c>
      <c r="I14" s="319">
        <f t="shared" si="3"/>
        <v>0.60000000000000009</v>
      </c>
      <c r="J14" s="20">
        <v>0.3</v>
      </c>
      <c r="K14" s="20">
        <v>0.1</v>
      </c>
      <c r="L14" s="20">
        <v>0.4</v>
      </c>
      <c r="M14" s="20">
        <v>0.5</v>
      </c>
      <c r="N14" s="319">
        <f t="shared" si="0"/>
        <v>1.3</v>
      </c>
      <c r="O14" s="20">
        <v>0.3</v>
      </c>
      <c r="P14" s="20">
        <v>0.2</v>
      </c>
      <c r="Q14" s="20">
        <v>0</v>
      </c>
      <c r="R14" s="319">
        <f t="shared" si="4"/>
        <v>0.5</v>
      </c>
      <c r="S14" s="20">
        <v>1.5</v>
      </c>
      <c r="T14" s="20">
        <v>3.3</v>
      </c>
      <c r="U14" s="20">
        <v>2</v>
      </c>
      <c r="V14" s="319">
        <f t="shared" si="5"/>
        <v>6.8</v>
      </c>
      <c r="W14" s="20">
        <v>0.1</v>
      </c>
      <c r="X14" s="20">
        <v>0.2</v>
      </c>
      <c r="Y14" s="319">
        <f t="shared" si="6"/>
        <v>0.30000000000000004</v>
      </c>
      <c r="Z14" s="20">
        <v>0.1</v>
      </c>
      <c r="AA14" s="20">
        <v>0.4</v>
      </c>
      <c r="AB14" s="20">
        <v>0</v>
      </c>
      <c r="AC14" s="20">
        <v>0.5</v>
      </c>
      <c r="AD14" s="20">
        <v>0.1</v>
      </c>
      <c r="AE14" s="20">
        <v>0.1</v>
      </c>
      <c r="AF14" s="319">
        <f t="shared" si="7"/>
        <v>1.2000000000000002</v>
      </c>
      <c r="AG14" s="20"/>
      <c r="AH14" s="319">
        <f t="shared" si="8"/>
        <v>0</v>
      </c>
      <c r="AI14" s="20">
        <v>0.1</v>
      </c>
      <c r="AJ14" s="20">
        <v>0.3</v>
      </c>
      <c r="AK14" s="20">
        <v>3.1</v>
      </c>
      <c r="AL14" s="319">
        <f t="shared" si="9"/>
        <v>3.5</v>
      </c>
      <c r="AM14" s="20"/>
      <c r="AN14" s="319">
        <f t="shared" si="1"/>
        <v>0</v>
      </c>
      <c r="AO14" s="20"/>
      <c r="AP14" s="319">
        <f t="shared" si="10"/>
        <v>0</v>
      </c>
      <c r="AQ14" s="20">
        <v>0.2</v>
      </c>
      <c r="AR14" s="20">
        <v>0.1</v>
      </c>
      <c r="AS14" s="319">
        <f t="shared" si="11"/>
        <v>0.30000000000000004</v>
      </c>
      <c r="AT14" s="318">
        <f t="shared" si="12"/>
        <v>15.8</v>
      </c>
    </row>
    <row r="15" spans="1:80" ht="15.75" thickBot="1">
      <c r="A15" s="301" t="s">
        <v>256</v>
      </c>
      <c r="B15" s="20">
        <v>0.2</v>
      </c>
      <c r="C15" s="20">
        <v>1.5</v>
      </c>
      <c r="D15" s="20">
        <v>0.2</v>
      </c>
      <c r="E15" s="319">
        <f t="shared" si="2"/>
        <v>1.9</v>
      </c>
      <c r="F15" s="20">
        <v>0.2</v>
      </c>
      <c r="G15" s="20">
        <v>0</v>
      </c>
      <c r="H15" s="20">
        <v>0.3</v>
      </c>
      <c r="I15" s="319">
        <f t="shared" si="3"/>
        <v>0.5</v>
      </c>
      <c r="J15" s="20">
        <v>0.3</v>
      </c>
      <c r="K15" s="20">
        <v>0.1</v>
      </c>
      <c r="L15" s="20">
        <v>0.8</v>
      </c>
      <c r="M15" s="20">
        <v>1</v>
      </c>
      <c r="N15" s="319">
        <f t="shared" si="0"/>
        <v>2.2000000000000002</v>
      </c>
      <c r="O15" s="20">
        <v>0.4</v>
      </c>
      <c r="P15" s="20">
        <v>0.2</v>
      </c>
      <c r="Q15" s="20">
        <v>0</v>
      </c>
      <c r="R15" s="319">
        <f t="shared" si="4"/>
        <v>0.60000000000000009</v>
      </c>
      <c r="S15" s="20">
        <v>2.4</v>
      </c>
      <c r="T15" s="20">
        <v>3.5</v>
      </c>
      <c r="U15" s="20">
        <v>1.8</v>
      </c>
      <c r="V15" s="319">
        <f t="shared" si="5"/>
        <v>7.7</v>
      </c>
      <c r="W15" s="20">
        <v>0.1</v>
      </c>
      <c r="X15" s="20">
        <v>0</v>
      </c>
      <c r="Y15" s="319">
        <f t="shared" si="6"/>
        <v>0.1</v>
      </c>
      <c r="Z15" s="20">
        <v>0.5</v>
      </c>
      <c r="AA15" s="20">
        <v>0.3</v>
      </c>
      <c r="AB15" s="20">
        <v>0</v>
      </c>
      <c r="AC15" s="20">
        <v>0.4</v>
      </c>
      <c r="AD15" s="20">
        <v>0</v>
      </c>
      <c r="AE15" s="20">
        <v>0.1</v>
      </c>
      <c r="AF15" s="319">
        <f t="shared" si="7"/>
        <v>1.3000000000000003</v>
      </c>
      <c r="AG15" s="20"/>
      <c r="AH15" s="319">
        <f t="shared" si="8"/>
        <v>0</v>
      </c>
      <c r="AI15" s="20">
        <v>0.1</v>
      </c>
      <c r="AJ15" s="20">
        <v>0.4</v>
      </c>
      <c r="AK15" s="20">
        <v>5.3</v>
      </c>
      <c r="AL15" s="319">
        <f t="shared" si="9"/>
        <v>5.8</v>
      </c>
      <c r="AM15" s="20"/>
      <c r="AN15" s="319">
        <f t="shared" si="1"/>
        <v>0</v>
      </c>
      <c r="AO15" s="20"/>
      <c r="AP15" s="319">
        <f t="shared" si="10"/>
        <v>0</v>
      </c>
      <c r="AQ15" s="20">
        <v>0.2</v>
      </c>
      <c r="AR15" s="20">
        <v>0.1</v>
      </c>
      <c r="AS15" s="319">
        <f t="shared" si="11"/>
        <v>0.30000000000000004</v>
      </c>
      <c r="AT15" s="318">
        <f t="shared" si="12"/>
        <v>20.399999999999999</v>
      </c>
    </row>
    <row r="16" spans="1:80" ht="15.75" thickBot="1">
      <c r="A16" s="301" t="s">
        <v>257</v>
      </c>
      <c r="B16" s="20">
        <v>0.2</v>
      </c>
      <c r="C16" s="20">
        <v>1.2</v>
      </c>
      <c r="D16" s="20">
        <v>0.2</v>
      </c>
      <c r="E16" s="319">
        <f t="shared" si="2"/>
        <v>1.5999999999999999</v>
      </c>
      <c r="F16" s="20">
        <v>0.3</v>
      </c>
      <c r="G16" s="20">
        <v>0.3</v>
      </c>
      <c r="H16" s="20">
        <v>0.6</v>
      </c>
      <c r="I16" s="319">
        <f t="shared" si="3"/>
        <v>1.2</v>
      </c>
      <c r="J16" s="20">
        <v>0.4</v>
      </c>
      <c r="K16" s="20">
        <v>0.2</v>
      </c>
      <c r="L16" s="20">
        <v>1</v>
      </c>
      <c r="M16" s="20">
        <v>0.6</v>
      </c>
      <c r="N16" s="319">
        <f t="shared" si="0"/>
        <v>2.2000000000000002</v>
      </c>
      <c r="O16" s="20">
        <v>0.5</v>
      </c>
      <c r="P16" s="20">
        <v>0.1</v>
      </c>
      <c r="Q16" s="20">
        <v>0</v>
      </c>
      <c r="R16" s="319">
        <f t="shared" si="4"/>
        <v>0.6</v>
      </c>
      <c r="S16" s="20">
        <v>2.5</v>
      </c>
      <c r="T16" s="20">
        <v>2.8</v>
      </c>
      <c r="U16" s="20">
        <v>1.8</v>
      </c>
      <c r="V16" s="319">
        <f t="shared" si="5"/>
        <v>7.1</v>
      </c>
      <c r="W16" s="20">
        <v>0.1</v>
      </c>
      <c r="X16" s="20">
        <v>0.1</v>
      </c>
      <c r="Y16" s="319">
        <f t="shared" si="6"/>
        <v>0.2</v>
      </c>
      <c r="Z16" s="20">
        <v>0.6</v>
      </c>
      <c r="AA16" s="20">
        <v>0.2</v>
      </c>
      <c r="AB16" s="20">
        <v>0.1</v>
      </c>
      <c r="AC16" s="20">
        <v>0.4</v>
      </c>
      <c r="AD16" s="20">
        <v>0</v>
      </c>
      <c r="AE16" s="20">
        <v>0.2</v>
      </c>
      <c r="AF16" s="319">
        <f t="shared" si="7"/>
        <v>1.5</v>
      </c>
      <c r="AG16" s="20"/>
      <c r="AH16" s="319">
        <f t="shared" si="8"/>
        <v>0</v>
      </c>
      <c r="AI16" s="20">
        <v>0.1</v>
      </c>
      <c r="AJ16" s="20">
        <v>0.3</v>
      </c>
      <c r="AK16" s="20">
        <v>3.5</v>
      </c>
      <c r="AL16" s="319">
        <f t="shared" si="9"/>
        <v>3.9</v>
      </c>
      <c r="AM16" s="20"/>
      <c r="AN16" s="319">
        <f t="shared" si="1"/>
        <v>0</v>
      </c>
      <c r="AO16" s="20"/>
      <c r="AP16" s="319">
        <f t="shared" si="10"/>
        <v>0</v>
      </c>
      <c r="AQ16" s="20">
        <v>0.2</v>
      </c>
      <c r="AR16" s="20">
        <v>0.1</v>
      </c>
      <c r="AS16" s="319">
        <f t="shared" si="11"/>
        <v>0.30000000000000004</v>
      </c>
      <c r="AT16" s="318">
        <f t="shared" si="12"/>
        <v>18.599999999999998</v>
      </c>
    </row>
    <row r="17" spans="1:46" ht="15.75" thickBot="1">
      <c r="A17" s="301" t="s">
        <v>258</v>
      </c>
      <c r="B17" s="20">
        <v>0.2</v>
      </c>
      <c r="C17" s="20">
        <v>1</v>
      </c>
      <c r="D17" s="20">
        <v>0.2</v>
      </c>
      <c r="E17" s="319">
        <f t="shared" si="2"/>
        <v>1.4</v>
      </c>
      <c r="F17" s="20">
        <v>0.1</v>
      </c>
      <c r="G17" s="20">
        <v>0.4</v>
      </c>
      <c r="H17" s="20">
        <v>0.8</v>
      </c>
      <c r="I17" s="319">
        <f t="shared" si="3"/>
        <v>1.3</v>
      </c>
      <c r="J17" s="20">
        <v>0.3</v>
      </c>
      <c r="K17" s="20">
        <v>0.1</v>
      </c>
      <c r="L17" s="20">
        <v>1</v>
      </c>
      <c r="M17" s="20">
        <v>1</v>
      </c>
      <c r="N17" s="319">
        <f t="shared" si="0"/>
        <v>2.4</v>
      </c>
      <c r="O17" s="20">
        <v>0.4</v>
      </c>
      <c r="P17" s="20">
        <v>0.4</v>
      </c>
      <c r="Q17" s="20">
        <v>0</v>
      </c>
      <c r="R17" s="319">
        <f t="shared" si="4"/>
        <v>0.8</v>
      </c>
      <c r="S17" s="20">
        <v>1.3</v>
      </c>
      <c r="T17" s="20">
        <v>2.4</v>
      </c>
      <c r="U17" s="20">
        <v>2.6</v>
      </c>
      <c r="V17" s="319">
        <f t="shared" si="5"/>
        <v>6.3000000000000007</v>
      </c>
      <c r="W17" s="20">
        <v>0.1</v>
      </c>
      <c r="X17" s="20">
        <v>0.1</v>
      </c>
      <c r="Y17" s="319">
        <f t="shared" si="6"/>
        <v>0.2</v>
      </c>
      <c r="Z17" s="20">
        <v>0.4</v>
      </c>
      <c r="AA17" s="20">
        <v>0.2</v>
      </c>
      <c r="AB17" s="20">
        <v>0.2</v>
      </c>
      <c r="AC17" s="20">
        <v>0.5</v>
      </c>
      <c r="AD17" s="20">
        <v>0.3</v>
      </c>
      <c r="AE17" s="20">
        <v>0.2</v>
      </c>
      <c r="AF17" s="319">
        <f t="shared" si="7"/>
        <v>1.8</v>
      </c>
      <c r="AG17" s="20"/>
      <c r="AH17" s="319">
        <f t="shared" si="8"/>
        <v>0</v>
      </c>
      <c r="AI17" s="20">
        <v>0.1</v>
      </c>
      <c r="AJ17" s="20">
        <v>0.3</v>
      </c>
      <c r="AK17" s="20">
        <v>4.5999999999999996</v>
      </c>
      <c r="AL17" s="319">
        <f t="shared" si="9"/>
        <v>5</v>
      </c>
      <c r="AM17" s="20"/>
      <c r="AN17" s="319">
        <f t="shared" si="1"/>
        <v>0</v>
      </c>
      <c r="AO17" s="20"/>
      <c r="AP17" s="319">
        <f t="shared" si="10"/>
        <v>0</v>
      </c>
      <c r="AQ17" s="20">
        <v>0.2</v>
      </c>
      <c r="AR17" s="20">
        <v>0.3</v>
      </c>
      <c r="AS17" s="319">
        <f t="shared" si="11"/>
        <v>0.5</v>
      </c>
      <c r="AT17" s="318">
        <f t="shared" si="12"/>
        <v>19.7</v>
      </c>
    </row>
    <row r="18" spans="1:46" ht="15.75" thickBot="1">
      <c r="A18" s="301" t="s">
        <v>308</v>
      </c>
      <c r="B18" s="20">
        <v>0.2</v>
      </c>
      <c r="C18" s="20">
        <v>1.5</v>
      </c>
      <c r="D18" s="20">
        <v>0.2</v>
      </c>
      <c r="E18" s="319">
        <f t="shared" si="2"/>
        <v>1.9</v>
      </c>
      <c r="F18" s="20">
        <v>0.1</v>
      </c>
      <c r="G18" s="20">
        <v>0.4</v>
      </c>
      <c r="H18" s="20">
        <v>0.5</v>
      </c>
      <c r="I18" s="319">
        <f t="shared" si="3"/>
        <v>1</v>
      </c>
      <c r="J18" s="20">
        <v>0.3</v>
      </c>
      <c r="K18" s="20">
        <v>0.1</v>
      </c>
      <c r="L18" s="20">
        <v>0.9</v>
      </c>
      <c r="M18" s="20">
        <v>1.1000000000000001</v>
      </c>
      <c r="N18" s="319">
        <f t="shared" si="0"/>
        <v>2.4000000000000004</v>
      </c>
      <c r="O18" s="20">
        <v>0.4</v>
      </c>
      <c r="P18" s="20">
        <v>0.2</v>
      </c>
      <c r="Q18" s="20">
        <v>0</v>
      </c>
      <c r="R18" s="319">
        <f t="shared" si="4"/>
        <v>0.60000000000000009</v>
      </c>
      <c r="S18" s="20">
        <v>1.5</v>
      </c>
      <c r="T18" s="20">
        <v>3.5</v>
      </c>
      <c r="U18" s="20">
        <v>3.8</v>
      </c>
      <c r="V18" s="319">
        <f t="shared" si="5"/>
        <v>8.8000000000000007</v>
      </c>
      <c r="W18" s="20">
        <v>0.1</v>
      </c>
      <c r="X18" s="20">
        <v>0.1</v>
      </c>
      <c r="Y18" s="319">
        <f t="shared" si="6"/>
        <v>0.2</v>
      </c>
      <c r="Z18" s="20">
        <v>1.5</v>
      </c>
      <c r="AA18" s="20">
        <v>0.2</v>
      </c>
      <c r="AB18" s="20">
        <v>0</v>
      </c>
      <c r="AC18" s="20">
        <v>0.4</v>
      </c>
      <c r="AD18" s="20">
        <v>0.1</v>
      </c>
      <c r="AE18" s="20">
        <v>0.1</v>
      </c>
      <c r="AF18" s="319">
        <f t="shared" si="7"/>
        <v>2.3000000000000003</v>
      </c>
      <c r="AG18" s="20"/>
      <c r="AH18" s="319">
        <f t="shared" si="8"/>
        <v>0</v>
      </c>
      <c r="AI18" s="20">
        <v>0.1</v>
      </c>
      <c r="AJ18" s="20">
        <v>0.3</v>
      </c>
      <c r="AK18" s="20">
        <v>5.6</v>
      </c>
      <c r="AL18" s="319">
        <f t="shared" si="9"/>
        <v>6</v>
      </c>
      <c r="AM18" s="20"/>
      <c r="AN18" s="319">
        <f t="shared" si="1"/>
        <v>0</v>
      </c>
      <c r="AO18" s="20"/>
      <c r="AP18" s="319">
        <f t="shared" si="10"/>
        <v>0</v>
      </c>
      <c r="AQ18" s="20">
        <v>0.2</v>
      </c>
      <c r="AR18" s="20">
        <v>0.2</v>
      </c>
      <c r="AS18" s="319">
        <f t="shared" si="11"/>
        <v>0.4</v>
      </c>
      <c r="AT18" s="318">
        <f t="shared" si="12"/>
        <v>23.599999999999998</v>
      </c>
    </row>
    <row r="19" spans="1:46" ht="15.75" thickBot="1">
      <c r="A19" s="301" t="s">
        <v>309</v>
      </c>
      <c r="B19" s="20">
        <v>0.2</v>
      </c>
      <c r="C19" s="20">
        <v>1.2</v>
      </c>
      <c r="D19" s="20">
        <v>0.2</v>
      </c>
      <c r="E19" s="319">
        <f t="shared" si="2"/>
        <v>1.5999999999999999</v>
      </c>
      <c r="F19" s="20">
        <v>0.1</v>
      </c>
      <c r="G19" s="20">
        <v>0.3</v>
      </c>
      <c r="H19" s="20">
        <v>0.6</v>
      </c>
      <c r="I19" s="319">
        <f t="shared" si="3"/>
        <v>1</v>
      </c>
      <c r="J19" s="20">
        <v>0.3</v>
      </c>
      <c r="K19" s="20">
        <v>0.1</v>
      </c>
      <c r="L19" s="20">
        <v>0.8</v>
      </c>
      <c r="M19" s="20">
        <v>0.7</v>
      </c>
      <c r="N19" s="319">
        <f t="shared" si="0"/>
        <v>1.9000000000000001</v>
      </c>
      <c r="O19" s="20">
        <v>0.3</v>
      </c>
      <c r="P19" s="20">
        <v>0.2</v>
      </c>
      <c r="Q19" s="20">
        <v>0</v>
      </c>
      <c r="R19" s="319">
        <f t="shared" si="4"/>
        <v>0.5</v>
      </c>
      <c r="S19" s="20">
        <v>1.4</v>
      </c>
      <c r="T19" s="20">
        <v>2.6</v>
      </c>
      <c r="U19" s="20">
        <v>3.8</v>
      </c>
      <c r="V19" s="319">
        <f t="shared" si="5"/>
        <v>7.8</v>
      </c>
      <c r="W19" s="20">
        <v>0.1</v>
      </c>
      <c r="X19" s="20">
        <v>0</v>
      </c>
      <c r="Y19" s="319">
        <f t="shared" si="6"/>
        <v>0.1</v>
      </c>
      <c r="Z19" s="20">
        <v>1.5</v>
      </c>
      <c r="AA19" s="20">
        <v>0.1</v>
      </c>
      <c r="AB19" s="20">
        <v>0</v>
      </c>
      <c r="AC19" s="20">
        <v>0.3</v>
      </c>
      <c r="AD19" s="20">
        <v>0.1</v>
      </c>
      <c r="AE19" s="20">
        <v>0.1</v>
      </c>
      <c r="AF19" s="319">
        <f t="shared" si="7"/>
        <v>2.1</v>
      </c>
      <c r="AG19" s="20"/>
      <c r="AH19" s="319">
        <f t="shared" si="8"/>
        <v>0</v>
      </c>
      <c r="AI19" s="20">
        <v>0.1</v>
      </c>
      <c r="AJ19" s="20">
        <v>0.3</v>
      </c>
      <c r="AK19" s="20">
        <v>6</v>
      </c>
      <c r="AL19" s="319">
        <f t="shared" si="9"/>
        <v>6.4</v>
      </c>
      <c r="AM19" s="20"/>
      <c r="AN19" s="319">
        <f t="shared" si="1"/>
        <v>0</v>
      </c>
      <c r="AO19" s="20"/>
      <c r="AP19" s="319">
        <f t="shared" si="10"/>
        <v>0</v>
      </c>
      <c r="AQ19" s="20">
        <v>0.2</v>
      </c>
      <c r="AR19" s="20">
        <v>0.2</v>
      </c>
      <c r="AS19" s="319">
        <f t="shared" si="11"/>
        <v>0.4</v>
      </c>
      <c r="AT19" s="318">
        <f t="shared" si="12"/>
        <v>21.799999999999997</v>
      </c>
    </row>
    <row r="20" spans="1:46" ht="15.75" thickBot="1">
      <c r="A20" s="303" t="s">
        <v>340</v>
      </c>
      <c r="B20" s="20">
        <v>0.4</v>
      </c>
      <c r="C20" s="20">
        <v>1.2</v>
      </c>
      <c r="D20" s="20">
        <v>0.1</v>
      </c>
      <c r="E20" s="319">
        <f t="shared" si="2"/>
        <v>1.7000000000000002</v>
      </c>
      <c r="F20" s="20">
        <v>0.1</v>
      </c>
      <c r="G20" s="20">
        <v>0.2</v>
      </c>
      <c r="H20" s="20">
        <v>0.3</v>
      </c>
      <c r="I20" s="319">
        <f t="shared" si="3"/>
        <v>0.60000000000000009</v>
      </c>
      <c r="J20" s="20">
        <v>0.2</v>
      </c>
      <c r="K20" s="20">
        <v>0.1</v>
      </c>
      <c r="L20" s="20">
        <v>0.6</v>
      </c>
      <c r="M20" s="20">
        <v>0.7</v>
      </c>
      <c r="N20" s="319">
        <f t="shared" si="0"/>
        <v>1.6</v>
      </c>
      <c r="O20" s="20">
        <v>0.3</v>
      </c>
      <c r="P20" s="20">
        <v>0.1</v>
      </c>
      <c r="Q20" s="20">
        <v>0</v>
      </c>
      <c r="R20" s="319">
        <f t="shared" si="4"/>
        <v>0.4</v>
      </c>
      <c r="S20" s="20">
        <v>1</v>
      </c>
      <c r="T20" s="20">
        <v>4.2</v>
      </c>
      <c r="U20" s="20">
        <v>1.4</v>
      </c>
      <c r="V20" s="319">
        <f t="shared" si="5"/>
        <v>6.6</v>
      </c>
      <c r="W20" s="20">
        <v>0.1</v>
      </c>
      <c r="X20" s="20">
        <v>0.1</v>
      </c>
      <c r="Y20" s="319">
        <f t="shared" si="6"/>
        <v>0.2</v>
      </c>
      <c r="Z20" s="20">
        <v>1.5</v>
      </c>
      <c r="AA20" s="20">
        <v>0.1</v>
      </c>
      <c r="AB20" s="20">
        <v>0.2</v>
      </c>
      <c r="AC20" s="20">
        <v>0.3</v>
      </c>
      <c r="AD20" s="20">
        <v>0.1</v>
      </c>
      <c r="AE20" s="20">
        <v>0.3</v>
      </c>
      <c r="AF20" s="319">
        <f t="shared" si="7"/>
        <v>2.5</v>
      </c>
      <c r="AG20" s="20"/>
      <c r="AH20" s="319">
        <f t="shared" si="8"/>
        <v>0</v>
      </c>
      <c r="AI20" s="20">
        <v>0.1</v>
      </c>
      <c r="AJ20" s="20">
        <v>0.3</v>
      </c>
      <c r="AK20" s="20">
        <v>4</v>
      </c>
      <c r="AL20" s="319">
        <f t="shared" si="9"/>
        <v>4.4000000000000004</v>
      </c>
      <c r="AM20" s="20"/>
      <c r="AN20" s="319">
        <f t="shared" si="1"/>
        <v>0</v>
      </c>
      <c r="AO20" s="20"/>
      <c r="AP20" s="319">
        <f t="shared" si="10"/>
        <v>0</v>
      </c>
      <c r="AQ20" s="20">
        <v>0.2</v>
      </c>
      <c r="AR20" s="20">
        <v>0.1</v>
      </c>
      <c r="AS20" s="319">
        <f t="shared" si="11"/>
        <v>0.30000000000000004</v>
      </c>
      <c r="AT20" s="318">
        <f t="shared" si="12"/>
        <v>18.3</v>
      </c>
    </row>
    <row r="21" spans="1:46" ht="15.75" thickBot="1">
      <c r="A21" s="302" t="s">
        <v>323</v>
      </c>
      <c r="B21" s="49">
        <v>0.1</v>
      </c>
      <c r="C21" s="49">
        <v>0.6</v>
      </c>
      <c r="D21" s="49">
        <v>0.1</v>
      </c>
      <c r="E21" s="319">
        <f t="shared" si="2"/>
        <v>0.79999999999999993</v>
      </c>
      <c r="F21" s="20">
        <v>0.1</v>
      </c>
      <c r="G21" s="20">
        <v>0.1</v>
      </c>
      <c r="H21" s="20">
        <v>0.6</v>
      </c>
      <c r="I21" s="319">
        <f t="shared" si="3"/>
        <v>0.8</v>
      </c>
      <c r="J21" s="20">
        <v>0.3</v>
      </c>
      <c r="K21" s="20">
        <v>0.1</v>
      </c>
      <c r="L21" s="20">
        <v>0.8</v>
      </c>
      <c r="M21" s="20">
        <v>0.8</v>
      </c>
      <c r="N21" s="319">
        <f t="shared" si="0"/>
        <v>2</v>
      </c>
      <c r="O21" s="20">
        <v>0.5</v>
      </c>
      <c r="P21" s="20">
        <v>0.1</v>
      </c>
      <c r="Q21" s="20">
        <v>0</v>
      </c>
      <c r="R21" s="319">
        <f t="shared" si="4"/>
        <v>0.6</v>
      </c>
      <c r="S21" s="20">
        <v>1.3</v>
      </c>
      <c r="T21" s="20">
        <v>3.5</v>
      </c>
      <c r="U21" s="20">
        <v>1.8</v>
      </c>
      <c r="V21" s="319">
        <f t="shared" si="5"/>
        <v>6.6</v>
      </c>
      <c r="W21" s="20">
        <v>0.1</v>
      </c>
      <c r="X21" s="20">
        <v>0</v>
      </c>
      <c r="Y21" s="319">
        <f t="shared" si="6"/>
        <v>0.1</v>
      </c>
      <c r="Z21" s="20">
        <v>1.2</v>
      </c>
      <c r="AA21" s="20">
        <v>0.5</v>
      </c>
      <c r="AB21" s="20">
        <v>0.1</v>
      </c>
      <c r="AC21" s="20">
        <v>1</v>
      </c>
      <c r="AD21" s="20">
        <v>0</v>
      </c>
      <c r="AE21" s="20">
        <v>0.6</v>
      </c>
      <c r="AF21" s="319">
        <f t="shared" si="7"/>
        <v>3.4</v>
      </c>
      <c r="AG21" s="20"/>
      <c r="AH21" s="319">
        <f t="shared" si="8"/>
        <v>0</v>
      </c>
      <c r="AI21" s="20">
        <v>0.1</v>
      </c>
      <c r="AJ21" s="20">
        <v>0.3</v>
      </c>
      <c r="AK21" s="20">
        <v>6</v>
      </c>
      <c r="AL21" s="319">
        <f t="shared" si="9"/>
        <v>6.4</v>
      </c>
      <c r="AM21" s="20"/>
      <c r="AN21" s="319">
        <f t="shared" si="1"/>
        <v>0</v>
      </c>
      <c r="AO21" s="20"/>
      <c r="AP21" s="319">
        <f t="shared" si="10"/>
        <v>0</v>
      </c>
      <c r="AQ21" s="20">
        <v>0.1</v>
      </c>
      <c r="AR21" s="20">
        <v>0.1</v>
      </c>
      <c r="AS21" s="319">
        <f t="shared" si="11"/>
        <v>0.2</v>
      </c>
      <c r="AT21" s="318">
        <f t="shared" si="12"/>
        <v>20.900000000000002</v>
      </c>
    </row>
    <row r="22" spans="1:46" ht="15.75" thickBot="1">
      <c r="A22" s="301" t="s">
        <v>324</v>
      </c>
      <c r="B22" s="20">
        <v>0.1</v>
      </c>
      <c r="C22" s="20">
        <v>0.5</v>
      </c>
      <c r="D22" s="20">
        <v>0.1</v>
      </c>
      <c r="E22" s="319">
        <f t="shared" si="2"/>
        <v>0.7</v>
      </c>
      <c r="F22" s="20">
        <v>0.1</v>
      </c>
      <c r="G22" s="20">
        <v>0.2</v>
      </c>
      <c r="H22" s="20">
        <v>0.5</v>
      </c>
      <c r="I22" s="319">
        <f t="shared" si="3"/>
        <v>0.8</v>
      </c>
      <c r="J22" s="20">
        <v>0.1</v>
      </c>
      <c r="K22" s="20">
        <v>0.1</v>
      </c>
      <c r="L22" s="20">
        <v>0.9</v>
      </c>
      <c r="M22" s="20">
        <v>0.8</v>
      </c>
      <c r="N22" s="319">
        <f t="shared" si="0"/>
        <v>1.9000000000000001</v>
      </c>
      <c r="O22" s="20">
        <v>0.5</v>
      </c>
      <c r="P22" s="20">
        <v>0.1</v>
      </c>
      <c r="Q22" s="20">
        <v>0.1</v>
      </c>
      <c r="R22" s="319">
        <f t="shared" si="4"/>
        <v>0.7</v>
      </c>
      <c r="S22" s="20">
        <v>1.1000000000000001</v>
      </c>
      <c r="T22" s="20">
        <v>3.5</v>
      </c>
      <c r="U22" s="20">
        <v>1.1000000000000001</v>
      </c>
      <c r="V22" s="319">
        <f t="shared" si="5"/>
        <v>5.6999999999999993</v>
      </c>
      <c r="W22" s="20">
        <v>0.1</v>
      </c>
      <c r="X22" s="20">
        <v>0</v>
      </c>
      <c r="Y22" s="319">
        <f t="shared" si="6"/>
        <v>0.1</v>
      </c>
      <c r="Z22" s="20">
        <v>0.5</v>
      </c>
      <c r="AA22" s="20">
        <v>0.5</v>
      </c>
      <c r="AB22" s="20">
        <v>0.1</v>
      </c>
      <c r="AC22" s="20">
        <v>0.7</v>
      </c>
      <c r="AD22" s="20">
        <v>0</v>
      </c>
      <c r="AE22" s="20">
        <v>0.3</v>
      </c>
      <c r="AF22" s="319">
        <f t="shared" si="7"/>
        <v>2.1</v>
      </c>
      <c r="AG22" s="20"/>
      <c r="AH22" s="319">
        <f t="shared" si="8"/>
        <v>0</v>
      </c>
      <c r="AI22" s="20">
        <v>0.1</v>
      </c>
      <c r="AJ22" s="20">
        <v>0.3</v>
      </c>
      <c r="AK22" s="20">
        <v>6</v>
      </c>
      <c r="AL22" s="319">
        <f t="shared" si="9"/>
        <v>6.4</v>
      </c>
      <c r="AM22" s="20"/>
      <c r="AN22" s="319">
        <f t="shared" si="1"/>
        <v>0</v>
      </c>
      <c r="AO22" s="20"/>
      <c r="AP22" s="319">
        <f t="shared" si="10"/>
        <v>0</v>
      </c>
      <c r="AQ22" s="20">
        <v>0.1</v>
      </c>
      <c r="AR22" s="20">
        <v>0.1</v>
      </c>
      <c r="AS22" s="319">
        <f t="shared" si="11"/>
        <v>0.2</v>
      </c>
      <c r="AT22" s="318">
        <f t="shared" si="12"/>
        <v>18.599999999999998</v>
      </c>
    </row>
    <row r="23" spans="1:46" ht="15.75" thickBot="1">
      <c r="A23" s="301" t="s">
        <v>54</v>
      </c>
      <c r="B23" s="20">
        <v>0.1</v>
      </c>
      <c r="C23" s="20">
        <v>0.2</v>
      </c>
      <c r="D23" s="20">
        <v>0.1</v>
      </c>
      <c r="E23" s="319">
        <f t="shared" si="2"/>
        <v>0.4</v>
      </c>
      <c r="F23" s="20">
        <v>0.1</v>
      </c>
      <c r="G23" s="20">
        <v>0.3</v>
      </c>
      <c r="H23" s="20">
        <v>0.5</v>
      </c>
      <c r="I23" s="319">
        <f t="shared" si="3"/>
        <v>0.9</v>
      </c>
      <c r="J23" s="20">
        <v>0.1</v>
      </c>
      <c r="K23" s="20">
        <v>0.1</v>
      </c>
      <c r="L23" s="20">
        <v>0.7</v>
      </c>
      <c r="M23" s="20">
        <v>0.8</v>
      </c>
      <c r="N23" s="319">
        <f t="shared" si="0"/>
        <v>1.7</v>
      </c>
      <c r="O23" s="20">
        <v>0.6</v>
      </c>
      <c r="P23" s="20">
        <v>0.1</v>
      </c>
      <c r="Q23" s="20">
        <v>0.1</v>
      </c>
      <c r="R23" s="319">
        <f t="shared" si="4"/>
        <v>0.79999999999999993</v>
      </c>
      <c r="S23" s="20">
        <v>0.7</v>
      </c>
      <c r="T23" s="20">
        <v>1.8</v>
      </c>
      <c r="U23" s="20">
        <v>1.6</v>
      </c>
      <c r="V23" s="319">
        <f t="shared" si="5"/>
        <v>4.0999999999999996</v>
      </c>
      <c r="W23" s="20">
        <v>0.1</v>
      </c>
      <c r="X23" s="20">
        <v>0</v>
      </c>
      <c r="Y23" s="319">
        <f t="shared" si="6"/>
        <v>0.1</v>
      </c>
      <c r="Z23" s="20">
        <v>0.2</v>
      </c>
      <c r="AA23" s="20">
        <v>0.8</v>
      </c>
      <c r="AB23" s="20">
        <v>0</v>
      </c>
      <c r="AC23" s="20">
        <v>0.8</v>
      </c>
      <c r="AD23" s="20">
        <v>0</v>
      </c>
      <c r="AE23" s="20">
        <v>0.1</v>
      </c>
      <c r="AF23" s="319">
        <f t="shared" si="7"/>
        <v>1.9000000000000001</v>
      </c>
      <c r="AG23" s="20"/>
      <c r="AH23" s="319">
        <f t="shared" si="8"/>
        <v>0</v>
      </c>
      <c r="AI23" s="20">
        <v>0.1</v>
      </c>
      <c r="AJ23" s="20">
        <v>0.3</v>
      </c>
      <c r="AK23" s="20">
        <v>3.5</v>
      </c>
      <c r="AL23" s="319">
        <f t="shared" si="9"/>
        <v>3.9</v>
      </c>
      <c r="AM23" s="20"/>
      <c r="AN23" s="319">
        <f t="shared" si="1"/>
        <v>0</v>
      </c>
      <c r="AO23" s="20"/>
      <c r="AP23" s="319">
        <f t="shared" si="10"/>
        <v>0</v>
      </c>
      <c r="AQ23" s="20">
        <v>0.1</v>
      </c>
      <c r="AR23" s="20">
        <v>0.1</v>
      </c>
      <c r="AS23" s="319">
        <f t="shared" si="11"/>
        <v>0.2</v>
      </c>
      <c r="AT23" s="318">
        <f t="shared" si="12"/>
        <v>13.999999999999998</v>
      </c>
    </row>
    <row r="24" spans="1:46" ht="15.75" thickBot="1">
      <c r="A24" s="301" t="s">
        <v>242</v>
      </c>
      <c r="B24" s="20">
        <v>0.1</v>
      </c>
      <c r="C24" s="20">
        <v>0.1</v>
      </c>
      <c r="D24" s="20">
        <v>0.1</v>
      </c>
      <c r="E24" s="319">
        <f t="shared" si="2"/>
        <v>0.30000000000000004</v>
      </c>
      <c r="F24" s="20">
        <v>0.1</v>
      </c>
      <c r="G24" s="20">
        <v>0.1</v>
      </c>
      <c r="H24" s="20">
        <v>0.6</v>
      </c>
      <c r="I24" s="319">
        <f t="shared" si="3"/>
        <v>0.8</v>
      </c>
      <c r="J24" s="20">
        <v>0.1</v>
      </c>
      <c r="K24" s="20">
        <v>0.1</v>
      </c>
      <c r="L24" s="20">
        <v>0.6</v>
      </c>
      <c r="M24" s="20">
        <v>1</v>
      </c>
      <c r="N24" s="319">
        <f t="shared" si="0"/>
        <v>1.8</v>
      </c>
      <c r="O24" s="20">
        <v>0.7</v>
      </c>
      <c r="P24" s="20">
        <v>0.1</v>
      </c>
      <c r="Q24" s="20">
        <v>0.1</v>
      </c>
      <c r="R24" s="319">
        <f t="shared" si="4"/>
        <v>0.89999999999999991</v>
      </c>
      <c r="S24" s="20">
        <v>1.2</v>
      </c>
      <c r="T24" s="20">
        <v>1.4</v>
      </c>
      <c r="U24" s="20">
        <v>1.7</v>
      </c>
      <c r="V24" s="319">
        <f t="shared" si="5"/>
        <v>4.3</v>
      </c>
      <c r="W24" s="20">
        <v>1</v>
      </c>
      <c r="X24" s="20">
        <v>0</v>
      </c>
      <c r="Y24" s="319">
        <f t="shared" si="6"/>
        <v>1</v>
      </c>
      <c r="Z24" s="20">
        <v>0.1</v>
      </c>
      <c r="AA24" s="20">
        <v>1.5</v>
      </c>
      <c r="AB24" s="20">
        <v>0.3</v>
      </c>
      <c r="AC24" s="20">
        <v>0.3</v>
      </c>
      <c r="AD24" s="20">
        <v>0</v>
      </c>
      <c r="AE24" s="20">
        <v>0.1</v>
      </c>
      <c r="AF24" s="319">
        <f t="shared" si="7"/>
        <v>2.3000000000000003</v>
      </c>
      <c r="AG24" s="20"/>
      <c r="AH24" s="319">
        <f t="shared" si="8"/>
        <v>0</v>
      </c>
      <c r="AI24" s="20">
        <v>0.1</v>
      </c>
      <c r="AJ24" s="20">
        <v>0.3</v>
      </c>
      <c r="AK24" s="20">
        <v>2.5</v>
      </c>
      <c r="AL24" s="319">
        <f t="shared" si="9"/>
        <v>2.9</v>
      </c>
      <c r="AM24" s="20"/>
      <c r="AN24" s="319">
        <f t="shared" si="1"/>
        <v>0</v>
      </c>
      <c r="AO24" s="20"/>
      <c r="AP24" s="319">
        <f t="shared" si="10"/>
        <v>0</v>
      </c>
      <c r="AQ24" s="20">
        <v>0.1</v>
      </c>
      <c r="AR24" s="20">
        <v>0</v>
      </c>
      <c r="AS24" s="319">
        <f t="shared" si="11"/>
        <v>0.1</v>
      </c>
      <c r="AT24" s="318">
        <f t="shared" si="12"/>
        <v>14.4</v>
      </c>
    </row>
    <row r="25" spans="1:46" ht="15.75" thickBot="1">
      <c r="A25" s="301" t="s">
        <v>243</v>
      </c>
      <c r="B25" s="20">
        <v>0.1</v>
      </c>
      <c r="C25" s="20">
        <v>0.1</v>
      </c>
      <c r="D25" s="20">
        <v>0.1</v>
      </c>
      <c r="E25" s="319">
        <f t="shared" si="2"/>
        <v>0.30000000000000004</v>
      </c>
      <c r="F25" s="20">
        <v>0.1</v>
      </c>
      <c r="G25" s="20">
        <v>0.2</v>
      </c>
      <c r="H25" s="20">
        <v>0.4</v>
      </c>
      <c r="I25" s="319">
        <f t="shared" si="3"/>
        <v>0.70000000000000007</v>
      </c>
      <c r="J25" s="20">
        <v>0.1</v>
      </c>
      <c r="K25" s="20">
        <v>0.1</v>
      </c>
      <c r="L25" s="20">
        <v>0.9</v>
      </c>
      <c r="M25" s="20">
        <v>0.8</v>
      </c>
      <c r="N25" s="319">
        <f t="shared" si="0"/>
        <v>1.9000000000000001</v>
      </c>
      <c r="O25" s="20">
        <v>0.9</v>
      </c>
      <c r="P25" s="20">
        <v>0.2</v>
      </c>
      <c r="Q25" s="20">
        <v>0.1</v>
      </c>
      <c r="R25" s="319">
        <f t="shared" si="4"/>
        <v>1.2000000000000002</v>
      </c>
      <c r="S25" s="20">
        <v>0.9</v>
      </c>
      <c r="T25" s="20">
        <v>1.6</v>
      </c>
      <c r="U25" s="20">
        <v>1.5</v>
      </c>
      <c r="V25" s="319">
        <f t="shared" si="5"/>
        <v>4</v>
      </c>
      <c r="W25" s="20">
        <v>0.5</v>
      </c>
      <c r="X25" s="20">
        <v>0.1</v>
      </c>
      <c r="Y25" s="319">
        <f t="shared" si="6"/>
        <v>0.6</v>
      </c>
      <c r="Z25" s="20">
        <v>0.1</v>
      </c>
      <c r="AA25" s="20">
        <v>0.7</v>
      </c>
      <c r="AB25" s="20">
        <v>0.2</v>
      </c>
      <c r="AC25" s="20">
        <v>0.3</v>
      </c>
      <c r="AD25" s="20">
        <v>0</v>
      </c>
      <c r="AE25" s="20">
        <v>0.2</v>
      </c>
      <c r="AF25" s="319">
        <f t="shared" si="7"/>
        <v>1.5</v>
      </c>
      <c r="AG25" s="20"/>
      <c r="AH25" s="319">
        <f t="shared" si="8"/>
        <v>0</v>
      </c>
      <c r="AI25" s="20">
        <v>0.1</v>
      </c>
      <c r="AJ25" s="20">
        <v>0.3</v>
      </c>
      <c r="AK25" s="20">
        <v>2</v>
      </c>
      <c r="AL25" s="319">
        <f t="shared" si="9"/>
        <v>2.4</v>
      </c>
      <c r="AM25" s="20"/>
      <c r="AN25" s="319">
        <f t="shared" si="1"/>
        <v>0</v>
      </c>
      <c r="AO25" s="20"/>
      <c r="AP25" s="319">
        <f t="shared" si="10"/>
        <v>0</v>
      </c>
      <c r="AQ25" s="20">
        <v>0.1</v>
      </c>
      <c r="AR25" s="20">
        <v>0</v>
      </c>
      <c r="AS25" s="319">
        <f t="shared" si="11"/>
        <v>0.1</v>
      </c>
      <c r="AT25" s="318">
        <f t="shared" si="12"/>
        <v>12.700000000000001</v>
      </c>
    </row>
    <row r="26" spans="1:46">
      <c r="A26" s="312" t="s">
        <v>57</v>
      </c>
      <c r="B26" s="218">
        <f>AVERAGE(B6:B25)</f>
        <v>0.18000000000000002</v>
      </c>
      <c r="C26" s="218">
        <f>AVERAGE(C6:C25)</f>
        <v>0.7649999999999999</v>
      </c>
      <c r="D26" s="218">
        <f>AVERAGE(D6:D25)</f>
        <v>0.21000000000000002</v>
      </c>
      <c r="E26" s="322">
        <f t="shared" ref="E26" si="13">SUM(E6:E25)/COUNTA(E6:E25)</f>
        <v>1.155</v>
      </c>
      <c r="F26" s="218">
        <f>AVERAGE(F6:F25)</f>
        <v>0.13500000000000004</v>
      </c>
      <c r="G26" s="218">
        <f>AVERAGE(G6:G25)</f>
        <v>0.22999999999999998</v>
      </c>
      <c r="H26" s="218">
        <f>AVERAGE(H6:H25)</f>
        <v>0.50499999999999989</v>
      </c>
      <c r="I26" s="322">
        <f t="shared" ref="I26:N26" si="14">SUM(I6:I25)/COUNTA(I6:I25)</f>
        <v>0.87000000000000011</v>
      </c>
      <c r="J26" s="218">
        <f>AVERAGE(J6:J25)</f>
        <v>0.22499999999999992</v>
      </c>
      <c r="K26" s="218">
        <f>AVERAGE(K6:K25)</f>
        <v>0.13500000000000006</v>
      </c>
      <c r="L26" s="218">
        <f>AVERAGE(L6:L25)</f>
        <v>0.8600000000000001</v>
      </c>
      <c r="M26" s="218">
        <f>AVERAGE(M6:M25)</f>
        <v>0.81500000000000006</v>
      </c>
      <c r="N26" s="322">
        <f t="shared" si="14"/>
        <v>2.0349999999999997</v>
      </c>
      <c r="O26" s="218">
        <f>AVERAGE(O6:O25)</f>
        <v>0.505</v>
      </c>
      <c r="P26" s="218">
        <f>AVERAGE(P6:P25)</f>
        <v>0.17000000000000007</v>
      </c>
      <c r="Q26" s="218">
        <f>AVERAGE(Q6:Q25)</f>
        <v>3.9999999999999994E-2</v>
      </c>
      <c r="R26" s="322">
        <f>SUM(R6:R25)/COUNTA(R6:R25)</f>
        <v>0.71500000000000008</v>
      </c>
      <c r="S26" s="218">
        <f>AVERAGE(S6:S25)</f>
        <v>1.4849999999999999</v>
      </c>
      <c r="T26" s="218">
        <f>AVERAGE(T6:T25)</f>
        <v>3.0449999999999999</v>
      </c>
      <c r="U26" s="218">
        <f>AVERAGE(U6:U25)</f>
        <v>2.085</v>
      </c>
      <c r="V26" s="322">
        <f>SUM(V6:V25)/COUNTA(V6:V25)</f>
        <v>6.6149999999999993</v>
      </c>
      <c r="W26" s="218">
        <f>AVERAGE(W6:W25)</f>
        <v>0.18000000000000005</v>
      </c>
      <c r="X26" s="218">
        <f>AVERAGE(X6:X25)</f>
        <v>8.0000000000000029E-2</v>
      </c>
      <c r="Y26" s="322">
        <f>SUM(Y6:Y25)/COUNTA(Y6:Y25)</f>
        <v>0.26000000000000006</v>
      </c>
      <c r="Z26" s="218">
        <f t="shared" ref="Z26:AE26" si="15">AVERAGE(Z6:Z25)</f>
        <v>0.70499999999999985</v>
      </c>
      <c r="AA26" s="218">
        <f t="shared" si="15"/>
        <v>0.43499999999999994</v>
      </c>
      <c r="AB26" s="218">
        <f t="shared" si="15"/>
        <v>0.125</v>
      </c>
      <c r="AC26" s="218">
        <f t="shared" si="15"/>
        <v>0.63500000000000023</v>
      </c>
      <c r="AD26" s="218">
        <f t="shared" si="15"/>
        <v>5.5000000000000007E-2</v>
      </c>
      <c r="AE26" s="218">
        <f t="shared" si="15"/>
        <v>0.27</v>
      </c>
      <c r="AF26" s="322">
        <f>SUM(AF6:AF25)/COUNTA(AF6:AF25)</f>
        <v>2.2250000000000001</v>
      </c>
      <c r="AG26" s="218"/>
      <c r="AH26" s="319">
        <f t="shared" si="8"/>
        <v>0</v>
      </c>
      <c r="AI26" s="218">
        <f t="shared" ref="AI26:AJ26" si="16">AVERAGE(AI6:AI25)</f>
        <v>0.14500000000000005</v>
      </c>
      <c r="AJ26" s="218">
        <f t="shared" si="16"/>
        <v>0.30999999999999994</v>
      </c>
      <c r="AK26" s="218">
        <f t="shared" ref="AK26" si="17">AVERAGE(AK6:AK25)</f>
        <v>4.79</v>
      </c>
      <c r="AL26" s="322">
        <f>SUM(AL6:AL25)/COUNTA(AL6:AL25)</f>
        <v>5.2450000000000019</v>
      </c>
      <c r="AM26" s="218"/>
      <c r="AN26" s="322">
        <f>SUM(AN6:AN25)/COUNTA(AN6:AN25)</f>
        <v>0</v>
      </c>
      <c r="AO26" s="218"/>
      <c r="AP26" s="322">
        <f>SUM(AP6:AP25)/COUNTA(AP6:AP25)</f>
        <v>0</v>
      </c>
      <c r="AQ26" s="218">
        <f t="shared" ref="AQ26:AR26" si="18">AVERAGE(AQ6:AQ25)</f>
        <v>0.18000000000000008</v>
      </c>
      <c r="AR26" s="218">
        <f t="shared" si="18"/>
        <v>0.13500000000000006</v>
      </c>
      <c r="AS26" s="322">
        <f>SUM(AS6:AS25)/COUNTA(AS6:AS25)</f>
        <v>0.315</v>
      </c>
      <c r="AT26" s="296">
        <f>SUM(AT6:AT25)/COUNTA(AT6:AT25)</f>
        <v>19.434999999999999</v>
      </c>
    </row>
    <row r="27" spans="1:46">
      <c r="A27" s="301" t="s">
        <v>58</v>
      </c>
      <c r="B27" s="314">
        <f>AVERAGE(B6:B20)</f>
        <v>0.20666666666666667</v>
      </c>
      <c r="C27" s="314">
        <f>AVERAGE(C6:C20)</f>
        <v>0.91999999999999993</v>
      </c>
      <c r="D27" s="314">
        <f>AVERAGE(D6:D20)</f>
        <v>0.2466666666666667</v>
      </c>
      <c r="E27" s="323">
        <f t="shared" ref="E27" si="19">SUM(E6:E20)/COUNTA(E6:E20)</f>
        <v>1.3733333333333335</v>
      </c>
      <c r="F27" s="314">
        <f>AVERAGE(F6:F20)</f>
        <v>0.14666666666666667</v>
      </c>
      <c r="G27" s="314">
        <f>AVERAGE(G6:G20)</f>
        <v>0.24666666666666665</v>
      </c>
      <c r="H27" s="314">
        <f>AVERAGE(H6:H20)</f>
        <v>0.49999999999999989</v>
      </c>
      <c r="I27" s="323">
        <f t="shared" ref="I27:N27" si="20">SUM(I6:I20)/COUNTA(I6:I20)</f>
        <v>0.89333333333333331</v>
      </c>
      <c r="J27" s="314">
        <f>AVERAGE(J6:J20)</f>
        <v>0.2533333333333333</v>
      </c>
      <c r="K27" s="314">
        <f>AVERAGE(K6:K20)</f>
        <v>0.1466666666666667</v>
      </c>
      <c r="L27" s="314">
        <f>AVERAGE(L6:L20)</f>
        <v>0.88666666666666683</v>
      </c>
      <c r="M27" s="314">
        <f>AVERAGE(M6:M20)</f>
        <v>0.80666666666666653</v>
      </c>
      <c r="N27" s="323">
        <f t="shared" si="20"/>
        <v>2.0933333333333333</v>
      </c>
      <c r="O27" s="314">
        <f>AVERAGE(O6:O20)</f>
        <v>0.46</v>
      </c>
      <c r="P27" s="314">
        <f>AVERAGE(P6:P20)</f>
        <v>0.1866666666666667</v>
      </c>
      <c r="Q27" s="314">
        <f>AVERAGE(Q6:Q20)</f>
        <v>2.6666666666666668E-2</v>
      </c>
      <c r="R27" s="323">
        <f t="shared" ref="R27" si="21">SUM(R6:R20)/COUNTA(R6:R20)</f>
        <v>0.67333333333333334</v>
      </c>
      <c r="S27" s="314">
        <f>AVERAGE(S6:S20)</f>
        <v>1.6333333333333333</v>
      </c>
      <c r="T27" s="314">
        <f>AVERAGE(T6:T20)</f>
        <v>3.2733333333333334</v>
      </c>
      <c r="U27" s="314">
        <f>AVERAGE(U6:U20)</f>
        <v>2.2666666666666666</v>
      </c>
      <c r="V27" s="323">
        <f t="shared" ref="V27:Y27" si="22">SUM(V6:V20)/COUNTA(V6:V20)</f>
        <v>7.173333333333332</v>
      </c>
      <c r="W27" s="314">
        <f>AVERAGE(W6:W20)</f>
        <v>0.12000000000000005</v>
      </c>
      <c r="X27" s="314">
        <f>AVERAGE(X6:X20)</f>
        <v>0.10000000000000003</v>
      </c>
      <c r="Y27" s="323">
        <f t="shared" si="22"/>
        <v>0.22000000000000006</v>
      </c>
      <c r="Z27" s="314">
        <f t="shared" ref="Z27:AE27" si="23">AVERAGE(Z6:Z20)</f>
        <v>0.79999999999999993</v>
      </c>
      <c r="AA27" s="314">
        <f t="shared" si="23"/>
        <v>0.3133333333333333</v>
      </c>
      <c r="AB27" s="314">
        <f t="shared" si="23"/>
        <v>0.12000000000000001</v>
      </c>
      <c r="AC27" s="314">
        <f t="shared" si="23"/>
        <v>0.64000000000000024</v>
      </c>
      <c r="AD27" s="314">
        <f t="shared" si="23"/>
        <v>7.3333333333333334E-2</v>
      </c>
      <c r="AE27" s="314">
        <f t="shared" si="23"/>
        <v>0.27333333333333343</v>
      </c>
      <c r="AF27" s="323">
        <f t="shared" ref="AF27" si="24">SUM(AF6:AF20)/COUNTA(AF6:AF20)</f>
        <v>2.2200000000000002</v>
      </c>
      <c r="AG27" s="314"/>
      <c r="AH27" s="319">
        <f t="shared" si="8"/>
        <v>0</v>
      </c>
      <c r="AI27" s="314">
        <f t="shared" ref="AI27:AJ27" si="25">AVERAGE(AI6:AI20)</f>
        <v>0.16000000000000003</v>
      </c>
      <c r="AJ27" s="314">
        <f t="shared" si="25"/>
        <v>0.3133333333333333</v>
      </c>
      <c r="AK27" s="314">
        <f t="shared" ref="AK27" si="26">AVERAGE(AK6:AK20)</f>
        <v>5.0533333333333328</v>
      </c>
      <c r="AL27" s="323">
        <f t="shared" ref="AL27" si="27">SUM(AL6:AL20)/COUNTA(AL6:AL20)</f>
        <v>5.5266666666666673</v>
      </c>
      <c r="AM27" s="314"/>
      <c r="AN27" s="323">
        <f>SUM(AN6:AN20)/COUNTA(AN6:AN20)</f>
        <v>0</v>
      </c>
      <c r="AO27" s="314"/>
      <c r="AP27" s="323">
        <f>SUM(AP6:AP20)/COUNTA(AP6:AP20)</f>
        <v>0</v>
      </c>
      <c r="AQ27" s="314">
        <f t="shared" ref="AQ27:AR27" si="28">AVERAGE(AQ6:AQ20)</f>
        <v>0.20666666666666672</v>
      </c>
      <c r="AR27" s="314">
        <f t="shared" si="28"/>
        <v>0.16000000000000006</v>
      </c>
      <c r="AS27" s="323">
        <f>SUM(AS6:AS20)/COUNTA(AS6:AS20)</f>
        <v>0.36666666666666664</v>
      </c>
      <c r="AT27" s="315">
        <f>SUM(AT6:AT20)/COUNTA(AT6:AT20)</f>
        <v>20.540000000000003</v>
      </c>
    </row>
    <row r="28" spans="1:46">
      <c r="A28" s="301" t="s">
        <v>59</v>
      </c>
      <c r="B28" s="314">
        <f>AVERAGE(B21:B25)</f>
        <v>0.1</v>
      </c>
      <c r="C28" s="314">
        <f>AVERAGE(C21:C25)</f>
        <v>0.30000000000000004</v>
      </c>
      <c r="D28" s="314">
        <f>AVERAGE(D21:D25)</f>
        <v>0.1</v>
      </c>
      <c r="E28" s="323">
        <f t="shared" ref="E28" si="29">SUM(E21:E25)/COUNTA(E21:E25)</f>
        <v>0.5</v>
      </c>
      <c r="F28" s="314">
        <f>AVERAGE(F21:F25)</f>
        <v>0.1</v>
      </c>
      <c r="G28" s="314">
        <f>AVERAGE(G21:G25)</f>
        <v>0.18000000000000002</v>
      </c>
      <c r="H28" s="314">
        <f>AVERAGE(H21:H25)</f>
        <v>0.52</v>
      </c>
      <c r="I28" s="323">
        <f t="shared" ref="I28:N28" si="30">SUM(I21:I25)/COUNTA(I21:I25)</f>
        <v>0.8</v>
      </c>
      <c r="J28" s="314">
        <f>AVERAGE(J21:J25)</f>
        <v>0.13999999999999999</v>
      </c>
      <c r="K28" s="314">
        <f>AVERAGE(K21:K25)</f>
        <v>0.1</v>
      </c>
      <c r="L28" s="314">
        <f>AVERAGE(L21:L25)</f>
        <v>0.78</v>
      </c>
      <c r="M28" s="314">
        <f>AVERAGE(M21:M25)</f>
        <v>0.84000000000000008</v>
      </c>
      <c r="N28" s="323">
        <f t="shared" si="30"/>
        <v>1.86</v>
      </c>
      <c r="O28" s="314">
        <f>AVERAGE(O21:O25)</f>
        <v>0.6399999999999999</v>
      </c>
      <c r="P28" s="314">
        <f>AVERAGE(P21:P25)</f>
        <v>0.12000000000000002</v>
      </c>
      <c r="Q28" s="314">
        <f>AVERAGE(Q21:Q25)</f>
        <v>0.08</v>
      </c>
      <c r="R28" s="323">
        <f t="shared" ref="R28" si="31">SUM(R21:R25)/COUNTA(R21:R25)</f>
        <v>0.83999999999999986</v>
      </c>
      <c r="S28" s="314">
        <f>AVERAGE(S21:S25)</f>
        <v>1.0400000000000003</v>
      </c>
      <c r="T28" s="314">
        <f>AVERAGE(T21:T25)</f>
        <v>2.3600000000000003</v>
      </c>
      <c r="U28" s="314">
        <f>AVERAGE(U21:U25)</f>
        <v>1.54</v>
      </c>
      <c r="V28" s="323">
        <f t="shared" ref="V28:Y28" si="32">SUM(V21:V25)/COUNTA(V21:V25)</f>
        <v>4.9399999999999995</v>
      </c>
      <c r="W28" s="314">
        <f>AVERAGE(W21:W25)</f>
        <v>0.36</v>
      </c>
      <c r="X28" s="314">
        <f>AVERAGE(X21:X25)</f>
        <v>0.02</v>
      </c>
      <c r="Y28" s="323">
        <f t="shared" si="32"/>
        <v>0.38</v>
      </c>
      <c r="Z28" s="314">
        <f t="shared" ref="Z28:AE28" si="33">AVERAGE(Z21:Z25)</f>
        <v>0.42000000000000004</v>
      </c>
      <c r="AA28" s="314">
        <f t="shared" si="33"/>
        <v>0.8</v>
      </c>
      <c r="AB28" s="314">
        <f t="shared" si="33"/>
        <v>0.13999999999999999</v>
      </c>
      <c r="AC28" s="314">
        <f t="shared" si="33"/>
        <v>0.61999999999999988</v>
      </c>
      <c r="AD28" s="314">
        <f t="shared" si="33"/>
        <v>0</v>
      </c>
      <c r="AE28" s="314">
        <f t="shared" si="33"/>
        <v>0.25999999999999995</v>
      </c>
      <c r="AF28" s="323">
        <f t="shared" ref="AF28" si="34">SUM(AF21:AF25)/COUNTA(AF21:AF25)</f>
        <v>2.2400000000000002</v>
      </c>
      <c r="AG28" s="314"/>
      <c r="AH28" s="319">
        <f t="shared" si="8"/>
        <v>0</v>
      </c>
      <c r="AI28" s="314">
        <f t="shared" ref="AI28:AJ28" si="35">AVERAGE(AI21:AI25)</f>
        <v>0.1</v>
      </c>
      <c r="AJ28" s="314">
        <f t="shared" si="35"/>
        <v>0.3</v>
      </c>
      <c r="AK28" s="314">
        <f t="shared" ref="AK28" si="36">AVERAGE(AK21:AK25)</f>
        <v>4</v>
      </c>
      <c r="AL28" s="323">
        <f t="shared" ref="AL28" si="37">SUM(AL21:AL25)/COUNTA(AL21:AL25)</f>
        <v>4.3999999999999995</v>
      </c>
      <c r="AM28" s="314"/>
      <c r="AN28" s="323">
        <f>SUM(AN21:AN25)/COUNTA(AN21:AN25)</f>
        <v>0</v>
      </c>
      <c r="AO28" s="314"/>
      <c r="AP28" s="323">
        <f>SUM(AP21:AP25)/COUNTA(AP21:AP25)</f>
        <v>0</v>
      </c>
      <c r="AQ28" s="314">
        <f t="shared" ref="AQ28:AR28" si="38">AVERAGE(AQ21:AQ25)</f>
        <v>0.1</v>
      </c>
      <c r="AR28" s="314">
        <f t="shared" si="38"/>
        <v>6.0000000000000012E-2</v>
      </c>
      <c r="AS28" s="323">
        <f>SUM(AS21:AS25)/COUNTA(AS21:AS25)</f>
        <v>0.16</v>
      </c>
      <c r="AT28" s="315">
        <f>SUM(AT21:AT25)/COUNTA(AT21:AT25)</f>
        <v>16.12</v>
      </c>
    </row>
    <row r="29" spans="1:46" ht="15.75" thickBot="1">
      <c r="A29" s="313" t="s">
        <v>60</v>
      </c>
      <c r="B29" s="112"/>
      <c r="C29" s="112"/>
      <c r="D29" s="112"/>
      <c r="E29" s="324">
        <f>E26</f>
        <v>1.155</v>
      </c>
      <c r="F29" s="112"/>
      <c r="G29" s="112"/>
      <c r="H29" s="112"/>
      <c r="I29" s="324">
        <f>I26</f>
        <v>0.87000000000000011</v>
      </c>
      <c r="J29" s="112"/>
      <c r="K29" s="112"/>
      <c r="L29" s="112"/>
      <c r="M29" s="112"/>
      <c r="N29" s="324">
        <f>N26</f>
        <v>2.0349999999999997</v>
      </c>
      <c r="O29" s="112"/>
      <c r="P29" s="112"/>
      <c r="Q29" s="112"/>
      <c r="R29" s="324">
        <f>R26</f>
        <v>0.71500000000000008</v>
      </c>
      <c r="S29" s="112"/>
      <c r="T29" s="112"/>
      <c r="U29" s="112"/>
      <c r="V29" s="324">
        <f>V26</f>
        <v>6.6149999999999993</v>
      </c>
      <c r="W29" s="112"/>
      <c r="X29" s="112"/>
      <c r="Y29" s="324">
        <f>Y26</f>
        <v>0.26000000000000006</v>
      </c>
      <c r="Z29" s="112"/>
      <c r="AA29" s="112"/>
      <c r="AB29" s="112"/>
      <c r="AC29" s="112"/>
      <c r="AD29" s="112"/>
      <c r="AE29" s="112"/>
      <c r="AF29" s="324">
        <f>AF26</f>
        <v>2.2250000000000001</v>
      </c>
      <c r="AG29" s="112"/>
      <c r="AH29" s="319">
        <f t="shared" si="8"/>
        <v>0</v>
      </c>
      <c r="AI29" s="112"/>
      <c r="AJ29" s="112"/>
      <c r="AK29" s="112"/>
      <c r="AL29" s="324">
        <f>AL26</f>
        <v>5.2450000000000019</v>
      </c>
      <c r="AM29" s="112"/>
      <c r="AN29" s="324">
        <f>+AN26</f>
        <v>0</v>
      </c>
      <c r="AO29" s="112"/>
      <c r="AP29" s="324">
        <f t="shared" ref="AP29:AT29" si="39">+AP26</f>
        <v>0</v>
      </c>
      <c r="AQ29" s="112"/>
      <c r="AR29" s="112"/>
      <c r="AS29" s="324">
        <f t="shared" si="39"/>
        <v>0.315</v>
      </c>
      <c r="AT29" s="297">
        <f t="shared" si="39"/>
        <v>19.434999999999999</v>
      </c>
    </row>
    <row r="30" spans="1:46">
      <c r="E30" s="319"/>
    </row>
    <row r="31" spans="1:46">
      <c r="A31" s="334" t="s">
        <v>642</v>
      </c>
      <c r="E31" s="319"/>
      <c r="I31" s="335"/>
      <c r="N31" s="335"/>
      <c r="R31" s="335"/>
      <c r="V31" s="335"/>
      <c r="Y31" s="335"/>
      <c r="AF31" s="335"/>
      <c r="AH31" s="335"/>
      <c r="AL31" s="335"/>
      <c r="AN31" s="319"/>
      <c r="AP31" s="335"/>
      <c r="AS31" s="335"/>
    </row>
    <row r="32" spans="1:46">
      <c r="A32" s="1" t="s">
        <v>643</v>
      </c>
      <c r="B32">
        <v>0.1</v>
      </c>
      <c r="C32">
        <v>0.9</v>
      </c>
      <c r="D32">
        <v>0.2</v>
      </c>
      <c r="E32" s="319">
        <f t="shared" si="2"/>
        <v>1.2</v>
      </c>
      <c r="F32">
        <v>0.1</v>
      </c>
      <c r="G32">
        <v>0.2</v>
      </c>
      <c r="H32">
        <v>0.4</v>
      </c>
      <c r="I32" s="335">
        <f t="shared" ref="I32:I42" si="40">SUM(F32:H32)</f>
        <v>0.70000000000000007</v>
      </c>
      <c r="J32">
        <v>0.2</v>
      </c>
      <c r="K32">
        <v>0.1</v>
      </c>
      <c r="L32">
        <v>1.1000000000000001</v>
      </c>
      <c r="M32">
        <v>1.2</v>
      </c>
      <c r="N32" s="335">
        <f>J32+K32+L32+M32</f>
        <v>2.6</v>
      </c>
      <c r="O32">
        <v>0.4</v>
      </c>
      <c r="P32">
        <v>0.1</v>
      </c>
      <c r="Q32">
        <v>0</v>
      </c>
      <c r="R32" s="335">
        <f>O32+P32+Q32</f>
        <v>0.5</v>
      </c>
      <c r="S32">
        <v>2.2000000000000002</v>
      </c>
      <c r="T32">
        <v>2.9</v>
      </c>
      <c r="U32">
        <v>1.8</v>
      </c>
      <c r="V32" s="335">
        <f>S32+T32+U32</f>
        <v>6.8999999999999995</v>
      </c>
      <c r="W32">
        <v>0.1</v>
      </c>
      <c r="X32">
        <v>0.2</v>
      </c>
      <c r="Y32" s="335">
        <f>W32+X32</f>
        <v>0.30000000000000004</v>
      </c>
      <c r="Z32">
        <v>1.3</v>
      </c>
      <c r="AA32">
        <v>0.2</v>
      </c>
      <c r="AB32">
        <v>0</v>
      </c>
      <c r="AC32">
        <v>0</v>
      </c>
      <c r="AD32">
        <v>0.1</v>
      </c>
      <c r="AE32">
        <v>0.1</v>
      </c>
      <c r="AF32" s="335">
        <f>SUM(Z32:AE32)</f>
        <v>1.7000000000000002</v>
      </c>
      <c r="AH32" s="319">
        <f>AG32</f>
        <v>0</v>
      </c>
      <c r="AI32">
        <v>0.1</v>
      </c>
      <c r="AJ32">
        <v>0.4</v>
      </c>
      <c r="AK32">
        <v>6</v>
      </c>
      <c r="AL32" s="335">
        <f>SUM(AI32:AI32:AK32)</f>
        <v>6.5</v>
      </c>
      <c r="AN32" s="319">
        <f t="shared" ref="AN32:AN42" si="41">SUM(AM32:AM32)</f>
        <v>0</v>
      </c>
      <c r="AP32" s="319">
        <f t="shared" ref="AP32:AP42" si="42">(AO32)</f>
        <v>0</v>
      </c>
      <c r="AQ32">
        <v>0.1</v>
      </c>
      <c r="AR32">
        <v>0.1</v>
      </c>
      <c r="AS32" s="319">
        <f t="shared" ref="AS32:AS42" si="43">AQ32+AR32</f>
        <v>0.2</v>
      </c>
    </row>
    <row r="33" spans="1:78">
      <c r="A33" s="1" t="s">
        <v>644</v>
      </c>
      <c r="B33">
        <v>0.2</v>
      </c>
      <c r="C33">
        <v>0.6</v>
      </c>
      <c r="D33">
        <v>0.2</v>
      </c>
      <c r="E33" s="319">
        <f t="shared" si="2"/>
        <v>1</v>
      </c>
      <c r="F33">
        <v>0.1</v>
      </c>
      <c r="G33">
        <v>0.2</v>
      </c>
      <c r="H33">
        <v>0.5</v>
      </c>
      <c r="I33" s="335">
        <f t="shared" si="40"/>
        <v>0.8</v>
      </c>
      <c r="J33">
        <v>0.2</v>
      </c>
      <c r="K33">
        <v>0.2</v>
      </c>
      <c r="L33">
        <v>0.8</v>
      </c>
      <c r="M33">
        <v>0.5</v>
      </c>
      <c r="N33" s="335">
        <f t="shared" ref="N33:N41" si="44">J33+K33+L33+M33</f>
        <v>1.7000000000000002</v>
      </c>
      <c r="O33">
        <v>0.4</v>
      </c>
      <c r="P33">
        <v>0.1</v>
      </c>
      <c r="Q33">
        <v>0</v>
      </c>
      <c r="R33" s="335">
        <f t="shared" ref="R33:R42" si="45">O33+P33+Q33</f>
        <v>0.5</v>
      </c>
      <c r="S33">
        <v>1.1000000000000001</v>
      </c>
      <c r="T33">
        <v>2.7</v>
      </c>
      <c r="U33">
        <v>1.9</v>
      </c>
      <c r="V33" s="335">
        <f t="shared" ref="V33:V42" si="46">S33+T33+U33</f>
        <v>5.7</v>
      </c>
      <c r="W33">
        <v>0.1</v>
      </c>
      <c r="X33">
        <v>0.2</v>
      </c>
      <c r="Y33" s="335">
        <f t="shared" ref="Y33:Y42" si="47">W33+X33</f>
        <v>0.30000000000000004</v>
      </c>
      <c r="Z33">
        <v>0.1</v>
      </c>
      <c r="AA33">
        <v>0.5</v>
      </c>
      <c r="AB33">
        <v>0</v>
      </c>
      <c r="AC33">
        <v>0.3</v>
      </c>
      <c r="AD33">
        <v>0.2</v>
      </c>
      <c r="AE33">
        <v>0.1</v>
      </c>
      <c r="AF33" s="335">
        <f t="shared" ref="AF33:AF42" si="48">SUM(Z33:AE33)</f>
        <v>1.2</v>
      </c>
      <c r="AH33" s="319">
        <f t="shared" ref="AH33:AH42" si="49">AG33</f>
        <v>0</v>
      </c>
      <c r="AI33">
        <v>1</v>
      </c>
      <c r="AJ33">
        <v>0.3</v>
      </c>
      <c r="AK33">
        <v>3.1</v>
      </c>
      <c r="AL33" s="335">
        <f t="shared" ref="AL33:AL42" si="50">SUM(AI33:AJ33)</f>
        <v>1.3</v>
      </c>
      <c r="AN33" s="319">
        <f t="shared" si="41"/>
        <v>0</v>
      </c>
      <c r="AP33" s="319">
        <f t="shared" si="42"/>
        <v>0</v>
      </c>
      <c r="AQ33">
        <v>0.1</v>
      </c>
      <c r="AR33">
        <v>0.1</v>
      </c>
      <c r="AS33" s="319">
        <f t="shared" si="43"/>
        <v>0.2</v>
      </c>
    </row>
    <row r="34" spans="1:78">
      <c r="A34" s="1" t="s">
        <v>649</v>
      </c>
      <c r="B34">
        <v>0.2</v>
      </c>
      <c r="C34">
        <v>0.7</v>
      </c>
      <c r="D34">
        <v>0.2</v>
      </c>
      <c r="E34" s="319">
        <f t="shared" si="2"/>
        <v>1.0999999999999999</v>
      </c>
      <c r="F34">
        <v>0.1</v>
      </c>
      <c r="G34">
        <v>0.3</v>
      </c>
      <c r="H34">
        <v>0.3</v>
      </c>
      <c r="I34" s="335">
        <f t="shared" si="40"/>
        <v>0.7</v>
      </c>
      <c r="J34">
        <v>0.2</v>
      </c>
      <c r="K34">
        <v>0.2</v>
      </c>
      <c r="L34">
        <v>1.2</v>
      </c>
      <c r="M34">
        <v>0.4</v>
      </c>
      <c r="N34" s="335">
        <f t="shared" si="44"/>
        <v>2</v>
      </c>
      <c r="O34">
        <v>0.4</v>
      </c>
      <c r="P34">
        <v>0.2</v>
      </c>
      <c r="Q34">
        <v>0</v>
      </c>
      <c r="R34" s="335">
        <f t="shared" si="45"/>
        <v>0.60000000000000009</v>
      </c>
      <c r="S34">
        <v>1.4</v>
      </c>
      <c r="T34">
        <v>3.8</v>
      </c>
      <c r="U34">
        <v>2.1</v>
      </c>
      <c r="V34" s="335">
        <f t="shared" si="46"/>
        <v>7.2999999999999989</v>
      </c>
      <c r="W34">
        <v>0.1</v>
      </c>
      <c r="X34">
        <v>0.3</v>
      </c>
      <c r="Y34" s="335">
        <f t="shared" si="47"/>
        <v>0.4</v>
      </c>
      <c r="Z34">
        <v>0.1</v>
      </c>
      <c r="AA34">
        <v>0.4</v>
      </c>
      <c r="AB34">
        <v>0.1</v>
      </c>
      <c r="AC34">
        <v>0.4</v>
      </c>
      <c r="AD34">
        <v>0.2</v>
      </c>
      <c r="AE34">
        <v>0.1</v>
      </c>
      <c r="AF34" s="335">
        <f t="shared" si="48"/>
        <v>1.3</v>
      </c>
      <c r="AH34" s="319">
        <f t="shared" si="49"/>
        <v>0</v>
      </c>
      <c r="AI34">
        <v>0.1</v>
      </c>
      <c r="AJ34">
        <v>0.3</v>
      </c>
      <c r="AK34">
        <v>6</v>
      </c>
      <c r="AL34" s="335">
        <f t="shared" si="50"/>
        <v>0.4</v>
      </c>
      <c r="AN34" s="319">
        <f t="shared" si="41"/>
        <v>0</v>
      </c>
      <c r="AP34" s="319">
        <f t="shared" si="42"/>
        <v>0</v>
      </c>
      <c r="AQ34">
        <v>0.2</v>
      </c>
      <c r="AR34">
        <v>0.1</v>
      </c>
      <c r="AS34" s="319">
        <f t="shared" si="43"/>
        <v>0.30000000000000004</v>
      </c>
    </row>
    <row r="35" spans="1:78">
      <c r="A35" s="1" t="s">
        <v>645</v>
      </c>
      <c r="B35">
        <v>0.1</v>
      </c>
      <c r="C35">
        <v>1.2</v>
      </c>
      <c r="D35">
        <v>0.2</v>
      </c>
      <c r="E35" s="319">
        <f t="shared" si="2"/>
        <v>1.5</v>
      </c>
      <c r="F35">
        <v>0.1</v>
      </c>
      <c r="G35">
        <v>0.3</v>
      </c>
      <c r="H35">
        <v>0.5</v>
      </c>
      <c r="I35" s="335">
        <f t="shared" si="40"/>
        <v>0.9</v>
      </c>
      <c r="J35">
        <v>0.3</v>
      </c>
      <c r="K35">
        <v>0.2</v>
      </c>
      <c r="L35">
        <v>0.9</v>
      </c>
      <c r="M35">
        <v>0.7</v>
      </c>
      <c r="N35" s="335">
        <f t="shared" si="44"/>
        <v>2.0999999999999996</v>
      </c>
      <c r="O35">
        <v>0.5</v>
      </c>
      <c r="P35">
        <v>0.2</v>
      </c>
      <c r="Q35">
        <v>0</v>
      </c>
      <c r="R35" s="335">
        <f t="shared" si="45"/>
        <v>0.7</v>
      </c>
      <c r="S35">
        <v>1.9</v>
      </c>
      <c r="T35">
        <v>3.6</v>
      </c>
      <c r="U35">
        <v>4.0999999999999996</v>
      </c>
      <c r="V35" s="335">
        <f t="shared" si="46"/>
        <v>9.6</v>
      </c>
      <c r="W35">
        <v>0.1</v>
      </c>
      <c r="X35">
        <v>0.2</v>
      </c>
      <c r="Y35" s="335">
        <f t="shared" si="47"/>
        <v>0.30000000000000004</v>
      </c>
      <c r="Z35">
        <v>0.1</v>
      </c>
      <c r="AA35">
        <v>0.6</v>
      </c>
      <c r="AB35">
        <v>0.1</v>
      </c>
      <c r="AC35">
        <v>0.5</v>
      </c>
      <c r="AD35">
        <v>0.1</v>
      </c>
      <c r="AE35">
        <v>0.1</v>
      </c>
      <c r="AF35" s="335">
        <f t="shared" si="48"/>
        <v>1.5</v>
      </c>
      <c r="AH35" s="319">
        <f t="shared" si="49"/>
        <v>0</v>
      </c>
      <c r="AI35">
        <v>0.1</v>
      </c>
      <c r="AJ35">
        <v>0.3</v>
      </c>
      <c r="AK35">
        <v>6</v>
      </c>
      <c r="AL35" s="335">
        <f t="shared" si="50"/>
        <v>0.4</v>
      </c>
      <c r="AN35" s="319">
        <f t="shared" si="41"/>
        <v>0</v>
      </c>
      <c r="AP35" s="319">
        <f t="shared" si="42"/>
        <v>0</v>
      </c>
      <c r="AQ35">
        <v>0.2</v>
      </c>
      <c r="AR35">
        <v>0.1</v>
      </c>
      <c r="AS35" s="319">
        <f t="shared" si="43"/>
        <v>0.30000000000000004</v>
      </c>
    </row>
    <row r="36" spans="1:78">
      <c r="A36" s="1" t="s">
        <v>646</v>
      </c>
      <c r="B36">
        <v>0.1</v>
      </c>
      <c r="C36">
        <v>0.7</v>
      </c>
      <c r="D36">
        <v>0.2</v>
      </c>
      <c r="E36" s="319">
        <f t="shared" si="2"/>
        <v>1</v>
      </c>
      <c r="F36">
        <v>0.1</v>
      </c>
      <c r="G36">
        <v>0.3</v>
      </c>
      <c r="H36">
        <v>0.3</v>
      </c>
      <c r="I36" s="335">
        <f t="shared" si="40"/>
        <v>0.7</v>
      </c>
      <c r="J36">
        <v>0.2</v>
      </c>
      <c r="K36">
        <v>0.2</v>
      </c>
      <c r="L36">
        <v>0.8</v>
      </c>
      <c r="M36">
        <v>0.6</v>
      </c>
      <c r="N36" s="335">
        <f t="shared" si="44"/>
        <v>1.8000000000000003</v>
      </c>
      <c r="O36">
        <v>0.4</v>
      </c>
      <c r="P36">
        <v>0.2</v>
      </c>
      <c r="Q36">
        <v>0</v>
      </c>
      <c r="R36" s="335">
        <f t="shared" si="45"/>
        <v>0.60000000000000009</v>
      </c>
      <c r="S36">
        <v>2.1</v>
      </c>
      <c r="T36">
        <v>2.9</v>
      </c>
      <c r="U36">
        <v>4.4000000000000004</v>
      </c>
      <c r="V36" s="335">
        <f t="shared" si="46"/>
        <v>9.4</v>
      </c>
      <c r="W36">
        <v>0.1</v>
      </c>
      <c r="X36">
        <v>0</v>
      </c>
      <c r="Y36" s="335">
        <f t="shared" si="47"/>
        <v>0.1</v>
      </c>
      <c r="Z36">
        <v>0.1</v>
      </c>
      <c r="AA36">
        <v>0.8</v>
      </c>
      <c r="AB36">
        <v>0.1</v>
      </c>
      <c r="AC36">
        <v>1.2</v>
      </c>
      <c r="AD36">
        <v>0.1</v>
      </c>
      <c r="AE36">
        <v>0.1</v>
      </c>
      <c r="AF36" s="335">
        <f t="shared" si="48"/>
        <v>2.4000000000000004</v>
      </c>
      <c r="AH36" s="319">
        <f t="shared" si="49"/>
        <v>0</v>
      </c>
      <c r="AI36">
        <v>0.2</v>
      </c>
      <c r="AJ36">
        <v>0.4</v>
      </c>
      <c r="AK36">
        <v>4.5</v>
      </c>
      <c r="AL36" s="335">
        <f t="shared" si="50"/>
        <v>0.60000000000000009</v>
      </c>
      <c r="AN36" s="319">
        <f t="shared" si="41"/>
        <v>0</v>
      </c>
      <c r="AP36" s="319">
        <f t="shared" si="42"/>
        <v>0</v>
      </c>
      <c r="AQ36">
        <v>0.2</v>
      </c>
      <c r="AR36">
        <v>0.1</v>
      </c>
      <c r="AS36" s="319">
        <f t="shared" si="43"/>
        <v>0.30000000000000004</v>
      </c>
    </row>
    <row r="37" spans="1:78">
      <c r="A37" s="1" t="s">
        <v>650</v>
      </c>
      <c r="B37">
        <v>0.2</v>
      </c>
      <c r="C37">
        <v>0.5</v>
      </c>
      <c r="D37">
        <v>0.2</v>
      </c>
      <c r="E37" s="319">
        <f t="shared" si="2"/>
        <v>0.89999999999999991</v>
      </c>
      <c r="F37">
        <v>0.1</v>
      </c>
      <c r="G37">
        <v>0.2</v>
      </c>
      <c r="H37">
        <v>0.3</v>
      </c>
      <c r="I37" s="335">
        <f t="shared" si="40"/>
        <v>0.60000000000000009</v>
      </c>
      <c r="J37">
        <v>0.3</v>
      </c>
      <c r="K37">
        <v>0.1</v>
      </c>
      <c r="L37">
        <v>0.8</v>
      </c>
      <c r="M37">
        <v>0.5</v>
      </c>
      <c r="N37" s="335">
        <f t="shared" si="44"/>
        <v>1.7000000000000002</v>
      </c>
      <c r="O37">
        <v>0.4</v>
      </c>
      <c r="P37">
        <v>0.1</v>
      </c>
      <c r="Q37">
        <v>0</v>
      </c>
      <c r="R37" s="335">
        <f t="shared" si="45"/>
        <v>0.5</v>
      </c>
      <c r="S37">
        <v>2</v>
      </c>
      <c r="U37">
        <v>3</v>
      </c>
      <c r="V37" s="335">
        <f t="shared" si="46"/>
        <v>5</v>
      </c>
      <c r="W37">
        <v>0.1</v>
      </c>
      <c r="X37">
        <v>0.2</v>
      </c>
      <c r="Y37" s="335">
        <f t="shared" si="47"/>
        <v>0.30000000000000004</v>
      </c>
      <c r="Z37">
        <v>0.4</v>
      </c>
      <c r="AA37">
        <v>0.4</v>
      </c>
      <c r="AB37">
        <v>0.1</v>
      </c>
      <c r="AC37">
        <v>0.4</v>
      </c>
      <c r="AD37">
        <v>0.1</v>
      </c>
      <c r="AE37">
        <v>0.1</v>
      </c>
      <c r="AF37" s="335">
        <f t="shared" si="48"/>
        <v>1.5000000000000002</v>
      </c>
      <c r="AH37" s="319">
        <f t="shared" si="49"/>
        <v>0</v>
      </c>
      <c r="AI37">
        <v>0.1</v>
      </c>
      <c r="AJ37">
        <v>0.3</v>
      </c>
      <c r="AK37">
        <v>3</v>
      </c>
      <c r="AL37" s="335">
        <f t="shared" si="50"/>
        <v>0.4</v>
      </c>
      <c r="AN37" s="319">
        <f t="shared" si="41"/>
        <v>0</v>
      </c>
      <c r="AP37" s="319">
        <f t="shared" si="42"/>
        <v>0</v>
      </c>
      <c r="AQ37">
        <v>0.2</v>
      </c>
      <c r="AR37">
        <v>0.1</v>
      </c>
      <c r="AS37" s="319">
        <f t="shared" si="43"/>
        <v>0.30000000000000004</v>
      </c>
    </row>
    <row r="38" spans="1:78">
      <c r="A38" s="1" t="s">
        <v>647</v>
      </c>
      <c r="B38">
        <v>0.1</v>
      </c>
      <c r="C38">
        <v>0.6</v>
      </c>
      <c r="D38">
        <v>0.2</v>
      </c>
      <c r="E38" s="319">
        <f t="shared" si="2"/>
        <v>0.89999999999999991</v>
      </c>
      <c r="F38">
        <v>0.1</v>
      </c>
      <c r="G38">
        <v>0.3</v>
      </c>
      <c r="H38">
        <v>0.5</v>
      </c>
      <c r="I38" s="335">
        <f t="shared" si="40"/>
        <v>0.9</v>
      </c>
      <c r="J38">
        <v>0.3</v>
      </c>
      <c r="K38">
        <v>0.2</v>
      </c>
      <c r="L38">
        <v>0.7</v>
      </c>
      <c r="M38">
        <v>0.5</v>
      </c>
      <c r="N38" s="335">
        <f t="shared" si="44"/>
        <v>1.7</v>
      </c>
      <c r="O38">
        <v>1.1000000000000001</v>
      </c>
      <c r="P38">
        <v>0.2</v>
      </c>
      <c r="Q38">
        <v>0</v>
      </c>
      <c r="R38" s="335">
        <f t="shared" si="45"/>
        <v>1.3</v>
      </c>
      <c r="S38">
        <v>2.2000000000000002</v>
      </c>
      <c r="T38">
        <v>3.7</v>
      </c>
      <c r="U38">
        <v>2.4</v>
      </c>
      <c r="V38" s="335">
        <f t="shared" si="46"/>
        <v>8.3000000000000007</v>
      </c>
      <c r="W38">
        <v>0.2</v>
      </c>
      <c r="X38">
        <v>0.3</v>
      </c>
      <c r="Y38" s="335">
        <f t="shared" si="47"/>
        <v>0.5</v>
      </c>
      <c r="Z38">
        <v>0.1</v>
      </c>
      <c r="AA38">
        <v>0.4</v>
      </c>
      <c r="AB38">
        <v>0.1</v>
      </c>
      <c r="AC38">
        <v>0.3</v>
      </c>
      <c r="AD38">
        <v>0</v>
      </c>
      <c r="AE38">
        <v>0.1</v>
      </c>
      <c r="AF38" s="335">
        <f t="shared" si="48"/>
        <v>0.99999999999999989</v>
      </c>
      <c r="AH38" s="319">
        <f t="shared" si="49"/>
        <v>0</v>
      </c>
      <c r="AI38">
        <v>0.2</v>
      </c>
      <c r="AJ38">
        <v>0.3</v>
      </c>
      <c r="AK38">
        <v>6</v>
      </c>
      <c r="AL38" s="335">
        <f t="shared" si="50"/>
        <v>0.5</v>
      </c>
      <c r="AN38" s="319">
        <f t="shared" si="41"/>
        <v>0</v>
      </c>
      <c r="AP38" s="319">
        <f t="shared" si="42"/>
        <v>0</v>
      </c>
      <c r="AQ38">
        <v>0.2</v>
      </c>
      <c r="AR38">
        <v>0.1</v>
      </c>
      <c r="AS38" s="319">
        <f t="shared" si="43"/>
        <v>0.30000000000000004</v>
      </c>
    </row>
    <row r="39" spans="1:78">
      <c r="A39" s="1" t="s">
        <v>648</v>
      </c>
      <c r="B39">
        <v>0.2</v>
      </c>
      <c r="C39">
        <v>1.9</v>
      </c>
      <c r="D39">
        <v>0.1</v>
      </c>
      <c r="E39" s="319">
        <f t="shared" si="2"/>
        <v>2.2000000000000002</v>
      </c>
      <c r="F39">
        <v>0.1</v>
      </c>
      <c r="G39">
        <v>0.3</v>
      </c>
      <c r="H39">
        <v>0.6</v>
      </c>
      <c r="I39" s="335">
        <f t="shared" si="40"/>
        <v>1</v>
      </c>
      <c r="J39">
        <v>0.2</v>
      </c>
      <c r="K39">
        <v>0.1</v>
      </c>
      <c r="L39">
        <v>1</v>
      </c>
      <c r="M39">
        <v>1</v>
      </c>
      <c r="N39" s="335">
        <f t="shared" si="44"/>
        <v>2.2999999999999998</v>
      </c>
      <c r="O39">
        <v>0.4</v>
      </c>
      <c r="P39">
        <v>0.2</v>
      </c>
      <c r="Q39">
        <v>0</v>
      </c>
      <c r="R39" s="335">
        <f t="shared" si="45"/>
        <v>0.60000000000000009</v>
      </c>
      <c r="S39">
        <v>1.4</v>
      </c>
      <c r="T39">
        <v>4.2</v>
      </c>
      <c r="U39">
        <v>1.4</v>
      </c>
      <c r="V39" s="335">
        <f t="shared" si="46"/>
        <v>7</v>
      </c>
      <c r="W39">
        <v>0.1</v>
      </c>
      <c r="X39">
        <v>0.3</v>
      </c>
      <c r="Y39" s="335">
        <f t="shared" si="47"/>
        <v>0.4</v>
      </c>
      <c r="Z39">
        <v>0.6</v>
      </c>
      <c r="AA39">
        <v>0.1</v>
      </c>
      <c r="AB39">
        <v>0.3</v>
      </c>
      <c r="AC39">
        <v>0.8</v>
      </c>
      <c r="AD39">
        <v>0.1</v>
      </c>
      <c r="AE39">
        <v>0.2</v>
      </c>
      <c r="AF39" s="335">
        <f t="shared" si="48"/>
        <v>2.1</v>
      </c>
      <c r="AH39" s="319">
        <f t="shared" si="49"/>
        <v>0</v>
      </c>
      <c r="AI39">
        <v>0.1</v>
      </c>
      <c r="AJ39">
        <v>0.3</v>
      </c>
      <c r="AK39">
        <v>6</v>
      </c>
      <c r="AL39" s="335">
        <f t="shared" si="50"/>
        <v>0.4</v>
      </c>
      <c r="AN39" s="319">
        <f t="shared" si="41"/>
        <v>0</v>
      </c>
      <c r="AP39" s="319">
        <f t="shared" si="42"/>
        <v>0</v>
      </c>
      <c r="AQ39">
        <v>0.1</v>
      </c>
      <c r="AR39">
        <v>0.1</v>
      </c>
      <c r="AS39" s="319">
        <f t="shared" si="43"/>
        <v>0.2</v>
      </c>
    </row>
    <row r="40" spans="1:78">
      <c r="A40" s="1" t="s">
        <v>652</v>
      </c>
      <c r="B40">
        <v>0.2</v>
      </c>
      <c r="C40">
        <v>0.4</v>
      </c>
      <c r="D40">
        <v>0.2</v>
      </c>
      <c r="E40" s="319">
        <f t="shared" si="2"/>
        <v>0.8</v>
      </c>
      <c r="F40">
        <v>0.6</v>
      </c>
      <c r="G40">
        <v>0.3</v>
      </c>
      <c r="H40">
        <v>0.4</v>
      </c>
      <c r="I40" s="335">
        <f t="shared" si="40"/>
        <v>1.2999999999999998</v>
      </c>
      <c r="J40">
        <v>0.2</v>
      </c>
      <c r="K40">
        <v>0.1</v>
      </c>
      <c r="L40">
        <v>1.6</v>
      </c>
      <c r="M40">
        <v>1</v>
      </c>
      <c r="N40" s="335">
        <f t="shared" si="44"/>
        <v>2.9000000000000004</v>
      </c>
      <c r="O40">
        <v>0.3</v>
      </c>
      <c r="P40">
        <v>0.1</v>
      </c>
      <c r="Q40">
        <v>0</v>
      </c>
      <c r="R40" s="335">
        <f t="shared" si="45"/>
        <v>0.4</v>
      </c>
      <c r="S40">
        <v>2.1</v>
      </c>
      <c r="T40">
        <v>2.5</v>
      </c>
      <c r="U40">
        <v>1.8</v>
      </c>
      <c r="V40" s="335">
        <f t="shared" si="46"/>
        <v>6.3999999999999995</v>
      </c>
      <c r="W40">
        <v>0.1</v>
      </c>
      <c r="X40">
        <v>0</v>
      </c>
      <c r="Y40" s="335">
        <f t="shared" si="47"/>
        <v>0.1</v>
      </c>
      <c r="Z40">
        <v>0.1</v>
      </c>
      <c r="AA40">
        <v>0.2</v>
      </c>
      <c r="AB40">
        <v>0.2</v>
      </c>
      <c r="AC40">
        <v>0.3</v>
      </c>
      <c r="AD40">
        <v>0.2</v>
      </c>
      <c r="AE40">
        <v>0.1</v>
      </c>
      <c r="AF40" s="335">
        <f t="shared" si="48"/>
        <v>1.1000000000000001</v>
      </c>
      <c r="AH40" s="319">
        <f t="shared" si="49"/>
        <v>0</v>
      </c>
      <c r="AI40">
        <v>0.1</v>
      </c>
      <c r="AJ40">
        <v>0.4</v>
      </c>
      <c r="AK40">
        <v>4.5</v>
      </c>
      <c r="AL40" s="335">
        <f t="shared" si="50"/>
        <v>0.5</v>
      </c>
      <c r="AN40" s="319">
        <f t="shared" si="41"/>
        <v>0</v>
      </c>
      <c r="AP40" s="319">
        <f t="shared" si="42"/>
        <v>0</v>
      </c>
      <c r="AQ40">
        <v>0.2</v>
      </c>
      <c r="AR40">
        <v>0.1</v>
      </c>
      <c r="AS40" s="319">
        <f t="shared" si="43"/>
        <v>0.30000000000000004</v>
      </c>
    </row>
    <row r="41" spans="1:78">
      <c r="A41" s="1" t="s">
        <v>651</v>
      </c>
      <c r="B41">
        <v>0.2</v>
      </c>
      <c r="C41">
        <v>0.6</v>
      </c>
      <c r="D41">
        <v>0.8</v>
      </c>
      <c r="E41" s="319">
        <f t="shared" si="2"/>
        <v>1.6</v>
      </c>
      <c r="F41">
        <v>0.4</v>
      </c>
      <c r="G41">
        <v>0.3</v>
      </c>
      <c r="H41">
        <v>0.6</v>
      </c>
      <c r="I41" s="335">
        <f t="shared" si="40"/>
        <v>1.2999999999999998</v>
      </c>
      <c r="J41">
        <v>0.2</v>
      </c>
      <c r="K41">
        <v>0.1</v>
      </c>
      <c r="L41">
        <v>1</v>
      </c>
      <c r="M41">
        <v>0.9</v>
      </c>
      <c r="N41" s="335">
        <f t="shared" si="44"/>
        <v>2.2000000000000002</v>
      </c>
      <c r="O41">
        <v>0.5</v>
      </c>
      <c r="P41">
        <v>0.1</v>
      </c>
      <c r="Q41">
        <v>0</v>
      </c>
      <c r="R41" s="335">
        <f t="shared" si="45"/>
        <v>0.6</v>
      </c>
      <c r="S41">
        <v>2.2000000000000002</v>
      </c>
      <c r="T41">
        <v>3.3</v>
      </c>
      <c r="U41">
        <v>1.8</v>
      </c>
      <c r="V41" s="335">
        <f t="shared" si="46"/>
        <v>7.3</v>
      </c>
      <c r="W41">
        <v>0.1</v>
      </c>
      <c r="X41">
        <v>0.1</v>
      </c>
      <c r="Y41" s="335">
        <f t="shared" si="47"/>
        <v>0.2</v>
      </c>
      <c r="Z41">
        <v>0.1</v>
      </c>
      <c r="AA41">
        <v>0.5</v>
      </c>
      <c r="AB41">
        <v>0.3</v>
      </c>
      <c r="AC41">
        <v>0.3</v>
      </c>
      <c r="AD41">
        <v>0.2</v>
      </c>
      <c r="AE41">
        <v>0.1</v>
      </c>
      <c r="AF41" s="335">
        <f t="shared" si="48"/>
        <v>1.5</v>
      </c>
      <c r="AH41" s="319">
        <f t="shared" si="49"/>
        <v>0</v>
      </c>
      <c r="AI41">
        <v>0.1</v>
      </c>
      <c r="AJ41">
        <v>0.3</v>
      </c>
      <c r="AK41">
        <v>4.5</v>
      </c>
      <c r="AL41" s="335">
        <f t="shared" si="50"/>
        <v>0.4</v>
      </c>
      <c r="AN41" s="319">
        <f t="shared" si="41"/>
        <v>0</v>
      </c>
      <c r="AP41" s="319">
        <f t="shared" si="42"/>
        <v>0</v>
      </c>
      <c r="AQ41">
        <v>0.2</v>
      </c>
      <c r="AR41">
        <v>0.1</v>
      </c>
      <c r="AS41" s="319">
        <f t="shared" si="43"/>
        <v>0.30000000000000004</v>
      </c>
    </row>
    <row r="42" spans="1:78">
      <c r="A42" s="1" t="s">
        <v>653</v>
      </c>
      <c r="C42">
        <v>1.5</v>
      </c>
      <c r="D42">
        <v>0.6</v>
      </c>
      <c r="E42" s="319">
        <f t="shared" si="2"/>
        <v>2.1</v>
      </c>
      <c r="F42">
        <v>0.3</v>
      </c>
      <c r="G42">
        <v>0</v>
      </c>
      <c r="H42">
        <v>0.5</v>
      </c>
      <c r="I42" s="335">
        <f t="shared" si="40"/>
        <v>0.8</v>
      </c>
      <c r="J42">
        <v>0.2</v>
      </c>
      <c r="K42">
        <v>0.1</v>
      </c>
      <c r="L42">
        <v>1.4</v>
      </c>
      <c r="M42">
        <v>0.9</v>
      </c>
      <c r="N42" s="335">
        <f>J42+K42+L42+M42</f>
        <v>2.6</v>
      </c>
      <c r="O42">
        <v>0.4</v>
      </c>
      <c r="P42">
        <v>0.1</v>
      </c>
      <c r="Q42">
        <v>0</v>
      </c>
      <c r="R42" s="335">
        <f t="shared" si="45"/>
        <v>0.5</v>
      </c>
      <c r="S42">
        <v>2.1</v>
      </c>
      <c r="T42">
        <v>2.4</v>
      </c>
      <c r="U42">
        <v>2.2000000000000002</v>
      </c>
      <c r="V42" s="335">
        <f t="shared" si="46"/>
        <v>6.7</v>
      </c>
      <c r="W42">
        <v>0.1</v>
      </c>
      <c r="X42">
        <v>0</v>
      </c>
      <c r="Y42" s="335">
        <f t="shared" si="47"/>
        <v>0.1</v>
      </c>
      <c r="Z42">
        <v>0.1</v>
      </c>
      <c r="AA42">
        <v>0.5</v>
      </c>
      <c r="AB42">
        <v>0.2</v>
      </c>
      <c r="AC42">
        <v>0.2</v>
      </c>
      <c r="AD42">
        <v>0.1</v>
      </c>
      <c r="AE42">
        <v>0.2</v>
      </c>
      <c r="AF42" s="335">
        <f t="shared" si="48"/>
        <v>1.3</v>
      </c>
      <c r="AH42" s="319">
        <f t="shared" si="49"/>
        <v>0</v>
      </c>
      <c r="AI42">
        <v>0.1</v>
      </c>
      <c r="AJ42">
        <v>0.4</v>
      </c>
      <c r="AK42">
        <v>5.0999999999999996</v>
      </c>
      <c r="AL42" s="335">
        <f t="shared" si="50"/>
        <v>0.5</v>
      </c>
      <c r="AN42" s="319">
        <f t="shared" si="41"/>
        <v>0</v>
      </c>
      <c r="AP42" s="319">
        <f t="shared" si="42"/>
        <v>0</v>
      </c>
      <c r="AQ42">
        <v>0.2</v>
      </c>
      <c r="AR42">
        <v>0.1</v>
      </c>
      <c r="AS42" s="319">
        <f t="shared" si="43"/>
        <v>0.30000000000000004</v>
      </c>
    </row>
    <row r="43" spans="1:78" ht="15.75" thickBot="1">
      <c r="A43" s="1"/>
      <c r="B43" s="314">
        <f>SUM(E45:I45)</f>
        <v>10.286666666666667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BA43" s="1"/>
      <c r="BB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1:78">
      <c r="A44" s="24" t="s">
        <v>61</v>
      </c>
      <c r="B44" s="37" t="s">
        <v>74</v>
      </c>
      <c r="C44" s="37" t="s">
        <v>76</v>
      </c>
      <c r="D44" s="37" t="s">
        <v>77</v>
      </c>
      <c r="E44" s="37" t="s">
        <v>79</v>
      </c>
      <c r="F44" s="37" t="s">
        <v>78</v>
      </c>
      <c r="G44" s="37" t="s">
        <v>83</v>
      </c>
      <c r="H44" s="37" t="s">
        <v>84</v>
      </c>
      <c r="I44" s="37" t="s">
        <v>86</v>
      </c>
      <c r="J44" s="37" t="s">
        <v>88</v>
      </c>
      <c r="K44" s="37" t="s">
        <v>89</v>
      </c>
      <c r="L44" s="37" t="s">
        <v>91</v>
      </c>
      <c r="M44" s="37" t="s">
        <v>93</v>
      </c>
      <c r="N44" s="38"/>
      <c r="O44" s="25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spans="1:78">
      <c r="A45" s="26" t="s">
        <v>58</v>
      </c>
      <c r="B45" s="18">
        <f>E27</f>
        <v>1.3733333333333335</v>
      </c>
      <c r="C45" s="18">
        <f>I27</f>
        <v>0.89333333333333331</v>
      </c>
      <c r="D45" s="18">
        <f>N27</f>
        <v>2.0933333333333333</v>
      </c>
      <c r="E45" s="18">
        <f>R27</f>
        <v>0.67333333333333334</v>
      </c>
      <c r="F45" s="18">
        <f>V27</f>
        <v>7.173333333333332</v>
      </c>
      <c r="G45" s="18">
        <f>Y27</f>
        <v>0.22000000000000006</v>
      </c>
      <c r="H45" s="18">
        <f>AF27</f>
        <v>2.2200000000000002</v>
      </c>
      <c r="I45" s="18">
        <f>AH27</f>
        <v>0</v>
      </c>
      <c r="J45" s="18">
        <f>AL27</f>
        <v>5.5266666666666673</v>
      </c>
      <c r="K45" s="18">
        <f>AN27</f>
        <v>0</v>
      </c>
      <c r="L45" s="18">
        <f>(AP27)</f>
        <v>0</v>
      </c>
      <c r="M45" s="18">
        <f>AS27</f>
        <v>0.36666666666666664</v>
      </c>
      <c r="N45" s="18"/>
      <c r="O45" s="25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spans="1:78">
      <c r="A46" s="210" t="s">
        <v>59</v>
      </c>
      <c r="B46" s="211">
        <f>E28</f>
        <v>0.5</v>
      </c>
      <c r="C46" s="211">
        <f>I28</f>
        <v>0.8</v>
      </c>
      <c r="D46" s="211">
        <f>N28</f>
        <v>1.86</v>
      </c>
      <c r="E46" s="211">
        <f>R28</f>
        <v>0.83999999999999986</v>
      </c>
      <c r="F46" s="211">
        <f>V28</f>
        <v>4.9399999999999995</v>
      </c>
      <c r="G46" s="211">
        <f>Y28</f>
        <v>0.38</v>
      </c>
      <c r="H46" s="211">
        <f>AF28</f>
        <v>2.2400000000000002</v>
      </c>
      <c r="I46" s="211">
        <f>AH28</f>
        <v>0</v>
      </c>
      <c r="J46" s="211">
        <f>AL28</f>
        <v>4.3999999999999995</v>
      </c>
      <c r="K46" s="18">
        <f>AN28</f>
        <v>0</v>
      </c>
      <c r="L46" s="18">
        <f>AP28</f>
        <v>0</v>
      </c>
      <c r="M46" s="332">
        <f>AS28</f>
        <v>0.16</v>
      </c>
      <c r="N46" s="1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spans="1:78" ht="15.75" thickBot="1">
      <c r="A47" s="27" t="s">
        <v>60</v>
      </c>
      <c r="B47" s="18">
        <f>E29</f>
        <v>1.155</v>
      </c>
      <c r="C47" s="18">
        <f>I29</f>
        <v>0.87000000000000011</v>
      </c>
      <c r="D47" s="18">
        <f>N29</f>
        <v>2.0349999999999997</v>
      </c>
      <c r="E47" s="18">
        <f>R29</f>
        <v>0.71500000000000008</v>
      </c>
      <c r="F47" s="18">
        <f>V29</f>
        <v>6.6149999999999993</v>
      </c>
      <c r="G47" s="18">
        <f>Y29</f>
        <v>0.26000000000000006</v>
      </c>
      <c r="H47" s="18">
        <f>AF29</f>
        <v>2.2250000000000001</v>
      </c>
      <c r="I47" s="18">
        <f>AH29</f>
        <v>0</v>
      </c>
      <c r="J47" s="18">
        <f>AL29</f>
        <v>5.2450000000000019</v>
      </c>
      <c r="K47" s="18">
        <f>AN29</f>
        <v>0</v>
      </c>
      <c r="L47" s="18">
        <f>AP29</f>
        <v>0</v>
      </c>
      <c r="M47" s="112">
        <f>AS29</f>
        <v>0.315</v>
      </c>
      <c r="N47" s="20"/>
      <c r="O47" s="25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 spans="1:78">
      <c r="A48" s="26" t="s">
        <v>658</v>
      </c>
      <c r="B48" s="49">
        <f>B47</f>
        <v>1.155</v>
      </c>
      <c r="C48" s="49">
        <f t="shared" ref="C48:M48" si="51">C47+B48</f>
        <v>2.0250000000000004</v>
      </c>
      <c r="D48" s="49">
        <f t="shared" si="51"/>
        <v>4.0600000000000005</v>
      </c>
      <c r="E48" s="49">
        <f t="shared" si="51"/>
        <v>4.7750000000000004</v>
      </c>
      <c r="F48" s="49">
        <f t="shared" si="51"/>
        <v>11.39</v>
      </c>
      <c r="G48" s="49">
        <f t="shared" si="51"/>
        <v>11.65</v>
      </c>
      <c r="H48" s="49">
        <f t="shared" si="51"/>
        <v>13.875</v>
      </c>
      <c r="I48" s="49">
        <f t="shared" si="51"/>
        <v>13.875</v>
      </c>
      <c r="J48" s="49">
        <f t="shared" si="51"/>
        <v>19.12</v>
      </c>
      <c r="K48" s="49">
        <f t="shared" si="51"/>
        <v>19.12</v>
      </c>
      <c r="L48" s="49">
        <f t="shared" si="51"/>
        <v>19.12</v>
      </c>
      <c r="M48" s="49">
        <f t="shared" si="51"/>
        <v>19.435000000000002</v>
      </c>
      <c r="N48" s="20"/>
      <c r="O48" s="25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 spans="1:75">
      <c r="A49" s="29" t="s">
        <v>279</v>
      </c>
      <c r="N49" s="31"/>
      <c r="O49" s="25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 spans="1:75">
      <c r="A50" s="32" t="s">
        <v>63</v>
      </c>
      <c r="B50" s="38" t="s">
        <v>74</v>
      </c>
      <c r="C50" s="38" t="s">
        <v>76</v>
      </c>
      <c r="D50" s="38" t="s">
        <v>77</v>
      </c>
      <c r="E50" s="38" t="s">
        <v>79</v>
      </c>
      <c r="F50" s="38" t="s">
        <v>78</v>
      </c>
      <c r="G50" s="38" t="s">
        <v>83</v>
      </c>
      <c r="H50" s="38" t="s">
        <v>84</v>
      </c>
      <c r="I50" s="38" t="s">
        <v>86</v>
      </c>
      <c r="J50" s="38" t="s">
        <v>88</v>
      </c>
      <c r="K50" s="38" t="s">
        <v>89</v>
      </c>
      <c r="L50" s="38" t="s">
        <v>91</v>
      </c>
      <c r="M50" s="38" t="s">
        <v>93</v>
      </c>
      <c r="N50" s="38"/>
      <c r="O50" s="25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 spans="1:75">
      <c r="A51" s="26" t="s">
        <v>64</v>
      </c>
      <c r="B51" s="18">
        <v>1.02</v>
      </c>
      <c r="C51" s="18">
        <v>1.05</v>
      </c>
      <c r="D51" s="18">
        <v>0.77</v>
      </c>
      <c r="E51" s="18">
        <v>1.71</v>
      </c>
      <c r="F51" s="18">
        <v>3.24</v>
      </c>
      <c r="G51" s="18">
        <v>2.4</v>
      </c>
      <c r="H51" s="18">
        <v>1.53</v>
      </c>
      <c r="I51" s="18">
        <v>2.2200000000000002</v>
      </c>
      <c r="J51" s="18">
        <v>2.72</v>
      </c>
      <c r="K51" s="18">
        <v>2.19</v>
      </c>
      <c r="L51" s="18">
        <v>0.86</v>
      </c>
      <c r="M51" s="20">
        <v>0.92</v>
      </c>
      <c r="N51" s="20"/>
      <c r="O51" s="25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spans="1:75">
      <c r="A52" s="26" t="s">
        <v>65</v>
      </c>
      <c r="B52" s="18">
        <f>SUM(B51)</f>
        <v>1.02</v>
      </c>
      <c r="C52" s="18">
        <f>SUM(B52+C51)</f>
        <v>2.0700000000000003</v>
      </c>
      <c r="D52" s="18">
        <f>SUM(C52+D51)</f>
        <v>2.8400000000000003</v>
      </c>
      <c r="E52" s="18">
        <f t="shared" ref="E52:I52" si="52">SUM(D52+E51)</f>
        <v>4.5500000000000007</v>
      </c>
      <c r="F52" s="18">
        <f t="shared" si="52"/>
        <v>7.7900000000000009</v>
      </c>
      <c r="G52" s="18">
        <f>SUM(F52+G51)</f>
        <v>10.190000000000001</v>
      </c>
      <c r="H52" s="18">
        <f>SUM(G52+H51)</f>
        <v>11.72</v>
      </c>
      <c r="I52" s="18">
        <f t="shared" si="52"/>
        <v>13.940000000000001</v>
      </c>
      <c r="J52" s="18">
        <f>SUM(I52+J51)</f>
        <v>16.66</v>
      </c>
      <c r="K52" s="18">
        <f>SUM(J52+K51)</f>
        <v>18.850000000000001</v>
      </c>
      <c r="L52" s="18">
        <f>SUM(K52+L51)</f>
        <v>19.71</v>
      </c>
      <c r="M52" s="20">
        <f>SUM(L52+M51)</f>
        <v>20.630000000000003</v>
      </c>
      <c r="N52" s="20"/>
      <c r="O52" s="25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 spans="1:75">
      <c r="A53" s="27" t="s">
        <v>66</v>
      </c>
      <c r="B53" s="28">
        <v>5.34</v>
      </c>
      <c r="C53" s="28">
        <v>5.29</v>
      </c>
      <c r="D53" s="28">
        <v>5.58</v>
      </c>
      <c r="E53" s="28">
        <v>5.36</v>
      </c>
      <c r="F53" s="28">
        <v>8.82</v>
      </c>
      <c r="G53" s="28">
        <v>13.52</v>
      </c>
      <c r="H53" s="28">
        <v>11.61</v>
      </c>
      <c r="I53" s="28">
        <v>12.46</v>
      </c>
      <c r="J53" s="28">
        <v>9.85</v>
      </c>
      <c r="K53" s="28">
        <v>9.85</v>
      </c>
      <c r="L53" s="28">
        <v>9.85</v>
      </c>
      <c r="M53" s="28">
        <v>4.6900000000000004</v>
      </c>
      <c r="N53" s="28"/>
      <c r="O53" s="25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 spans="1:75">
      <c r="A54" s="26" t="s">
        <v>67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20"/>
      <c r="N54" s="20"/>
      <c r="O54" s="25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 spans="1:75">
      <c r="A55" s="26" t="s">
        <v>68</v>
      </c>
      <c r="B55" s="18">
        <f t="shared" ref="B55:M55" si="53">SUM(B45-B51)</f>
        <v>0.3533333333333335</v>
      </c>
      <c r="C55" s="18">
        <f t="shared" si="53"/>
        <v>-0.15666666666666673</v>
      </c>
      <c r="D55" s="18">
        <f t="shared" si="53"/>
        <v>1.3233333333333333</v>
      </c>
      <c r="E55" s="18">
        <f t="shared" si="53"/>
        <v>-1.0366666666666666</v>
      </c>
      <c r="F55" s="18">
        <f t="shared" si="53"/>
        <v>3.9333333333333318</v>
      </c>
      <c r="G55" s="18">
        <f t="shared" si="53"/>
        <v>-2.1799999999999997</v>
      </c>
      <c r="H55" s="18">
        <f t="shared" si="53"/>
        <v>0.69000000000000017</v>
      </c>
      <c r="I55" s="18">
        <f t="shared" si="53"/>
        <v>-2.2200000000000002</v>
      </c>
      <c r="J55" s="18">
        <f t="shared" si="53"/>
        <v>2.8066666666666671</v>
      </c>
      <c r="K55" s="18">
        <f t="shared" si="53"/>
        <v>-2.19</v>
      </c>
      <c r="L55" s="18">
        <f t="shared" si="53"/>
        <v>-0.86</v>
      </c>
      <c r="M55" s="28">
        <f t="shared" si="53"/>
        <v>-0.55333333333333345</v>
      </c>
      <c r="N55" s="28"/>
      <c r="O55" s="25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 spans="1:75">
      <c r="A56" s="26" t="s">
        <v>69</v>
      </c>
      <c r="B56" s="18">
        <f t="shared" ref="B56:M56" si="54">SUM(B46-B51)</f>
        <v>-0.52</v>
      </c>
      <c r="C56" s="18">
        <f t="shared" si="54"/>
        <v>-0.25</v>
      </c>
      <c r="D56" s="18">
        <f t="shared" si="54"/>
        <v>1.0900000000000001</v>
      </c>
      <c r="E56" s="18">
        <f t="shared" si="54"/>
        <v>-0.87000000000000011</v>
      </c>
      <c r="F56" s="18">
        <f t="shared" si="54"/>
        <v>1.6999999999999993</v>
      </c>
      <c r="G56" s="18">
        <f t="shared" si="54"/>
        <v>-2.02</v>
      </c>
      <c r="H56" s="18">
        <f t="shared" si="54"/>
        <v>0.71000000000000019</v>
      </c>
      <c r="I56" s="18">
        <f t="shared" si="54"/>
        <v>-2.2200000000000002</v>
      </c>
      <c r="J56" s="18">
        <f t="shared" si="54"/>
        <v>1.6799999999999993</v>
      </c>
      <c r="K56" s="18">
        <f t="shared" si="54"/>
        <v>-2.19</v>
      </c>
      <c r="L56" s="18">
        <f t="shared" si="54"/>
        <v>-0.86</v>
      </c>
      <c r="M56" s="28">
        <f t="shared" si="54"/>
        <v>-0.76</v>
      </c>
      <c r="N56" s="28"/>
      <c r="O56" s="25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 spans="1:75">
      <c r="A57" s="26" t="s">
        <v>70</v>
      </c>
      <c r="B57" s="18">
        <f t="shared" ref="B57:M57" si="55">SUM(B47-B51)</f>
        <v>0.13500000000000001</v>
      </c>
      <c r="C57" s="18">
        <f t="shared" si="55"/>
        <v>-0.17999999999999994</v>
      </c>
      <c r="D57" s="18">
        <f t="shared" si="55"/>
        <v>1.2649999999999997</v>
      </c>
      <c r="E57" s="18">
        <f t="shared" si="55"/>
        <v>-0.99499999999999988</v>
      </c>
      <c r="F57" s="18">
        <f t="shared" si="55"/>
        <v>3.3749999999999991</v>
      </c>
      <c r="G57" s="18">
        <f t="shared" si="55"/>
        <v>-2.1399999999999997</v>
      </c>
      <c r="H57" s="18">
        <f t="shared" si="55"/>
        <v>0.69500000000000006</v>
      </c>
      <c r="I57" s="18">
        <f t="shared" si="55"/>
        <v>-2.2200000000000002</v>
      </c>
      <c r="J57" s="18">
        <f t="shared" si="55"/>
        <v>2.5250000000000017</v>
      </c>
      <c r="K57" s="18">
        <f t="shared" si="55"/>
        <v>-2.19</v>
      </c>
      <c r="L57" s="18">
        <f t="shared" si="55"/>
        <v>-0.86</v>
      </c>
      <c r="M57" s="28">
        <f t="shared" si="55"/>
        <v>-0.60499999999999998</v>
      </c>
      <c r="N57" s="28"/>
      <c r="O57" s="25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 spans="1:75">
      <c r="A58" s="26" t="s">
        <v>71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20"/>
      <c r="N58" s="20"/>
      <c r="O58" s="25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 spans="1:75">
      <c r="A59" s="26" t="s">
        <v>68</v>
      </c>
      <c r="B59" s="18">
        <f t="shared" ref="B59:M59" si="56">SUM(B63-B52)</f>
        <v>0.3533333333333335</v>
      </c>
      <c r="C59" s="18">
        <f t="shared" si="56"/>
        <v>0.19666666666666632</v>
      </c>
      <c r="D59" s="18">
        <f t="shared" si="56"/>
        <v>1.5199999999999991</v>
      </c>
      <c r="E59" s="18">
        <f t="shared" si="56"/>
        <v>0.4833333333333325</v>
      </c>
      <c r="F59" s="18">
        <f t="shared" si="56"/>
        <v>4.4166666666666643</v>
      </c>
      <c r="G59" s="18">
        <f t="shared" si="56"/>
        <v>2.2366666666666646</v>
      </c>
      <c r="H59" s="18">
        <f t="shared" si="56"/>
        <v>2.9266666666666659</v>
      </c>
      <c r="I59" s="18">
        <f t="shared" si="56"/>
        <v>0.70666666666666522</v>
      </c>
      <c r="J59" s="18">
        <f t="shared" si="56"/>
        <v>3.5133333333333319</v>
      </c>
      <c r="K59" s="18">
        <f t="shared" si="56"/>
        <v>1.3233333333333306</v>
      </c>
      <c r="L59" s="18">
        <f t="shared" si="56"/>
        <v>0.46333333333333115</v>
      </c>
      <c r="M59" s="28">
        <f t="shared" si="56"/>
        <v>-9.0000000000003411E-2</v>
      </c>
      <c r="N59" s="28"/>
      <c r="O59" s="25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 spans="1:75">
      <c r="A60" s="26" t="s">
        <v>69</v>
      </c>
      <c r="B60" s="18">
        <f t="shared" ref="B60:M60" si="57">SUM(B64-B52)</f>
        <v>-0.52</v>
      </c>
      <c r="C60" s="18">
        <f t="shared" si="57"/>
        <v>-0.77000000000000024</v>
      </c>
      <c r="D60" s="18">
        <f t="shared" si="57"/>
        <v>0.31999999999999984</v>
      </c>
      <c r="E60" s="18">
        <f t="shared" si="57"/>
        <v>-0.55000000000000071</v>
      </c>
      <c r="F60" s="18">
        <f t="shared" si="57"/>
        <v>1.1499999999999986</v>
      </c>
      <c r="G60" s="18">
        <f t="shared" si="57"/>
        <v>-0.87000000000000099</v>
      </c>
      <c r="H60" s="18">
        <f t="shared" si="57"/>
        <v>-0.16000000000000014</v>
      </c>
      <c r="I60" s="18">
        <f t="shared" si="57"/>
        <v>-2.3800000000000008</v>
      </c>
      <c r="J60" s="18">
        <f t="shared" si="57"/>
        <v>-0.69999999999999929</v>
      </c>
      <c r="K60" s="18">
        <f t="shared" si="57"/>
        <v>-2.8900000000000006</v>
      </c>
      <c r="L60" s="18">
        <f t="shared" si="57"/>
        <v>-3.75</v>
      </c>
      <c r="M60" s="28">
        <f t="shared" si="57"/>
        <v>-4.5100000000000016</v>
      </c>
      <c r="N60" s="28"/>
      <c r="O60" s="25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 spans="1:75">
      <c r="A61" s="27" t="s">
        <v>70</v>
      </c>
      <c r="B61" s="28">
        <f t="shared" ref="B61:M61" si="58">SUM(B65-B52)</f>
        <v>0.13500000000000001</v>
      </c>
      <c r="C61" s="28">
        <f t="shared" si="58"/>
        <v>-4.4999999999999929E-2</v>
      </c>
      <c r="D61" s="28">
        <f t="shared" si="58"/>
        <v>1.2200000000000002</v>
      </c>
      <c r="E61" s="28">
        <f t="shared" si="58"/>
        <v>0.22499999999999964</v>
      </c>
      <c r="F61" s="28">
        <f t="shared" si="58"/>
        <v>3.5999999999999996</v>
      </c>
      <c r="G61" s="28">
        <f t="shared" si="58"/>
        <v>1.4599999999999991</v>
      </c>
      <c r="H61" s="28">
        <f t="shared" si="58"/>
        <v>2.1549999999999994</v>
      </c>
      <c r="I61" s="28">
        <f t="shared" si="58"/>
        <v>-6.5000000000001279E-2</v>
      </c>
      <c r="J61" s="28">
        <f t="shared" si="58"/>
        <v>2.4600000000000009</v>
      </c>
      <c r="K61" s="28">
        <f t="shared" si="58"/>
        <v>0.26999999999999957</v>
      </c>
      <c r="L61" s="28">
        <f t="shared" si="58"/>
        <v>-0.58999999999999986</v>
      </c>
      <c r="M61" s="28">
        <f t="shared" si="58"/>
        <v>-1.1950000000000003</v>
      </c>
      <c r="N61" s="28"/>
      <c r="O61" s="25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 spans="1:75">
      <c r="A62" s="33" t="s">
        <v>72</v>
      </c>
      <c r="B62" s="39" t="s">
        <v>74</v>
      </c>
      <c r="C62" s="39" t="s">
        <v>76</v>
      </c>
      <c r="D62" s="39" t="s">
        <v>77</v>
      </c>
      <c r="E62" s="39" t="s">
        <v>79</v>
      </c>
      <c r="F62" s="39" t="s">
        <v>78</v>
      </c>
      <c r="G62" s="39" t="s">
        <v>83</v>
      </c>
      <c r="H62" s="39" t="s">
        <v>84</v>
      </c>
      <c r="I62" s="39" t="s">
        <v>86</v>
      </c>
      <c r="J62" s="39" t="s">
        <v>88</v>
      </c>
      <c r="K62" s="39" t="s">
        <v>89</v>
      </c>
      <c r="L62" s="39" t="s">
        <v>91</v>
      </c>
      <c r="M62" s="39" t="s">
        <v>93</v>
      </c>
      <c r="N62" s="38"/>
      <c r="O62" s="25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spans="1:75">
      <c r="A63" s="26" t="s">
        <v>68</v>
      </c>
      <c r="B63" s="18">
        <f>SUM(B45)</f>
        <v>1.3733333333333335</v>
      </c>
      <c r="C63" s="18">
        <f t="shared" ref="C63:M63" si="59">SUM(C45+B63)</f>
        <v>2.2666666666666666</v>
      </c>
      <c r="D63" s="18">
        <f t="shared" si="59"/>
        <v>4.3599999999999994</v>
      </c>
      <c r="E63" s="18">
        <f t="shared" si="59"/>
        <v>5.0333333333333332</v>
      </c>
      <c r="F63" s="18">
        <f t="shared" si="59"/>
        <v>12.206666666666665</v>
      </c>
      <c r="G63" s="18">
        <f t="shared" si="59"/>
        <v>12.426666666666666</v>
      </c>
      <c r="H63" s="18">
        <f t="shared" si="59"/>
        <v>14.646666666666667</v>
      </c>
      <c r="I63" s="18">
        <f t="shared" si="59"/>
        <v>14.646666666666667</v>
      </c>
      <c r="J63" s="18">
        <f t="shared" si="59"/>
        <v>20.173333333333332</v>
      </c>
      <c r="K63" s="18">
        <f t="shared" si="59"/>
        <v>20.173333333333332</v>
      </c>
      <c r="L63" s="18">
        <f t="shared" si="59"/>
        <v>20.173333333333332</v>
      </c>
      <c r="M63" s="28">
        <f t="shared" si="59"/>
        <v>20.54</v>
      </c>
      <c r="N63" s="28"/>
      <c r="O63" s="25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 spans="1:75">
      <c r="A64" s="26" t="s">
        <v>69</v>
      </c>
      <c r="B64" s="18">
        <f>SUM(B46)</f>
        <v>0.5</v>
      </c>
      <c r="C64" s="18">
        <f t="shared" ref="C64:M64" si="60">SUM(C46+B64)</f>
        <v>1.3</v>
      </c>
      <c r="D64" s="18">
        <f t="shared" si="60"/>
        <v>3.16</v>
      </c>
      <c r="E64" s="18">
        <f t="shared" si="60"/>
        <v>4</v>
      </c>
      <c r="F64" s="18">
        <f t="shared" si="60"/>
        <v>8.94</v>
      </c>
      <c r="G64" s="18">
        <f t="shared" si="60"/>
        <v>9.32</v>
      </c>
      <c r="H64" s="18">
        <f t="shared" si="60"/>
        <v>11.56</v>
      </c>
      <c r="I64" s="18">
        <f t="shared" si="60"/>
        <v>11.56</v>
      </c>
      <c r="J64" s="18">
        <f t="shared" si="60"/>
        <v>15.96</v>
      </c>
      <c r="K64" s="18">
        <f t="shared" si="60"/>
        <v>15.96</v>
      </c>
      <c r="L64" s="18">
        <f t="shared" si="60"/>
        <v>15.96</v>
      </c>
      <c r="M64" s="28">
        <f t="shared" si="60"/>
        <v>16.12</v>
      </c>
      <c r="N64" s="28"/>
      <c r="O64" s="25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 spans="1:75">
      <c r="A65" s="26" t="s">
        <v>70</v>
      </c>
      <c r="B65" s="20">
        <f>SUM(B47)</f>
        <v>1.155</v>
      </c>
      <c r="C65" s="20">
        <f t="shared" ref="C65:M65" si="61">SUM(C47+B65)</f>
        <v>2.0250000000000004</v>
      </c>
      <c r="D65" s="20">
        <f t="shared" si="61"/>
        <v>4.0600000000000005</v>
      </c>
      <c r="E65" s="20">
        <f t="shared" si="61"/>
        <v>4.7750000000000004</v>
      </c>
      <c r="F65" s="20">
        <f t="shared" si="61"/>
        <v>11.39</v>
      </c>
      <c r="G65" s="20">
        <f t="shared" si="61"/>
        <v>11.65</v>
      </c>
      <c r="H65" s="20">
        <f t="shared" si="61"/>
        <v>13.875</v>
      </c>
      <c r="I65" s="20">
        <f t="shared" si="61"/>
        <v>13.875</v>
      </c>
      <c r="J65" s="20">
        <f t="shared" si="61"/>
        <v>19.12</v>
      </c>
      <c r="K65" s="20">
        <f t="shared" si="61"/>
        <v>19.12</v>
      </c>
      <c r="L65" s="20">
        <f t="shared" si="61"/>
        <v>19.12</v>
      </c>
      <c r="M65" s="28">
        <f t="shared" si="61"/>
        <v>19.435000000000002</v>
      </c>
      <c r="N65" s="28"/>
      <c r="O65" s="25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CP70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XFD1048576"/>
    </sheetView>
  </sheetViews>
  <sheetFormatPr defaultRowHeight="15"/>
  <cols>
    <col min="1" max="1" width="35.77734375" customWidth="1"/>
    <col min="2" max="2" width="11.44140625" customWidth="1"/>
    <col min="3" max="4" width="11.77734375" customWidth="1"/>
    <col min="5" max="5" width="11.109375" customWidth="1"/>
    <col min="6" max="6" width="10.109375" customWidth="1"/>
    <col min="7" max="9" width="9.77734375" customWidth="1"/>
    <col min="10" max="10" width="10.5546875" customWidth="1"/>
    <col min="11" max="11" width="11.109375" customWidth="1"/>
    <col min="12" max="12" width="9.21875" customWidth="1"/>
    <col min="13" max="13" width="11.44140625" customWidth="1"/>
    <col min="14" max="14" width="10.44140625" customWidth="1"/>
    <col min="15" max="19" width="10.109375" customWidth="1"/>
    <col min="20" max="57" width="9.6640625" customWidth="1"/>
    <col min="66" max="67" width="9.6640625" customWidth="1"/>
    <col min="69" max="83" width="9.6640625" customWidth="1"/>
    <col min="84" max="84" width="9.77734375" customWidth="1"/>
    <col min="85" max="85" width="9.33203125" customWidth="1"/>
    <col min="86" max="86" width="9.5546875" customWidth="1"/>
    <col min="87" max="87" width="9.6640625" customWidth="1"/>
    <col min="88" max="88" width="9.88671875" customWidth="1"/>
    <col min="89" max="89" width="9.6640625" customWidth="1"/>
    <col min="90" max="90" width="9.21875" customWidth="1"/>
    <col min="91" max="91" width="10.21875" customWidth="1"/>
  </cols>
  <sheetData>
    <row r="1" spans="1:94">
      <c r="A1" s="45" t="s">
        <v>299</v>
      </c>
      <c r="B1" s="45"/>
      <c r="C1" s="45"/>
      <c r="D1" s="45"/>
      <c r="E1" s="45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310"/>
      <c r="BQ1" s="310"/>
      <c r="BS1" s="310"/>
      <c r="BT1" s="310"/>
      <c r="BU1" s="310"/>
      <c r="BV1" s="310"/>
      <c r="BW1" s="310"/>
      <c r="BX1" s="310"/>
      <c r="BY1" s="310"/>
      <c r="BZ1" s="310"/>
      <c r="CA1" s="310"/>
      <c r="CB1" s="310"/>
      <c r="CC1" s="310"/>
      <c r="CD1" s="310"/>
      <c r="CE1" s="310"/>
      <c r="CF1" s="310"/>
      <c r="CG1" s="310"/>
      <c r="CH1" s="310"/>
      <c r="CI1" s="310"/>
      <c r="CJ1" s="310"/>
      <c r="CK1" s="310"/>
      <c r="CL1" s="310"/>
      <c r="CM1" s="310"/>
      <c r="CN1" s="310"/>
      <c r="CO1" s="310"/>
    </row>
    <row r="2" spans="1:94">
      <c r="A2" s="45" t="s">
        <v>360</v>
      </c>
      <c r="B2" s="45"/>
      <c r="C2" s="45"/>
      <c r="D2" s="45"/>
      <c r="E2" s="45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Q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0"/>
      <c r="CN2" s="310"/>
      <c r="CO2" s="310"/>
    </row>
    <row r="3" spans="1:94">
      <c r="A3" s="310" t="s">
        <v>660</v>
      </c>
      <c r="B3" s="310"/>
      <c r="C3" s="45"/>
      <c r="D3" s="45"/>
      <c r="E3" s="45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R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0"/>
      <c r="CG3" s="310"/>
      <c r="CH3" s="310"/>
      <c r="CI3" s="310"/>
      <c r="CJ3" s="310"/>
      <c r="CK3" s="310"/>
      <c r="CL3" s="310"/>
      <c r="CM3" s="310"/>
      <c r="CN3" s="310"/>
      <c r="CO3" s="310"/>
      <c r="CP3" s="310"/>
    </row>
    <row r="4" spans="1:94" ht="15.75" thickBot="1">
      <c r="A4" s="45"/>
      <c r="B4" s="45"/>
      <c r="C4" s="45"/>
      <c r="D4" s="45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N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B4" s="310"/>
      <c r="CC4" s="310"/>
      <c r="CD4" s="310"/>
      <c r="CE4" s="310"/>
      <c r="CF4" s="310"/>
      <c r="CG4" s="310"/>
      <c r="CH4" s="310"/>
      <c r="CI4" s="310"/>
      <c r="CJ4" s="310"/>
      <c r="CK4" s="310"/>
      <c r="CL4" s="310"/>
    </row>
    <row r="5" spans="1:94" ht="32.25" customHeight="1">
      <c r="A5" s="364" t="s">
        <v>48</v>
      </c>
      <c r="B5" s="365" t="s">
        <v>659</v>
      </c>
      <c r="C5" s="366">
        <v>41282</v>
      </c>
      <c r="D5" s="367" t="s">
        <v>341</v>
      </c>
      <c r="E5" s="366">
        <v>41310</v>
      </c>
      <c r="F5" s="368" t="s">
        <v>342</v>
      </c>
      <c r="G5" s="366"/>
      <c r="H5" s="367" t="s">
        <v>635</v>
      </c>
      <c r="I5" s="366">
        <v>41367</v>
      </c>
      <c r="J5" s="366">
        <v>41391</v>
      </c>
      <c r="K5" s="367" t="s">
        <v>636</v>
      </c>
      <c r="L5" s="366">
        <v>41405</v>
      </c>
      <c r="M5" s="366">
        <v>41418</v>
      </c>
      <c r="N5" s="369" t="s">
        <v>347</v>
      </c>
      <c r="O5" s="366">
        <v>41432</v>
      </c>
      <c r="P5" s="366">
        <v>41436</v>
      </c>
      <c r="Q5" s="366">
        <v>41437</v>
      </c>
      <c r="R5" s="366">
        <v>41438</v>
      </c>
      <c r="S5" s="366">
        <v>41439</v>
      </c>
      <c r="T5" s="369" t="s">
        <v>641</v>
      </c>
      <c r="U5" s="366">
        <v>41472</v>
      </c>
      <c r="V5" s="366">
        <v>41474</v>
      </c>
      <c r="W5" s="369" t="s">
        <v>639</v>
      </c>
      <c r="X5" s="366">
        <v>41496</v>
      </c>
      <c r="Y5" s="366">
        <v>41513</v>
      </c>
      <c r="Z5" s="369" t="s">
        <v>377</v>
      </c>
      <c r="AA5" s="366">
        <v>41519</v>
      </c>
      <c r="AB5" s="366">
        <v>41521</v>
      </c>
      <c r="AC5" s="366">
        <v>41525</v>
      </c>
      <c r="AD5" s="366">
        <v>41527</v>
      </c>
      <c r="AE5" s="366">
        <v>41530</v>
      </c>
      <c r="AF5" s="366">
        <v>41536</v>
      </c>
      <c r="AG5" s="366">
        <v>41545</v>
      </c>
      <c r="AH5" s="369" t="s">
        <v>640</v>
      </c>
      <c r="AI5" s="366">
        <v>41560</v>
      </c>
      <c r="AJ5" s="369" t="s">
        <v>354</v>
      </c>
      <c r="AK5" s="366">
        <v>41589</v>
      </c>
      <c r="AL5" s="366">
        <v>41603</v>
      </c>
      <c r="AM5" s="369" t="s">
        <v>356</v>
      </c>
      <c r="AN5" s="366">
        <v>41615</v>
      </c>
      <c r="AO5" s="366">
        <v>42001</v>
      </c>
      <c r="AP5" s="369" t="s">
        <v>357</v>
      </c>
      <c r="AQ5" s="370" t="s">
        <v>358</v>
      </c>
    </row>
    <row r="6" spans="1:94" ht="15" customHeight="1">
      <c r="A6" s="310" t="s">
        <v>317</v>
      </c>
      <c r="B6" s="373">
        <f t="shared" ref="B6:B25" si="0">D6+F6+H6+K6+N6+T6+W6+Z6+AH6+AJ6+AM6+AP6</f>
        <v>27.699999999999996</v>
      </c>
      <c r="C6" s="20">
        <v>1</v>
      </c>
      <c r="D6" s="319">
        <f t="shared" ref="D6:D25" si="1">SUM(C6:C6)</f>
        <v>1</v>
      </c>
      <c r="E6" s="20">
        <v>0.7</v>
      </c>
      <c r="F6" s="319">
        <f t="shared" ref="F6:F25" si="2">SUM(E6:E6)</f>
        <v>0.7</v>
      </c>
      <c r="G6" s="20">
        <v>0</v>
      </c>
      <c r="H6" s="319">
        <f t="shared" ref="H6:H25" si="3">SUM(G6:G6)</f>
        <v>0</v>
      </c>
      <c r="I6" s="20">
        <v>1.4</v>
      </c>
      <c r="J6" s="20">
        <v>1.2</v>
      </c>
      <c r="K6" s="319">
        <f>SUM(I6:J6)</f>
        <v>2.5999999999999996</v>
      </c>
      <c r="L6" s="20">
        <v>1.3</v>
      </c>
      <c r="M6" s="20">
        <v>0.8</v>
      </c>
      <c r="N6" s="319">
        <f>SUM(L6:M6)</f>
        <v>2.1</v>
      </c>
      <c r="O6" s="20">
        <v>0.1</v>
      </c>
      <c r="P6" s="20">
        <v>1.9</v>
      </c>
      <c r="Q6" s="20">
        <v>2.9</v>
      </c>
      <c r="R6" s="20">
        <v>3.1</v>
      </c>
      <c r="S6" s="20">
        <v>0.7</v>
      </c>
      <c r="T6" s="319">
        <f t="shared" ref="T6:T25" si="4">SUM(O6:S6)</f>
        <v>8.6999999999999993</v>
      </c>
      <c r="U6" s="20">
        <v>0.2</v>
      </c>
      <c r="V6" s="20">
        <v>0.2</v>
      </c>
      <c r="W6" s="319">
        <f>SUM(U6:V6)</f>
        <v>0.4</v>
      </c>
      <c r="X6" s="20">
        <v>0</v>
      </c>
      <c r="Y6" s="20">
        <v>0.2</v>
      </c>
      <c r="Z6" s="319">
        <f>X6+Y6</f>
        <v>0.2</v>
      </c>
      <c r="AA6" s="20">
        <v>0.4</v>
      </c>
      <c r="AB6" s="20">
        <v>0.1</v>
      </c>
      <c r="AC6" s="20">
        <v>0</v>
      </c>
      <c r="AD6" s="20">
        <v>0.1</v>
      </c>
      <c r="AE6" s="20">
        <v>0</v>
      </c>
      <c r="AF6" s="20">
        <v>1.3</v>
      </c>
      <c r="AG6" s="20">
        <v>1.3</v>
      </c>
      <c r="AH6" s="319">
        <f t="shared" ref="AH6:AH24" si="5">SUM(AA6:AG6)</f>
        <v>3.2</v>
      </c>
      <c r="AI6" s="20">
        <v>6.9</v>
      </c>
      <c r="AJ6" s="319">
        <f t="shared" ref="AJ6:AJ25" si="6">SUM(AI6:AI6)</f>
        <v>6.9</v>
      </c>
      <c r="AK6" s="20">
        <v>0.1</v>
      </c>
      <c r="AL6" s="20">
        <v>0.8</v>
      </c>
      <c r="AM6" s="319">
        <f>(AK6+AL6)</f>
        <v>0.9</v>
      </c>
      <c r="AN6" s="20">
        <v>0.1</v>
      </c>
      <c r="AO6" s="20">
        <v>0.9</v>
      </c>
      <c r="AP6" s="319">
        <f t="shared" ref="AP6:AP12" si="7">SUM(AN6:AO6)</f>
        <v>1</v>
      </c>
      <c r="AQ6" s="20">
        <f>D6+F6+H6+K6+N6+T6+W6+Z6+AH6+AJ6+AM6+AP6</f>
        <v>27.699999999999996</v>
      </c>
    </row>
    <row r="7" spans="1:94" ht="15.75">
      <c r="A7" s="310" t="s">
        <v>669</v>
      </c>
      <c r="B7" s="373">
        <f t="shared" si="0"/>
        <v>25.5</v>
      </c>
      <c r="C7" s="20">
        <v>1.2</v>
      </c>
      <c r="D7" s="319">
        <f t="shared" si="1"/>
        <v>1.2</v>
      </c>
      <c r="E7" s="20">
        <v>0.6</v>
      </c>
      <c r="F7" s="319">
        <f t="shared" si="2"/>
        <v>0.6</v>
      </c>
      <c r="G7" s="20">
        <v>0</v>
      </c>
      <c r="H7" s="319">
        <f t="shared" si="3"/>
        <v>0</v>
      </c>
      <c r="I7" s="20">
        <v>1.6</v>
      </c>
      <c r="J7" s="20">
        <v>1.1000000000000001</v>
      </c>
      <c r="K7" s="319">
        <f t="shared" ref="K7:K25" si="8">SUM(I7:J7)</f>
        <v>2.7</v>
      </c>
      <c r="L7" s="20">
        <v>1.6</v>
      </c>
      <c r="M7" s="20">
        <v>0.8</v>
      </c>
      <c r="N7" s="319">
        <f t="shared" ref="N7:N29" si="9">SUM(L7:M7)</f>
        <v>2.4000000000000004</v>
      </c>
      <c r="O7" s="20">
        <v>0.1</v>
      </c>
      <c r="P7" s="20">
        <v>1.5</v>
      </c>
      <c r="Q7" s="20">
        <v>2.4</v>
      </c>
      <c r="R7" s="20">
        <v>3.1</v>
      </c>
      <c r="S7" s="20">
        <v>0.7</v>
      </c>
      <c r="T7" s="319">
        <f t="shared" si="4"/>
        <v>7.8</v>
      </c>
      <c r="U7" s="20">
        <v>0.2</v>
      </c>
      <c r="V7" s="20">
        <v>0.2</v>
      </c>
      <c r="W7" s="319">
        <f t="shared" ref="W7:W25" si="10">SUM(U7:V7)</f>
        <v>0.4</v>
      </c>
      <c r="X7" s="20">
        <v>0</v>
      </c>
      <c r="Y7" s="20">
        <v>0.2</v>
      </c>
      <c r="Z7" s="319">
        <f t="shared" ref="Z7:Z25" si="11">X7+Y7</f>
        <v>0.2</v>
      </c>
      <c r="AA7" s="20">
        <v>0.4</v>
      </c>
      <c r="AB7" s="20">
        <v>0.1</v>
      </c>
      <c r="AC7" s="20">
        <v>0</v>
      </c>
      <c r="AD7" s="20">
        <v>0.1</v>
      </c>
      <c r="AE7" s="20">
        <v>0</v>
      </c>
      <c r="AF7" s="20">
        <v>1.7</v>
      </c>
      <c r="AG7" s="20">
        <v>0.9</v>
      </c>
      <c r="AH7" s="319">
        <f t="shared" si="5"/>
        <v>3.1999999999999997</v>
      </c>
      <c r="AI7" s="20">
        <v>5.3</v>
      </c>
      <c r="AJ7" s="319">
        <f t="shared" si="6"/>
        <v>5.3</v>
      </c>
      <c r="AK7" s="20">
        <v>0.1</v>
      </c>
      <c r="AL7" s="20">
        <v>0.6</v>
      </c>
      <c r="AM7" s="319">
        <f t="shared" ref="AM7:AM25" si="12">(AK7+AL7)</f>
        <v>0.7</v>
      </c>
      <c r="AN7" s="20">
        <v>0.1</v>
      </c>
      <c r="AO7" s="20">
        <v>0.9</v>
      </c>
      <c r="AP7" s="319">
        <f t="shared" si="7"/>
        <v>1</v>
      </c>
      <c r="AQ7" s="20">
        <f t="shared" ref="AQ7:AQ25" si="13">D7+F7+H7+K7+N7+T7++W7+Z7+AH7+AJ7+AM7+AP7</f>
        <v>25.5</v>
      </c>
    </row>
    <row r="8" spans="1:94" ht="15.75">
      <c r="A8" s="371" t="s">
        <v>287</v>
      </c>
      <c r="B8" s="374">
        <f t="shared" si="0"/>
        <v>32.200000000000003</v>
      </c>
      <c r="C8" s="172">
        <v>1.3</v>
      </c>
      <c r="D8" s="326">
        <f t="shared" si="1"/>
        <v>1.3</v>
      </c>
      <c r="E8" s="172">
        <v>0.7</v>
      </c>
      <c r="F8" s="326">
        <f t="shared" si="2"/>
        <v>0.7</v>
      </c>
      <c r="G8" s="172">
        <v>0</v>
      </c>
      <c r="H8" s="326">
        <f t="shared" si="3"/>
        <v>0</v>
      </c>
      <c r="I8" s="172">
        <v>1.7</v>
      </c>
      <c r="J8" s="172">
        <v>1.4</v>
      </c>
      <c r="K8" s="326">
        <f t="shared" si="8"/>
        <v>3.0999999999999996</v>
      </c>
      <c r="L8" s="172">
        <v>1.2</v>
      </c>
      <c r="M8" s="172">
        <v>0.8</v>
      </c>
      <c r="N8" s="326">
        <f t="shared" si="9"/>
        <v>2</v>
      </c>
      <c r="O8" s="172">
        <v>0.1</v>
      </c>
      <c r="P8" s="172">
        <v>2.1</v>
      </c>
      <c r="Q8" s="172">
        <v>3.2</v>
      </c>
      <c r="R8" s="172">
        <v>3.7</v>
      </c>
      <c r="S8" s="172">
        <v>1</v>
      </c>
      <c r="T8" s="326">
        <f t="shared" si="4"/>
        <v>10.100000000000001</v>
      </c>
      <c r="U8" s="172">
        <v>0.2</v>
      </c>
      <c r="V8" s="172">
        <v>0.3</v>
      </c>
      <c r="W8" s="326">
        <f t="shared" si="10"/>
        <v>0.5</v>
      </c>
      <c r="X8" s="172">
        <v>0</v>
      </c>
      <c r="Y8" s="172">
        <v>0.3</v>
      </c>
      <c r="Z8" s="326">
        <f t="shared" si="11"/>
        <v>0.3</v>
      </c>
      <c r="AA8" s="172">
        <v>0.6</v>
      </c>
      <c r="AB8" s="172">
        <v>0.1</v>
      </c>
      <c r="AC8" s="172">
        <v>0</v>
      </c>
      <c r="AD8" s="172">
        <v>0.1</v>
      </c>
      <c r="AE8" s="172">
        <v>0</v>
      </c>
      <c r="AF8" s="172">
        <v>1.9</v>
      </c>
      <c r="AG8" s="172">
        <v>1.2</v>
      </c>
      <c r="AH8" s="326">
        <f t="shared" si="5"/>
        <v>3.8999999999999995</v>
      </c>
      <c r="AI8" s="172">
        <v>7.9</v>
      </c>
      <c r="AJ8" s="326">
        <f t="shared" si="6"/>
        <v>7.9</v>
      </c>
      <c r="AK8" s="172">
        <v>0.2</v>
      </c>
      <c r="AL8" s="172">
        <v>1</v>
      </c>
      <c r="AM8" s="326">
        <f t="shared" si="12"/>
        <v>1.2</v>
      </c>
      <c r="AN8" s="172">
        <v>0.3</v>
      </c>
      <c r="AO8" s="172">
        <v>0.9</v>
      </c>
      <c r="AP8" s="326">
        <f t="shared" si="7"/>
        <v>1.2</v>
      </c>
      <c r="AQ8" s="172">
        <f t="shared" si="13"/>
        <v>32.200000000000003</v>
      </c>
    </row>
    <row r="9" spans="1:94" ht="15.75">
      <c r="A9" s="310" t="s">
        <v>52</v>
      </c>
      <c r="B9" s="373">
        <f t="shared" si="0"/>
        <v>19.2</v>
      </c>
      <c r="C9" s="20">
        <v>0.4</v>
      </c>
      <c r="D9" s="319">
        <f t="shared" si="1"/>
        <v>0.4</v>
      </c>
      <c r="E9" s="20">
        <v>0.2</v>
      </c>
      <c r="F9" s="319">
        <f t="shared" si="2"/>
        <v>0.2</v>
      </c>
      <c r="G9" s="20">
        <v>0</v>
      </c>
      <c r="H9" s="319">
        <f t="shared" si="3"/>
        <v>0</v>
      </c>
      <c r="I9" s="20">
        <v>0.1</v>
      </c>
      <c r="J9" s="20">
        <v>0.1</v>
      </c>
      <c r="K9" s="319">
        <f t="shared" si="8"/>
        <v>0.2</v>
      </c>
      <c r="L9" s="20">
        <v>0.3</v>
      </c>
      <c r="M9" s="20">
        <v>1.1000000000000001</v>
      </c>
      <c r="N9" s="319">
        <f t="shared" si="9"/>
        <v>1.4000000000000001</v>
      </c>
      <c r="O9" s="20">
        <v>0.1</v>
      </c>
      <c r="P9" s="20">
        <v>0.6</v>
      </c>
      <c r="Q9" s="20">
        <v>0.3</v>
      </c>
      <c r="R9" s="20">
        <v>2.6</v>
      </c>
      <c r="S9" s="20">
        <v>1.5</v>
      </c>
      <c r="T9" s="319">
        <f t="shared" si="4"/>
        <v>5.0999999999999996</v>
      </c>
      <c r="U9" s="20">
        <v>0.6</v>
      </c>
      <c r="V9" s="20">
        <v>1.2</v>
      </c>
      <c r="W9" s="319">
        <f t="shared" si="10"/>
        <v>1.7999999999999998</v>
      </c>
      <c r="X9" s="20">
        <v>0</v>
      </c>
      <c r="Y9" s="20">
        <v>0.4</v>
      </c>
      <c r="Z9" s="319">
        <f t="shared" si="11"/>
        <v>0.4</v>
      </c>
      <c r="AA9" s="20">
        <v>0.1</v>
      </c>
      <c r="AB9" s="20">
        <v>0.2</v>
      </c>
      <c r="AC9" s="20">
        <v>0</v>
      </c>
      <c r="AD9" s="20">
        <v>0.1</v>
      </c>
      <c r="AE9" s="20">
        <v>0.1</v>
      </c>
      <c r="AF9" s="20">
        <v>1.3</v>
      </c>
      <c r="AG9" s="20">
        <v>1.2</v>
      </c>
      <c r="AH9" s="319">
        <f t="shared" si="5"/>
        <v>3</v>
      </c>
      <c r="AI9" s="20">
        <v>5.2</v>
      </c>
      <c r="AJ9" s="319">
        <f t="shared" si="6"/>
        <v>5.2</v>
      </c>
      <c r="AK9" s="20">
        <v>0.1</v>
      </c>
      <c r="AL9" s="20">
        <v>0.5</v>
      </c>
      <c r="AM9" s="319">
        <f t="shared" si="12"/>
        <v>0.6</v>
      </c>
      <c r="AN9" s="20">
        <v>0.1</v>
      </c>
      <c r="AO9" s="20">
        <v>0.8</v>
      </c>
      <c r="AP9" s="319">
        <f t="shared" si="7"/>
        <v>0.9</v>
      </c>
      <c r="AQ9" s="20">
        <f t="shared" si="13"/>
        <v>19.2</v>
      </c>
    </row>
    <row r="10" spans="1:94" ht="15.75">
      <c r="A10" s="310" t="s">
        <v>661</v>
      </c>
      <c r="B10" s="373">
        <f t="shared" si="0"/>
        <v>24.900000000000006</v>
      </c>
      <c r="C10" s="20">
        <v>1.3</v>
      </c>
      <c r="D10" s="319">
        <f t="shared" si="1"/>
        <v>1.3</v>
      </c>
      <c r="E10" s="20">
        <v>0.4</v>
      </c>
      <c r="F10" s="319">
        <f t="shared" si="2"/>
        <v>0.4</v>
      </c>
      <c r="G10" s="20">
        <v>0</v>
      </c>
      <c r="H10" s="319">
        <f t="shared" si="3"/>
        <v>0</v>
      </c>
      <c r="I10" s="20">
        <v>0.3</v>
      </c>
      <c r="J10" s="20">
        <v>0.8</v>
      </c>
      <c r="K10" s="319">
        <f t="shared" si="8"/>
        <v>1.1000000000000001</v>
      </c>
      <c r="L10" s="20">
        <v>1.3</v>
      </c>
      <c r="M10" s="20">
        <v>1.5</v>
      </c>
      <c r="N10" s="319">
        <f t="shared" si="9"/>
        <v>2.8</v>
      </c>
      <c r="O10" s="20">
        <v>0.1</v>
      </c>
      <c r="P10" s="20">
        <v>0.8</v>
      </c>
      <c r="Q10" s="20">
        <v>0.6</v>
      </c>
      <c r="R10" s="20">
        <v>2.8</v>
      </c>
      <c r="S10" s="20">
        <v>2.2000000000000002</v>
      </c>
      <c r="T10" s="319">
        <f t="shared" si="4"/>
        <v>6.5</v>
      </c>
      <c r="U10" s="20">
        <v>0.6</v>
      </c>
      <c r="V10" s="20">
        <v>1.1000000000000001</v>
      </c>
      <c r="W10" s="319">
        <f t="shared" si="10"/>
        <v>1.7000000000000002</v>
      </c>
      <c r="X10" s="20">
        <v>0</v>
      </c>
      <c r="Y10" s="20">
        <v>0.3</v>
      </c>
      <c r="Z10" s="319">
        <f t="shared" si="11"/>
        <v>0.3</v>
      </c>
      <c r="AA10" s="20">
        <v>0.3</v>
      </c>
      <c r="AB10" s="20">
        <v>0.3</v>
      </c>
      <c r="AC10" s="20">
        <v>0.2</v>
      </c>
      <c r="AD10" s="20">
        <v>0.1</v>
      </c>
      <c r="AE10" s="20">
        <v>0.1</v>
      </c>
      <c r="AF10" s="20">
        <v>0.8</v>
      </c>
      <c r="AG10" s="20">
        <v>0.8</v>
      </c>
      <c r="AH10" s="319">
        <f t="shared" si="5"/>
        <v>2.6</v>
      </c>
      <c r="AI10" s="20">
        <v>6</v>
      </c>
      <c r="AJ10" s="319">
        <f t="shared" si="6"/>
        <v>6</v>
      </c>
      <c r="AK10" s="20">
        <v>0.1</v>
      </c>
      <c r="AL10" s="20">
        <v>0.5</v>
      </c>
      <c r="AM10" s="319">
        <f t="shared" si="12"/>
        <v>0.6</v>
      </c>
      <c r="AN10" s="20">
        <v>0.4</v>
      </c>
      <c r="AO10" s="20">
        <v>1.2</v>
      </c>
      <c r="AP10" s="319">
        <f t="shared" si="7"/>
        <v>1.6</v>
      </c>
      <c r="AQ10" s="20">
        <f t="shared" si="13"/>
        <v>24.900000000000006</v>
      </c>
    </row>
    <row r="11" spans="1:94" s="1" customFormat="1" ht="15.75">
      <c r="A11" s="371" t="s">
        <v>663</v>
      </c>
      <c r="B11" s="374">
        <f t="shared" si="0"/>
        <v>23.700000000000003</v>
      </c>
      <c r="C11" s="172">
        <v>1.2</v>
      </c>
      <c r="D11" s="326">
        <f t="shared" si="1"/>
        <v>1.2</v>
      </c>
      <c r="E11" s="172">
        <v>0.2</v>
      </c>
      <c r="F11" s="326">
        <f t="shared" si="2"/>
        <v>0.2</v>
      </c>
      <c r="G11" s="172">
        <v>0</v>
      </c>
      <c r="H11" s="326">
        <f t="shared" si="3"/>
        <v>0</v>
      </c>
      <c r="I11" s="172">
        <v>0.8</v>
      </c>
      <c r="J11" s="172">
        <v>2.4</v>
      </c>
      <c r="K11" s="326">
        <f t="shared" si="8"/>
        <v>3.2</v>
      </c>
      <c r="L11" s="172">
        <v>0.7</v>
      </c>
      <c r="M11" s="172">
        <v>0.7</v>
      </c>
      <c r="N11" s="326">
        <f t="shared" si="9"/>
        <v>1.4</v>
      </c>
      <c r="O11" s="172">
        <v>0.1</v>
      </c>
      <c r="P11" s="172">
        <v>0.1</v>
      </c>
      <c r="Q11" s="172">
        <v>0.6</v>
      </c>
      <c r="R11" s="172">
        <v>3</v>
      </c>
      <c r="S11" s="172">
        <v>2.1</v>
      </c>
      <c r="T11" s="326">
        <f t="shared" si="4"/>
        <v>5.9</v>
      </c>
      <c r="U11" s="172">
        <v>0.3</v>
      </c>
      <c r="V11" s="172">
        <v>0.7</v>
      </c>
      <c r="W11" s="326">
        <f t="shared" si="10"/>
        <v>1</v>
      </c>
      <c r="X11" s="172">
        <v>0</v>
      </c>
      <c r="Y11" s="172">
        <v>0.4</v>
      </c>
      <c r="Z11" s="326">
        <f t="shared" si="11"/>
        <v>0.4</v>
      </c>
      <c r="AA11" s="172">
        <v>0.3</v>
      </c>
      <c r="AB11" s="172">
        <v>0.3</v>
      </c>
      <c r="AC11" s="172">
        <v>0.7</v>
      </c>
      <c r="AD11" s="172">
        <v>0.5</v>
      </c>
      <c r="AE11" s="172">
        <v>0.3</v>
      </c>
      <c r="AF11" s="172">
        <v>0.7</v>
      </c>
      <c r="AG11" s="172">
        <v>0.5</v>
      </c>
      <c r="AH11" s="326">
        <f t="shared" si="5"/>
        <v>3.3</v>
      </c>
      <c r="AI11" s="172">
        <v>5</v>
      </c>
      <c r="AJ11" s="326">
        <f t="shared" si="6"/>
        <v>5</v>
      </c>
      <c r="AK11" s="172">
        <v>0.1</v>
      </c>
      <c r="AL11" s="172">
        <v>0.5</v>
      </c>
      <c r="AM11" s="326">
        <f t="shared" si="12"/>
        <v>0.6</v>
      </c>
      <c r="AN11" s="172">
        <v>0.4</v>
      </c>
      <c r="AO11" s="172">
        <v>1.1000000000000001</v>
      </c>
      <c r="AP11" s="326">
        <f t="shared" si="7"/>
        <v>1.5</v>
      </c>
      <c r="AQ11" s="172">
        <f t="shared" si="13"/>
        <v>23.700000000000003</v>
      </c>
    </row>
    <row r="12" spans="1:94" ht="15.75">
      <c r="A12" s="310" t="s">
        <v>637</v>
      </c>
      <c r="B12" s="373">
        <f t="shared" si="0"/>
        <v>27.599999999999998</v>
      </c>
      <c r="C12" s="20">
        <v>0.8</v>
      </c>
      <c r="D12" s="319">
        <f t="shared" si="1"/>
        <v>0.8</v>
      </c>
      <c r="E12" s="20">
        <v>1.4</v>
      </c>
      <c r="F12" s="319">
        <f t="shared" si="2"/>
        <v>1.4</v>
      </c>
      <c r="G12" s="20">
        <v>0</v>
      </c>
      <c r="H12" s="319">
        <f t="shared" si="3"/>
        <v>0</v>
      </c>
      <c r="I12" s="20">
        <v>0.7</v>
      </c>
      <c r="J12" s="20">
        <v>2.2000000000000002</v>
      </c>
      <c r="K12" s="319">
        <f t="shared" si="8"/>
        <v>2.9000000000000004</v>
      </c>
      <c r="L12" s="20">
        <v>1</v>
      </c>
      <c r="M12" s="20">
        <v>0.7</v>
      </c>
      <c r="N12" s="319">
        <f t="shared" si="9"/>
        <v>1.7</v>
      </c>
      <c r="O12" s="20">
        <v>0.1</v>
      </c>
      <c r="P12" s="20">
        <v>0.1</v>
      </c>
      <c r="Q12" s="20">
        <v>1.2</v>
      </c>
      <c r="R12" s="20">
        <v>3.3</v>
      </c>
      <c r="S12" s="20">
        <v>1.7</v>
      </c>
      <c r="T12" s="319">
        <f t="shared" si="4"/>
        <v>6.3999999999999995</v>
      </c>
      <c r="U12" s="20">
        <v>1.6</v>
      </c>
      <c r="V12" s="20">
        <v>0.7</v>
      </c>
      <c r="W12" s="319">
        <f t="shared" si="10"/>
        <v>2.2999999999999998</v>
      </c>
      <c r="X12" s="20">
        <v>0</v>
      </c>
      <c r="Y12" s="20">
        <v>0.4</v>
      </c>
      <c r="Z12" s="319">
        <f t="shared" si="11"/>
        <v>0.4</v>
      </c>
      <c r="AA12" s="20">
        <v>0.3</v>
      </c>
      <c r="AB12" s="20">
        <v>0.1</v>
      </c>
      <c r="AC12" s="20">
        <v>0.3</v>
      </c>
      <c r="AD12" s="20">
        <v>0.1</v>
      </c>
      <c r="AE12" s="20">
        <v>0.2</v>
      </c>
      <c r="AF12" s="20">
        <v>1.7</v>
      </c>
      <c r="AG12" s="20">
        <v>0.8</v>
      </c>
      <c r="AH12" s="319">
        <f t="shared" si="5"/>
        <v>3.5</v>
      </c>
      <c r="AI12" s="20">
        <v>5.8</v>
      </c>
      <c r="AJ12" s="319">
        <f t="shared" si="6"/>
        <v>5.8</v>
      </c>
      <c r="AK12" s="20">
        <v>0.2</v>
      </c>
      <c r="AL12" s="20">
        <v>0.7</v>
      </c>
      <c r="AM12" s="319">
        <f t="shared" si="12"/>
        <v>0.89999999999999991</v>
      </c>
      <c r="AN12" s="20">
        <v>0.4</v>
      </c>
      <c r="AO12" s="20">
        <v>1.1000000000000001</v>
      </c>
      <c r="AP12" s="319">
        <f t="shared" si="7"/>
        <v>1.5</v>
      </c>
      <c r="AQ12" s="20">
        <f t="shared" si="13"/>
        <v>27.599999999999998</v>
      </c>
    </row>
    <row r="13" spans="1:94" ht="15.75">
      <c r="A13" s="310" t="s">
        <v>667</v>
      </c>
      <c r="B13" s="373">
        <f t="shared" si="0"/>
        <v>28.8</v>
      </c>
      <c r="C13" s="20">
        <v>1.1000000000000001</v>
      </c>
      <c r="D13" s="319">
        <f t="shared" si="1"/>
        <v>1.1000000000000001</v>
      </c>
      <c r="E13" s="20">
        <v>0.9</v>
      </c>
      <c r="F13" s="319">
        <f t="shared" si="2"/>
        <v>0.9</v>
      </c>
      <c r="G13" s="20">
        <v>0</v>
      </c>
      <c r="H13" s="319">
        <f t="shared" si="3"/>
        <v>0</v>
      </c>
      <c r="I13" s="20">
        <v>0.4</v>
      </c>
      <c r="J13" s="20">
        <v>3.8</v>
      </c>
      <c r="K13" s="319">
        <f t="shared" si="8"/>
        <v>4.2</v>
      </c>
      <c r="L13" s="20">
        <v>2</v>
      </c>
      <c r="M13" s="20">
        <v>1</v>
      </c>
      <c r="N13" s="319">
        <f t="shared" si="9"/>
        <v>3</v>
      </c>
      <c r="O13" s="20">
        <v>0</v>
      </c>
      <c r="P13" s="20">
        <v>0.2</v>
      </c>
      <c r="Q13" s="20">
        <v>1.7</v>
      </c>
      <c r="R13" s="20">
        <v>4.7</v>
      </c>
      <c r="S13" s="20">
        <v>1.1000000000000001</v>
      </c>
      <c r="T13" s="319">
        <f t="shared" si="4"/>
        <v>7.6999999999999993</v>
      </c>
      <c r="U13" s="20">
        <v>0.6</v>
      </c>
      <c r="V13" s="20">
        <v>0.4</v>
      </c>
      <c r="W13" s="319">
        <f t="shared" si="10"/>
        <v>1</v>
      </c>
      <c r="X13" s="20">
        <v>0.3</v>
      </c>
      <c r="Y13" s="20">
        <v>0.4</v>
      </c>
      <c r="Z13" s="319">
        <f t="shared" si="11"/>
        <v>0.7</v>
      </c>
      <c r="AA13" s="20">
        <v>0.4</v>
      </c>
      <c r="AB13" s="20">
        <v>0.2</v>
      </c>
      <c r="AC13" s="20">
        <v>0.1</v>
      </c>
      <c r="AD13" s="20">
        <v>0.1</v>
      </c>
      <c r="AE13" s="20">
        <v>0.1</v>
      </c>
      <c r="AF13" s="20">
        <v>0.9</v>
      </c>
      <c r="AG13" s="20">
        <v>2.1</v>
      </c>
      <c r="AH13" s="319">
        <f t="shared" si="5"/>
        <v>3.9000000000000004</v>
      </c>
      <c r="AI13" s="20">
        <v>4.5</v>
      </c>
      <c r="AJ13" s="319">
        <f t="shared" si="6"/>
        <v>4.5</v>
      </c>
      <c r="AK13" s="20">
        <v>0.2</v>
      </c>
      <c r="AL13" s="20">
        <v>0.6</v>
      </c>
      <c r="AM13" s="319">
        <f t="shared" si="12"/>
        <v>0.8</v>
      </c>
      <c r="AN13" s="20">
        <v>0.1</v>
      </c>
      <c r="AO13" s="20">
        <v>0.9</v>
      </c>
      <c r="AP13" s="319">
        <f>SUM(AN13:AO13)</f>
        <v>1</v>
      </c>
      <c r="AQ13" s="20">
        <f t="shared" si="13"/>
        <v>28.8</v>
      </c>
    </row>
    <row r="14" spans="1:94" ht="15.75">
      <c r="A14" s="371" t="s">
        <v>638</v>
      </c>
      <c r="B14" s="374">
        <f t="shared" si="0"/>
        <v>34.5</v>
      </c>
      <c r="C14" s="172">
        <v>1.2</v>
      </c>
      <c r="D14" s="326">
        <f t="shared" si="1"/>
        <v>1.2</v>
      </c>
      <c r="E14" s="172">
        <v>0.6</v>
      </c>
      <c r="F14" s="326">
        <f t="shared" si="2"/>
        <v>0.6</v>
      </c>
      <c r="G14" s="172">
        <v>0</v>
      </c>
      <c r="H14" s="326">
        <f t="shared" si="3"/>
        <v>0</v>
      </c>
      <c r="I14" s="172">
        <v>0.9</v>
      </c>
      <c r="J14" s="172">
        <v>4.0999999999999996</v>
      </c>
      <c r="K14" s="326">
        <f t="shared" si="8"/>
        <v>5</v>
      </c>
      <c r="L14" s="172">
        <v>1.8</v>
      </c>
      <c r="M14" s="172">
        <v>1</v>
      </c>
      <c r="N14" s="326">
        <f t="shared" si="9"/>
        <v>2.8</v>
      </c>
      <c r="O14" s="172">
        <v>0</v>
      </c>
      <c r="P14" s="172">
        <v>0.1</v>
      </c>
      <c r="Q14" s="172">
        <v>2.5</v>
      </c>
      <c r="R14" s="172">
        <v>5.3</v>
      </c>
      <c r="S14" s="172">
        <v>1.7</v>
      </c>
      <c r="T14" s="326">
        <f t="shared" si="4"/>
        <v>9.6</v>
      </c>
      <c r="U14" s="172">
        <v>1</v>
      </c>
      <c r="V14" s="172">
        <v>0.8</v>
      </c>
      <c r="W14" s="326">
        <f t="shared" si="10"/>
        <v>1.8</v>
      </c>
      <c r="X14" s="172">
        <v>0</v>
      </c>
      <c r="Y14" s="172">
        <v>0.6</v>
      </c>
      <c r="Z14" s="326">
        <f t="shared" si="11"/>
        <v>0.6</v>
      </c>
      <c r="AA14" s="172">
        <v>0.2</v>
      </c>
      <c r="AB14" s="172">
        <v>0.1</v>
      </c>
      <c r="AC14" s="172">
        <v>0</v>
      </c>
      <c r="AD14" s="172">
        <v>0.1</v>
      </c>
      <c r="AE14" s="172">
        <v>0.1</v>
      </c>
      <c r="AF14" s="172">
        <v>1.4</v>
      </c>
      <c r="AG14" s="172">
        <v>2.2999999999999998</v>
      </c>
      <c r="AH14" s="326">
        <f t="shared" si="5"/>
        <v>4.1999999999999993</v>
      </c>
      <c r="AI14" s="172">
        <v>5.8</v>
      </c>
      <c r="AJ14" s="326">
        <f t="shared" si="6"/>
        <v>5.8</v>
      </c>
      <c r="AK14" s="172">
        <v>0.2</v>
      </c>
      <c r="AL14" s="172">
        <v>1.1000000000000001</v>
      </c>
      <c r="AM14" s="326">
        <f t="shared" si="12"/>
        <v>1.3</v>
      </c>
      <c r="AN14" s="172">
        <v>0.4</v>
      </c>
      <c r="AO14" s="172">
        <v>1.2</v>
      </c>
      <c r="AP14" s="326">
        <f t="shared" ref="AP14:AP25" si="14">SUM(AN14:AO14)</f>
        <v>1.6</v>
      </c>
      <c r="AQ14" s="172">
        <f t="shared" si="13"/>
        <v>34.5</v>
      </c>
    </row>
    <row r="15" spans="1:94" ht="15.75">
      <c r="A15" s="310" t="s">
        <v>256</v>
      </c>
      <c r="B15" s="373">
        <f t="shared" si="0"/>
        <v>24.500000000000004</v>
      </c>
      <c r="C15" s="20">
        <v>0.6</v>
      </c>
      <c r="D15" s="319">
        <f t="shared" si="1"/>
        <v>0.6</v>
      </c>
      <c r="E15" s="20">
        <v>0.4</v>
      </c>
      <c r="F15" s="319">
        <f t="shared" si="2"/>
        <v>0.4</v>
      </c>
      <c r="G15" s="20">
        <v>0</v>
      </c>
      <c r="H15" s="319">
        <f t="shared" si="3"/>
        <v>0</v>
      </c>
      <c r="I15" s="20">
        <v>0.9</v>
      </c>
      <c r="J15" s="20">
        <v>0.8</v>
      </c>
      <c r="K15" s="319">
        <f t="shared" si="8"/>
        <v>1.7000000000000002</v>
      </c>
      <c r="L15" s="20">
        <v>1.1000000000000001</v>
      </c>
      <c r="M15" s="20">
        <v>1</v>
      </c>
      <c r="N15" s="319">
        <f t="shared" si="9"/>
        <v>2.1</v>
      </c>
      <c r="O15" s="20">
        <v>0.1</v>
      </c>
      <c r="P15" s="20">
        <v>0.4</v>
      </c>
      <c r="Q15" s="20">
        <v>2.5</v>
      </c>
      <c r="R15" s="20">
        <v>3</v>
      </c>
      <c r="S15" s="20">
        <v>1.4</v>
      </c>
      <c r="T15" s="319">
        <f t="shared" si="4"/>
        <v>7.4</v>
      </c>
      <c r="U15" s="20">
        <v>0.6</v>
      </c>
      <c r="V15" s="20">
        <v>0.6</v>
      </c>
      <c r="W15" s="319">
        <f t="shared" si="10"/>
        <v>1.2</v>
      </c>
      <c r="X15" s="20">
        <v>0</v>
      </c>
      <c r="Y15" s="20">
        <v>0.3</v>
      </c>
      <c r="Z15" s="319">
        <f t="shared" si="11"/>
        <v>0.3</v>
      </c>
      <c r="AA15" s="20">
        <v>0.3</v>
      </c>
      <c r="AB15" s="20">
        <v>0.1</v>
      </c>
      <c r="AC15" s="20">
        <v>0</v>
      </c>
      <c r="AD15" s="20">
        <v>0.1</v>
      </c>
      <c r="AE15" s="20">
        <v>0</v>
      </c>
      <c r="AF15" s="20">
        <v>1.4</v>
      </c>
      <c r="AG15" s="20">
        <v>0.9</v>
      </c>
      <c r="AH15" s="319">
        <f t="shared" si="5"/>
        <v>2.8</v>
      </c>
      <c r="AI15" s="20">
        <v>4.8</v>
      </c>
      <c r="AJ15" s="319">
        <f t="shared" si="6"/>
        <v>4.8</v>
      </c>
      <c r="AK15" s="20">
        <v>0.1</v>
      </c>
      <c r="AL15" s="20">
        <v>1.5</v>
      </c>
      <c r="AM15" s="319">
        <f t="shared" si="12"/>
        <v>1.6</v>
      </c>
      <c r="AN15" s="20">
        <v>0.2</v>
      </c>
      <c r="AO15" s="20">
        <v>1.4</v>
      </c>
      <c r="AP15" s="319">
        <f t="shared" si="14"/>
        <v>1.5999999999999999</v>
      </c>
      <c r="AQ15" s="20">
        <f t="shared" si="13"/>
        <v>24.500000000000004</v>
      </c>
    </row>
    <row r="16" spans="1:94" ht="15.75">
      <c r="A16" s="310" t="s">
        <v>257</v>
      </c>
      <c r="B16" s="373">
        <f t="shared" si="0"/>
        <v>27.4</v>
      </c>
      <c r="C16" s="20">
        <v>0.7</v>
      </c>
      <c r="D16" s="319">
        <f t="shared" si="1"/>
        <v>0.7</v>
      </c>
      <c r="E16" s="20">
        <v>0.6</v>
      </c>
      <c r="F16" s="319">
        <f t="shared" si="2"/>
        <v>0.6</v>
      </c>
      <c r="G16" s="20">
        <v>0</v>
      </c>
      <c r="H16" s="319">
        <f t="shared" si="3"/>
        <v>0</v>
      </c>
      <c r="I16" s="20">
        <v>0.5</v>
      </c>
      <c r="J16" s="20">
        <v>1.3</v>
      </c>
      <c r="K16" s="319">
        <f t="shared" si="8"/>
        <v>1.8</v>
      </c>
      <c r="L16" s="20">
        <v>2.5</v>
      </c>
      <c r="M16" s="20">
        <v>0.9</v>
      </c>
      <c r="N16" s="319">
        <f t="shared" si="9"/>
        <v>3.4</v>
      </c>
      <c r="O16" s="20">
        <v>0.1</v>
      </c>
      <c r="P16" s="20">
        <v>1.3</v>
      </c>
      <c r="Q16" s="20">
        <v>2.2999999999999998</v>
      </c>
      <c r="R16" s="20">
        <v>3.5</v>
      </c>
      <c r="S16" s="20">
        <v>1.6</v>
      </c>
      <c r="T16" s="319">
        <f t="shared" si="4"/>
        <v>8.8000000000000007</v>
      </c>
      <c r="U16" s="20">
        <v>0.2</v>
      </c>
      <c r="V16" s="20">
        <v>0.5</v>
      </c>
      <c r="W16" s="319">
        <f t="shared" si="10"/>
        <v>0.7</v>
      </c>
      <c r="X16" s="20">
        <v>0</v>
      </c>
      <c r="Y16" s="20">
        <v>0.3</v>
      </c>
      <c r="Z16" s="319">
        <f t="shared" si="11"/>
        <v>0.3</v>
      </c>
      <c r="AA16" s="20">
        <v>0.5</v>
      </c>
      <c r="AB16" s="20">
        <v>0.2</v>
      </c>
      <c r="AC16" s="20">
        <v>0</v>
      </c>
      <c r="AD16" s="20">
        <v>0</v>
      </c>
      <c r="AE16" s="20">
        <v>0</v>
      </c>
      <c r="AF16" s="20">
        <v>1.9</v>
      </c>
      <c r="AG16" s="20">
        <v>0.7</v>
      </c>
      <c r="AH16" s="319">
        <f t="shared" si="5"/>
        <v>3.3</v>
      </c>
      <c r="AI16" s="20">
        <v>4.5</v>
      </c>
      <c r="AJ16" s="319">
        <f t="shared" si="6"/>
        <v>4.5</v>
      </c>
      <c r="AK16" s="20">
        <v>0.1</v>
      </c>
      <c r="AL16" s="20">
        <v>1.3</v>
      </c>
      <c r="AM16" s="319">
        <f t="shared" si="12"/>
        <v>1.4000000000000001</v>
      </c>
      <c r="AN16" s="20">
        <v>0.3</v>
      </c>
      <c r="AO16" s="20">
        <v>1.6</v>
      </c>
      <c r="AP16" s="319">
        <f t="shared" si="14"/>
        <v>1.9000000000000001</v>
      </c>
      <c r="AQ16" s="20">
        <f t="shared" si="13"/>
        <v>27.4</v>
      </c>
    </row>
    <row r="17" spans="1:43" ht="15.75">
      <c r="A17" s="310" t="s">
        <v>662</v>
      </c>
      <c r="B17" s="373">
        <f t="shared" si="0"/>
        <v>30.400000000000002</v>
      </c>
      <c r="C17" s="20">
        <v>1.2</v>
      </c>
      <c r="D17" s="319">
        <f t="shared" si="1"/>
        <v>1.2</v>
      </c>
      <c r="E17" s="20">
        <v>0.6</v>
      </c>
      <c r="F17" s="319">
        <f t="shared" si="2"/>
        <v>0.6</v>
      </c>
      <c r="G17" s="20">
        <v>0</v>
      </c>
      <c r="H17" s="319">
        <f t="shared" si="3"/>
        <v>0</v>
      </c>
      <c r="I17" s="20">
        <v>1.2</v>
      </c>
      <c r="J17" s="20">
        <v>1</v>
      </c>
      <c r="K17" s="319">
        <f t="shared" si="8"/>
        <v>2.2000000000000002</v>
      </c>
      <c r="L17" s="20">
        <v>4.2</v>
      </c>
      <c r="M17" s="20">
        <v>1.1000000000000001</v>
      </c>
      <c r="N17" s="319">
        <f t="shared" si="9"/>
        <v>5.3000000000000007</v>
      </c>
      <c r="O17" s="20">
        <v>0</v>
      </c>
      <c r="P17" s="20">
        <v>0.2</v>
      </c>
      <c r="Q17" s="20">
        <v>1.2</v>
      </c>
      <c r="R17" s="20">
        <v>3.1</v>
      </c>
      <c r="S17" s="20">
        <v>1.9</v>
      </c>
      <c r="T17" s="319">
        <f t="shared" si="4"/>
        <v>6.4</v>
      </c>
      <c r="U17" s="20">
        <v>0.7</v>
      </c>
      <c r="V17" s="20">
        <v>1.2</v>
      </c>
      <c r="W17" s="319">
        <f t="shared" si="10"/>
        <v>1.9</v>
      </c>
      <c r="X17" s="20">
        <v>0</v>
      </c>
      <c r="Y17" s="20">
        <v>0.6</v>
      </c>
      <c r="Z17" s="319">
        <f t="shared" si="11"/>
        <v>0.6</v>
      </c>
      <c r="AA17" s="20">
        <v>0.4</v>
      </c>
      <c r="AB17" s="20">
        <v>0.3</v>
      </c>
      <c r="AC17" s="20">
        <v>0</v>
      </c>
      <c r="AD17" s="20">
        <v>0.2</v>
      </c>
      <c r="AE17" s="20">
        <v>0.2</v>
      </c>
      <c r="AF17" s="20">
        <v>1.5</v>
      </c>
      <c r="AG17" s="20">
        <v>1.1000000000000001</v>
      </c>
      <c r="AH17" s="319">
        <f t="shared" si="5"/>
        <v>3.6999999999999997</v>
      </c>
      <c r="AI17" s="20">
        <v>6</v>
      </c>
      <c r="AJ17" s="319">
        <f t="shared" si="6"/>
        <v>6</v>
      </c>
      <c r="AK17" s="20">
        <v>0.1</v>
      </c>
      <c r="AL17" s="20">
        <v>0.9</v>
      </c>
      <c r="AM17" s="319">
        <f t="shared" si="12"/>
        <v>1</v>
      </c>
      <c r="AN17" s="20">
        <v>0.3</v>
      </c>
      <c r="AO17" s="20">
        <v>1.2</v>
      </c>
      <c r="AP17" s="319">
        <f t="shared" si="14"/>
        <v>1.5</v>
      </c>
      <c r="AQ17" s="20">
        <f t="shared" si="13"/>
        <v>30.400000000000002</v>
      </c>
    </row>
    <row r="18" spans="1:43" ht="15.75">
      <c r="A18" s="310" t="s">
        <v>308</v>
      </c>
      <c r="B18" s="373">
        <f t="shared" si="0"/>
        <v>31.7</v>
      </c>
      <c r="C18" s="20">
        <v>1.4</v>
      </c>
      <c r="D18" s="319">
        <f t="shared" si="1"/>
        <v>1.4</v>
      </c>
      <c r="E18" s="20">
        <v>0.6</v>
      </c>
      <c r="F18" s="319">
        <f t="shared" si="2"/>
        <v>0.6</v>
      </c>
      <c r="G18" s="20">
        <v>0</v>
      </c>
      <c r="H18" s="319">
        <f t="shared" si="3"/>
        <v>0</v>
      </c>
      <c r="I18" s="20">
        <v>1</v>
      </c>
      <c r="J18" s="20">
        <v>1.5</v>
      </c>
      <c r="K18" s="319">
        <f t="shared" si="8"/>
        <v>2.5</v>
      </c>
      <c r="L18" s="20">
        <v>2.5</v>
      </c>
      <c r="M18" s="20">
        <v>1</v>
      </c>
      <c r="N18" s="319">
        <f t="shared" si="9"/>
        <v>3.5</v>
      </c>
      <c r="O18" s="20">
        <v>0</v>
      </c>
      <c r="P18" s="20">
        <v>0.8</v>
      </c>
      <c r="Q18" s="20">
        <v>2</v>
      </c>
      <c r="R18" s="20">
        <v>3.8</v>
      </c>
      <c r="S18" s="20">
        <v>1.9</v>
      </c>
      <c r="T18" s="319">
        <f t="shared" si="4"/>
        <v>8.5</v>
      </c>
      <c r="U18" s="20">
        <v>0.4</v>
      </c>
      <c r="V18" s="20">
        <v>0.5</v>
      </c>
      <c r="W18" s="319">
        <f t="shared" si="10"/>
        <v>0.9</v>
      </c>
      <c r="X18" s="20">
        <v>0</v>
      </c>
      <c r="Y18" s="20">
        <v>0.6</v>
      </c>
      <c r="Z18" s="319">
        <f t="shared" si="11"/>
        <v>0.6</v>
      </c>
      <c r="AA18" s="20">
        <v>0.3</v>
      </c>
      <c r="AB18" s="20">
        <v>0.4</v>
      </c>
      <c r="AC18" s="20">
        <v>0</v>
      </c>
      <c r="AD18" s="20">
        <v>0.1</v>
      </c>
      <c r="AE18" s="20">
        <v>0.1</v>
      </c>
      <c r="AF18" s="20">
        <v>1.2</v>
      </c>
      <c r="AG18" s="20">
        <v>2</v>
      </c>
      <c r="AH18" s="319">
        <f t="shared" si="5"/>
        <v>4.0999999999999996</v>
      </c>
      <c r="AI18" s="20">
        <v>6.7</v>
      </c>
      <c r="AJ18" s="319">
        <f t="shared" si="6"/>
        <v>6.7</v>
      </c>
      <c r="AK18" s="20">
        <v>0.1</v>
      </c>
      <c r="AL18" s="20">
        <v>1.4</v>
      </c>
      <c r="AM18" s="319">
        <f t="shared" si="12"/>
        <v>1.5</v>
      </c>
      <c r="AN18" s="20">
        <v>0.2</v>
      </c>
      <c r="AO18" s="20">
        <v>1.2</v>
      </c>
      <c r="AP18" s="319">
        <f t="shared" si="14"/>
        <v>1.4</v>
      </c>
      <c r="AQ18" s="20">
        <f t="shared" si="13"/>
        <v>31.7</v>
      </c>
    </row>
    <row r="19" spans="1:43" ht="15.75">
      <c r="A19" s="371" t="s">
        <v>309</v>
      </c>
      <c r="B19" s="374">
        <f t="shared" si="0"/>
        <v>30.4</v>
      </c>
      <c r="C19" s="172">
        <v>1.4</v>
      </c>
      <c r="D19" s="326">
        <f t="shared" si="1"/>
        <v>1.4</v>
      </c>
      <c r="E19" s="172">
        <v>0.5</v>
      </c>
      <c r="F19" s="326">
        <f t="shared" si="2"/>
        <v>0.5</v>
      </c>
      <c r="G19" s="172">
        <v>0</v>
      </c>
      <c r="H19" s="326">
        <f t="shared" si="3"/>
        <v>0</v>
      </c>
      <c r="I19" s="172">
        <v>1.5</v>
      </c>
      <c r="J19" s="172">
        <v>0.7</v>
      </c>
      <c r="K19" s="326">
        <f t="shared" si="8"/>
        <v>2.2000000000000002</v>
      </c>
      <c r="L19" s="172">
        <v>2.2999999999999998</v>
      </c>
      <c r="M19" s="172">
        <v>0.9</v>
      </c>
      <c r="N19" s="326">
        <f t="shared" si="9"/>
        <v>3.1999999999999997</v>
      </c>
      <c r="O19" s="172">
        <v>0.1</v>
      </c>
      <c r="P19" s="172">
        <v>1.1000000000000001</v>
      </c>
      <c r="Q19" s="172">
        <v>2.1</v>
      </c>
      <c r="R19" s="172">
        <v>4.8</v>
      </c>
      <c r="S19" s="172">
        <v>1.6</v>
      </c>
      <c r="T19" s="326">
        <f t="shared" si="4"/>
        <v>9.6999999999999993</v>
      </c>
      <c r="U19" s="172">
        <v>0.4</v>
      </c>
      <c r="V19" s="172">
        <v>0.3</v>
      </c>
      <c r="W19" s="326">
        <f t="shared" si="10"/>
        <v>0.7</v>
      </c>
      <c r="X19" s="172">
        <v>0</v>
      </c>
      <c r="Y19" s="172">
        <v>0.5</v>
      </c>
      <c r="Z19" s="326">
        <f t="shared" si="11"/>
        <v>0.5</v>
      </c>
      <c r="AA19" s="172">
        <v>0.3</v>
      </c>
      <c r="AB19" s="172">
        <v>0.1</v>
      </c>
      <c r="AC19" s="172">
        <v>0</v>
      </c>
      <c r="AD19" s="172">
        <v>0.1</v>
      </c>
      <c r="AE19" s="172">
        <v>0</v>
      </c>
      <c r="AF19" s="172">
        <v>1</v>
      </c>
      <c r="AG19" s="172">
        <v>1.5</v>
      </c>
      <c r="AH19" s="326">
        <f t="shared" si="5"/>
        <v>3</v>
      </c>
      <c r="AI19" s="172">
        <v>6.4</v>
      </c>
      <c r="AJ19" s="326">
        <f t="shared" si="6"/>
        <v>6.4</v>
      </c>
      <c r="AK19" s="172">
        <v>0.1</v>
      </c>
      <c r="AL19" s="172">
        <v>1.3</v>
      </c>
      <c r="AM19" s="326">
        <f t="shared" si="12"/>
        <v>1.4000000000000001</v>
      </c>
      <c r="AN19" s="172">
        <v>0.4</v>
      </c>
      <c r="AO19" s="172">
        <v>1</v>
      </c>
      <c r="AP19" s="326">
        <f t="shared" si="14"/>
        <v>1.4</v>
      </c>
      <c r="AQ19" s="172">
        <f t="shared" si="13"/>
        <v>30.4</v>
      </c>
    </row>
    <row r="20" spans="1:43" ht="15.75">
      <c r="A20" s="354" t="s">
        <v>340</v>
      </c>
      <c r="B20" s="373">
        <f t="shared" si="0"/>
        <v>24.400000000000002</v>
      </c>
      <c r="C20" s="20">
        <v>0.5</v>
      </c>
      <c r="D20" s="319">
        <f t="shared" si="1"/>
        <v>0.5</v>
      </c>
      <c r="E20" s="20">
        <v>0.9</v>
      </c>
      <c r="F20" s="319">
        <f t="shared" si="2"/>
        <v>0.9</v>
      </c>
      <c r="G20" s="20">
        <v>0</v>
      </c>
      <c r="H20" s="319">
        <f t="shared" si="3"/>
        <v>0</v>
      </c>
      <c r="I20" s="20">
        <v>0.2</v>
      </c>
      <c r="J20" s="20">
        <v>1</v>
      </c>
      <c r="K20" s="319">
        <f t="shared" si="8"/>
        <v>1.2</v>
      </c>
      <c r="L20" s="20">
        <v>0.7</v>
      </c>
      <c r="M20" s="20">
        <v>1</v>
      </c>
      <c r="N20" s="319">
        <f t="shared" si="9"/>
        <v>1.7</v>
      </c>
      <c r="O20" s="20">
        <v>0.1</v>
      </c>
      <c r="P20" s="20">
        <v>0.6</v>
      </c>
      <c r="Q20" s="20">
        <v>0.9</v>
      </c>
      <c r="R20" s="20">
        <v>2.7</v>
      </c>
      <c r="S20" s="20">
        <v>0.9</v>
      </c>
      <c r="T20" s="319">
        <f t="shared" si="4"/>
        <v>5.2000000000000011</v>
      </c>
      <c r="U20" s="20">
        <v>0.9</v>
      </c>
      <c r="V20" s="20">
        <v>0.3</v>
      </c>
      <c r="W20" s="319">
        <f t="shared" si="10"/>
        <v>1.2</v>
      </c>
      <c r="X20" s="20">
        <v>0</v>
      </c>
      <c r="Y20" s="20">
        <v>0.3</v>
      </c>
      <c r="Z20" s="319">
        <f t="shared" si="11"/>
        <v>0.3</v>
      </c>
      <c r="AA20" s="20">
        <v>0.4</v>
      </c>
      <c r="AB20" s="20">
        <v>0.3</v>
      </c>
      <c r="AC20" s="20">
        <v>0</v>
      </c>
      <c r="AD20" s="20">
        <v>0.2</v>
      </c>
      <c r="AE20" s="20">
        <v>0.1</v>
      </c>
      <c r="AF20" s="20">
        <v>0.8</v>
      </c>
      <c r="AG20" s="20">
        <v>1.1000000000000001</v>
      </c>
      <c r="AH20" s="319">
        <f t="shared" si="5"/>
        <v>2.9</v>
      </c>
      <c r="AI20" s="20">
        <v>7.6</v>
      </c>
      <c r="AJ20" s="319">
        <f t="shared" si="6"/>
        <v>7.6</v>
      </c>
      <c r="AK20" s="20">
        <v>0.1</v>
      </c>
      <c r="AL20" s="20">
        <v>1.2</v>
      </c>
      <c r="AM20" s="319">
        <f t="shared" si="12"/>
        <v>1.3</v>
      </c>
      <c r="AN20" s="20">
        <v>0.4</v>
      </c>
      <c r="AO20" s="20">
        <v>1.2</v>
      </c>
      <c r="AP20" s="319">
        <f t="shared" si="14"/>
        <v>1.6</v>
      </c>
      <c r="AQ20" s="20">
        <f t="shared" si="13"/>
        <v>24.400000000000002</v>
      </c>
    </row>
    <row r="21" spans="1:43" ht="15.75">
      <c r="A21" s="310" t="s">
        <v>323</v>
      </c>
      <c r="B21" s="373">
        <f t="shared" si="0"/>
        <v>25.699999999999996</v>
      </c>
      <c r="C21" s="20">
        <v>1.2</v>
      </c>
      <c r="D21" s="319">
        <f t="shared" si="1"/>
        <v>1.2</v>
      </c>
      <c r="E21" s="20">
        <v>0.5</v>
      </c>
      <c r="F21" s="319">
        <f t="shared" si="2"/>
        <v>0.5</v>
      </c>
      <c r="G21" s="20">
        <v>0</v>
      </c>
      <c r="H21" s="319">
        <f t="shared" si="3"/>
        <v>0</v>
      </c>
      <c r="I21" s="20">
        <v>1.5</v>
      </c>
      <c r="J21" s="20">
        <v>0.9</v>
      </c>
      <c r="K21" s="319">
        <f t="shared" si="8"/>
        <v>2.4</v>
      </c>
      <c r="L21" s="20">
        <v>1.5</v>
      </c>
      <c r="M21" s="20">
        <v>0.7</v>
      </c>
      <c r="N21" s="319">
        <f t="shared" si="9"/>
        <v>2.2000000000000002</v>
      </c>
      <c r="O21" s="20">
        <v>0.1</v>
      </c>
      <c r="P21" s="20">
        <v>1.1000000000000001</v>
      </c>
      <c r="Q21" s="20">
        <v>2.6</v>
      </c>
      <c r="R21" s="20">
        <v>1.2</v>
      </c>
      <c r="S21" s="20">
        <v>1.1000000000000001</v>
      </c>
      <c r="T21" s="319">
        <f t="shared" si="4"/>
        <v>6.1</v>
      </c>
      <c r="U21" s="20">
        <v>0.4</v>
      </c>
      <c r="V21" s="20">
        <v>0.2</v>
      </c>
      <c r="W21" s="319">
        <f t="shared" si="10"/>
        <v>0.60000000000000009</v>
      </c>
      <c r="X21" s="20">
        <v>0.1</v>
      </c>
      <c r="Y21" s="20">
        <v>0.2</v>
      </c>
      <c r="Z21" s="319">
        <f t="shared" si="11"/>
        <v>0.30000000000000004</v>
      </c>
      <c r="AA21" s="20">
        <v>0.3</v>
      </c>
      <c r="AB21" s="20">
        <v>0.3</v>
      </c>
      <c r="AC21" s="20">
        <v>0</v>
      </c>
      <c r="AD21" s="20">
        <v>0.2</v>
      </c>
      <c r="AE21" s="20">
        <v>0</v>
      </c>
      <c r="AF21" s="20">
        <v>1.3</v>
      </c>
      <c r="AG21" s="20">
        <v>1.5</v>
      </c>
      <c r="AH21" s="319">
        <f t="shared" si="5"/>
        <v>3.6</v>
      </c>
      <c r="AI21" s="20">
        <v>5.9</v>
      </c>
      <c r="AJ21" s="319">
        <f t="shared" si="6"/>
        <v>5.9</v>
      </c>
      <c r="AK21" s="20">
        <v>0.1</v>
      </c>
      <c r="AL21" s="20">
        <v>1.4</v>
      </c>
      <c r="AM21" s="319">
        <f t="shared" si="12"/>
        <v>1.5</v>
      </c>
      <c r="AN21" s="20">
        <v>0.2</v>
      </c>
      <c r="AO21" s="20">
        <v>1.2</v>
      </c>
      <c r="AP21" s="319">
        <f t="shared" si="14"/>
        <v>1.4</v>
      </c>
      <c r="AQ21" s="20">
        <f t="shared" si="13"/>
        <v>25.699999999999996</v>
      </c>
    </row>
    <row r="22" spans="1:43" ht="15.75">
      <c r="A22" s="371" t="s">
        <v>666</v>
      </c>
      <c r="B22" s="374">
        <f t="shared" si="0"/>
        <v>25.5</v>
      </c>
      <c r="C22" s="172">
        <v>1.2</v>
      </c>
      <c r="D22" s="326">
        <f t="shared" si="1"/>
        <v>1.2</v>
      </c>
      <c r="E22" s="172">
        <v>0.4</v>
      </c>
      <c r="F22" s="326">
        <f t="shared" si="2"/>
        <v>0.4</v>
      </c>
      <c r="G22" s="172">
        <v>0</v>
      </c>
      <c r="H22" s="326">
        <f t="shared" si="3"/>
        <v>0</v>
      </c>
      <c r="I22" s="172">
        <v>0.1</v>
      </c>
      <c r="J22" s="172">
        <v>0.7</v>
      </c>
      <c r="K22" s="326">
        <f t="shared" si="8"/>
        <v>0.79999999999999993</v>
      </c>
      <c r="L22" s="172">
        <v>1</v>
      </c>
      <c r="M22" s="172">
        <v>1</v>
      </c>
      <c r="N22" s="326">
        <f t="shared" si="9"/>
        <v>2</v>
      </c>
      <c r="O22" s="172">
        <v>0.1</v>
      </c>
      <c r="P22" s="172">
        <v>1.1000000000000001</v>
      </c>
      <c r="Q22" s="172">
        <v>2.4</v>
      </c>
      <c r="R22" s="172">
        <v>2.5</v>
      </c>
      <c r="S22" s="172">
        <v>1.2</v>
      </c>
      <c r="T22" s="326">
        <f t="shared" si="4"/>
        <v>7.3</v>
      </c>
      <c r="U22" s="172">
        <v>0.1</v>
      </c>
      <c r="V22" s="172">
        <v>0.2</v>
      </c>
      <c r="W22" s="326">
        <f t="shared" si="10"/>
        <v>0.30000000000000004</v>
      </c>
      <c r="X22" s="172">
        <v>0.2</v>
      </c>
      <c r="Y22" s="172">
        <v>0.2</v>
      </c>
      <c r="Z22" s="326">
        <f t="shared" si="11"/>
        <v>0.4</v>
      </c>
      <c r="AA22" s="172">
        <v>0.8</v>
      </c>
      <c r="AB22" s="172">
        <v>0.4</v>
      </c>
      <c r="AC22" s="172">
        <v>0.1</v>
      </c>
      <c r="AD22" s="172">
        <v>0.3</v>
      </c>
      <c r="AE22" s="172">
        <v>0.1</v>
      </c>
      <c r="AF22" s="172">
        <v>1.3</v>
      </c>
      <c r="AG22" s="172">
        <v>1.2</v>
      </c>
      <c r="AH22" s="326">
        <f t="shared" si="5"/>
        <v>4.2</v>
      </c>
      <c r="AI22" s="172">
        <v>6</v>
      </c>
      <c r="AJ22" s="326">
        <f t="shared" si="6"/>
        <v>6</v>
      </c>
      <c r="AK22" s="172">
        <v>0.2</v>
      </c>
      <c r="AL22" s="172">
        <v>1.3</v>
      </c>
      <c r="AM22" s="326">
        <f t="shared" si="12"/>
        <v>1.5</v>
      </c>
      <c r="AN22" s="172">
        <v>0.2</v>
      </c>
      <c r="AO22" s="172">
        <v>1.2</v>
      </c>
      <c r="AP22" s="326">
        <f t="shared" si="14"/>
        <v>1.4</v>
      </c>
      <c r="AQ22" s="172">
        <f t="shared" si="13"/>
        <v>25.5</v>
      </c>
    </row>
    <row r="23" spans="1:43" ht="15.75">
      <c r="A23" s="310" t="s">
        <v>665</v>
      </c>
      <c r="B23" s="373">
        <f t="shared" si="0"/>
        <v>17</v>
      </c>
      <c r="C23" s="20">
        <v>0.8</v>
      </c>
      <c r="D23" s="319">
        <f t="shared" si="1"/>
        <v>0.8</v>
      </c>
      <c r="E23" s="20">
        <v>0.4</v>
      </c>
      <c r="F23" s="319">
        <f t="shared" si="2"/>
        <v>0.4</v>
      </c>
      <c r="G23" s="20">
        <v>0</v>
      </c>
      <c r="H23" s="319">
        <f t="shared" si="3"/>
        <v>0</v>
      </c>
      <c r="I23" s="20">
        <v>0.1</v>
      </c>
      <c r="J23" s="20">
        <v>0.6</v>
      </c>
      <c r="K23" s="319">
        <f t="shared" si="8"/>
        <v>0.7</v>
      </c>
      <c r="L23" s="20">
        <v>1.1000000000000001</v>
      </c>
      <c r="M23" s="20">
        <v>0.9</v>
      </c>
      <c r="N23" s="319">
        <f t="shared" si="9"/>
        <v>2</v>
      </c>
      <c r="O23" s="20">
        <v>0.1</v>
      </c>
      <c r="P23" s="20">
        <v>0.1</v>
      </c>
      <c r="Q23" s="20">
        <v>0.7</v>
      </c>
      <c r="R23" s="20">
        <v>3.2</v>
      </c>
      <c r="S23" s="20">
        <v>0.6</v>
      </c>
      <c r="T23" s="319">
        <f t="shared" si="4"/>
        <v>4.6999999999999993</v>
      </c>
      <c r="U23" s="20">
        <v>0.1</v>
      </c>
      <c r="V23" s="20">
        <v>0.2</v>
      </c>
      <c r="W23" s="319">
        <f t="shared" si="10"/>
        <v>0.30000000000000004</v>
      </c>
      <c r="X23" s="20">
        <v>0</v>
      </c>
      <c r="Y23" s="20">
        <v>0.2</v>
      </c>
      <c r="Z23" s="319">
        <f t="shared" si="11"/>
        <v>0.2</v>
      </c>
      <c r="AA23" s="20">
        <v>0.3</v>
      </c>
      <c r="AB23" s="20">
        <v>0.3</v>
      </c>
      <c r="AC23" s="20">
        <v>0</v>
      </c>
      <c r="AD23" s="20">
        <v>0.3</v>
      </c>
      <c r="AE23" s="20">
        <v>0.1</v>
      </c>
      <c r="AF23" s="20">
        <v>1.3</v>
      </c>
      <c r="AG23" s="20">
        <v>0.5</v>
      </c>
      <c r="AH23" s="319">
        <f t="shared" si="5"/>
        <v>2.8</v>
      </c>
      <c r="AI23" s="20">
        <v>3.5</v>
      </c>
      <c r="AJ23" s="319">
        <f t="shared" si="6"/>
        <v>3.5</v>
      </c>
      <c r="AK23" s="20">
        <v>0.1</v>
      </c>
      <c r="AL23" s="20">
        <v>0.5</v>
      </c>
      <c r="AM23" s="319">
        <f t="shared" si="12"/>
        <v>0.6</v>
      </c>
      <c r="AN23" s="20">
        <v>0.3</v>
      </c>
      <c r="AO23" s="20">
        <v>0.7</v>
      </c>
      <c r="AP23" s="319">
        <f t="shared" si="14"/>
        <v>1</v>
      </c>
      <c r="AQ23" s="20">
        <f t="shared" si="13"/>
        <v>17</v>
      </c>
    </row>
    <row r="24" spans="1:43" ht="15.75">
      <c r="A24" s="310" t="s">
        <v>664</v>
      </c>
      <c r="B24" s="373">
        <f t="shared" si="0"/>
        <v>22.9</v>
      </c>
      <c r="C24" s="20">
        <v>1.1000000000000001</v>
      </c>
      <c r="D24" s="319">
        <f t="shared" si="1"/>
        <v>1.1000000000000001</v>
      </c>
      <c r="E24" s="20">
        <v>0.4</v>
      </c>
      <c r="F24" s="319">
        <f t="shared" si="2"/>
        <v>0.4</v>
      </c>
      <c r="G24" s="20">
        <v>0</v>
      </c>
      <c r="H24" s="319">
        <f t="shared" si="3"/>
        <v>0</v>
      </c>
      <c r="I24" s="20">
        <v>0.1</v>
      </c>
      <c r="J24" s="20">
        <v>0.7</v>
      </c>
      <c r="K24" s="319">
        <f t="shared" si="8"/>
        <v>0.79999999999999993</v>
      </c>
      <c r="L24" s="20">
        <v>0.8</v>
      </c>
      <c r="M24" s="20">
        <v>1.4</v>
      </c>
      <c r="N24" s="319">
        <f t="shared" si="9"/>
        <v>2.2000000000000002</v>
      </c>
      <c r="O24" s="20">
        <v>0.2</v>
      </c>
      <c r="P24" s="20">
        <v>0.1</v>
      </c>
      <c r="Q24" s="20">
        <v>0.1</v>
      </c>
      <c r="R24" s="20">
        <v>5.4</v>
      </c>
      <c r="S24" s="20">
        <v>0.8</v>
      </c>
      <c r="T24" s="319">
        <f t="shared" si="4"/>
        <v>6.6000000000000005</v>
      </c>
      <c r="U24" s="20">
        <v>0.2</v>
      </c>
      <c r="V24" s="20">
        <v>1.3</v>
      </c>
      <c r="W24" s="319">
        <f t="shared" si="10"/>
        <v>1.5</v>
      </c>
      <c r="X24" s="20">
        <v>0</v>
      </c>
      <c r="Y24" s="20">
        <v>0.2</v>
      </c>
      <c r="Z24" s="319">
        <f t="shared" si="11"/>
        <v>0.2</v>
      </c>
      <c r="AA24" s="20">
        <v>0.3</v>
      </c>
      <c r="AB24" s="20">
        <v>0.5</v>
      </c>
      <c r="AC24" s="20">
        <v>0.1</v>
      </c>
      <c r="AD24" s="20">
        <v>0.4</v>
      </c>
      <c r="AE24" s="20">
        <v>0</v>
      </c>
      <c r="AF24" s="20">
        <v>0.9</v>
      </c>
      <c r="AG24" s="20">
        <v>0.9</v>
      </c>
      <c r="AH24" s="319">
        <f t="shared" si="5"/>
        <v>3.1</v>
      </c>
      <c r="AI24" s="20">
        <v>5</v>
      </c>
      <c r="AJ24" s="319">
        <f t="shared" si="6"/>
        <v>5</v>
      </c>
      <c r="AK24" s="20">
        <v>0.2</v>
      </c>
      <c r="AL24" s="20">
        <v>0.6</v>
      </c>
      <c r="AM24" s="319">
        <f t="shared" si="12"/>
        <v>0.8</v>
      </c>
      <c r="AN24" s="20">
        <v>0.1</v>
      </c>
      <c r="AO24" s="20">
        <v>1.1000000000000001</v>
      </c>
      <c r="AP24" s="319">
        <f t="shared" si="14"/>
        <v>1.2000000000000002</v>
      </c>
      <c r="AQ24" s="20">
        <f t="shared" si="13"/>
        <v>22.9</v>
      </c>
    </row>
    <row r="25" spans="1:43" ht="16.5" thickBot="1">
      <c r="A25" s="372" t="s">
        <v>668</v>
      </c>
      <c r="B25" s="375">
        <f t="shared" si="0"/>
        <v>20.799999999999994</v>
      </c>
      <c r="C25" s="112">
        <v>1.2</v>
      </c>
      <c r="D25" s="324">
        <f t="shared" si="1"/>
        <v>1.2</v>
      </c>
      <c r="E25" s="112">
        <v>0.4</v>
      </c>
      <c r="F25" s="324">
        <f t="shared" si="2"/>
        <v>0.4</v>
      </c>
      <c r="G25" s="112">
        <v>0</v>
      </c>
      <c r="H25" s="324">
        <f t="shared" si="3"/>
        <v>0</v>
      </c>
      <c r="I25" s="112">
        <v>0.1</v>
      </c>
      <c r="J25" s="112">
        <v>1.9</v>
      </c>
      <c r="K25" s="324">
        <f t="shared" si="8"/>
        <v>2</v>
      </c>
      <c r="L25" s="112">
        <v>0.7</v>
      </c>
      <c r="M25" s="112">
        <v>1.9</v>
      </c>
      <c r="N25" s="324">
        <f t="shared" si="9"/>
        <v>2.5999999999999996</v>
      </c>
      <c r="O25" s="112">
        <v>0.1</v>
      </c>
      <c r="P25" s="112">
        <v>0.1</v>
      </c>
      <c r="Q25" s="112">
        <v>0.2</v>
      </c>
      <c r="R25" s="112">
        <v>2.8</v>
      </c>
      <c r="S25" s="112">
        <v>0.7</v>
      </c>
      <c r="T25" s="324">
        <f t="shared" si="4"/>
        <v>3.8999999999999995</v>
      </c>
      <c r="U25" s="112">
        <v>0.1</v>
      </c>
      <c r="V25" s="112">
        <v>0.2</v>
      </c>
      <c r="W25" s="326">
        <f t="shared" si="10"/>
        <v>0.30000000000000004</v>
      </c>
      <c r="X25" s="112">
        <v>0</v>
      </c>
      <c r="Y25" s="112">
        <v>0.2</v>
      </c>
      <c r="Z25" s="326">
        <f t="shared" si="11"/>
        <v>0.2</v>
      </c>
      <c r="AA25" s="112">
        <v>0.4</v>
      </c>
      <c r="AB25" s="112">
        <v>0.7</v>
      </c>
      <c r="AC25" s="112">
        <v>0.1</v>
      </c>
      <c r="AD25" s="112">
        <v>0.5</v>
      </c>
      <c r="AE25" s="112">
        <v>0</v>
      </c>
      <c r="AF25" s="112">
        <v>0.9</v>
      </c>
      <c r="AG25" s="112">
        <v>0.9</v>
      </c>
      <c r="AH25" s="326">
        <f t="shared" ref="AH25" si="15">SUM(AA25:AF25)</f>
        <v>2.6</v>
      </c>
      <c r="AI25" s="112">
        <v>5</v>
      </c>
      <c r="AJ25" s="324">
        <f t="shared" si="6"/>
        <v>5</v>
      </c>
      <c r="AK25" s="112">
        <v>0.1</v>
      </c>
      <c r="AL25" s="112">
        <v>1.6</v>
      </c>
      <c r="AM25" s="324">
        <f t="shared" si="12"/>
        <v>1.7000000000000002</v>
      </c>
      <c r="AN25" s="112">
        <v>0.1</v>
      </c>
      <c r="AO25" s="112">
        <v>0.8</v>
      </c>
      <c r="AP25" s="326">
        <f t="shared" si="14"/>
        <v>0.9</v>
      </c>
      <c r="AQ25" s="112">
        <f t="shared" si="13"/>
        <v>20.799999999999994</v>
      </c>
    </row>
    <row r="26" spans="1:43">
      <c r="A26" s="301" t="s">
        <v>60</v>
      </c>
      <c r="B26" s="310"/>
      <c r="C26" s="20">
        <f>AVERAGE(C6:C25)</f>
        <v>1.04</v>
      </c>
      <c r="D26" s="319">
        <f t="shared" ref="D26:H26" si="16">SUM(D6:D25)/COUNTA(D6:D25)</f>
        <v>1.04</v>
      </c>
      <c r="E26" s="20">
        <f>AVERAGE(E6:E25)</f>
        <v>0.57000000000000006</v>
      </c>
      <c r="F26" s="319">
        <f t="shared" si="16"/>
        <v>0.57000000000000006</v>
      </c>
      <c r="G26" s="20">
        <f>AVERAGE(G6:G25)</f>
        <v>0</v>
      </c>
      <c r="H26" s="319">
        <f t="shared" si="16"/>
        <v>0</v>
      </c>
      <c r="I26" s="20">
        <f>AVERAGE(I6:I25)</f>
        <v>0.75499999999999989</v>
      </c>
      <c r="J26" s="20">
        <f>AVERAGE(J6:J25)</f>
        <v>1.41</v>
      </c>
      <c r="K26" s="319">
        <f t="shared" ref="K26" si="17">SUM(K6:K25)/COUNTA(K6:K25)</f>
        <v>2.165</v>
      </c>
      <c r="L26" s="20">
        <f>AVERAGE(L6:L25)</f>
        <v>1.48</v>
      </c>
      <c r="M26" s="20">
        <f>AVERAGE(M6:M25)</f>
        <v>1.0099999999999998</v>
      </c>
      <c r="N26" s="319">
        <f t="shared" ref="N26" si="18">SUM(N6:N25)/COUNTA(N6:N25)</f>
        <v>2.4900000000000007</v>
      </c>
      <c r="O26" s="20">
        <f>AVERAGE(O6:O25)</f>
        <v>8.5000000000000006E-2</v>
      </c>
      <c r="P26" s="20">
        <f>AVERAGE(P6:P25)</f>
        <v>0.71499999999999986</v>
      </c>
      <c r="Q26" s="20">
        <f>AVERAGE(Q6:Q25)</f>
        <v>1.6200000000000003</v>
      </c>
      <c r="R26" s="20">
        <f>AVERAGE(R6:R25)</f>
        <v>3.3800000000000003</v>
      </c>
      <c r="S26" s="20">
        <f>AVERAGE(S6:S25)</f>
        <v>1.3199999999999998</v>
      </c>
      <c r="T26" s="319">
        <f t="shared" ref="T26" si="19">SUM(T6:T25)/COUNTA(T6:T25)</f>
        <v>7.12</v>
      </c>
      <c r="U26" s="20">
        <f>AVERAGE(U6:U25)</f>
        <v>0.46999999999999992</v>
      </c>
      <c r="V26" s="20">
        <f>AVERAGE(V6:V25)</f>
        <v>0.55499999999999994</v>
      </c>
      <c r="W26" s="319">
        <f>SUM(W6:W25)/COUNTA(W6:W25)</f>
        <v>1.0250000000000001</v>
      </c>
      <c r="X26" s="20">
        <f>AVERAGE(X6:X25)</f>
        <v>3.0000000000000006E-2</v>
      </c>
      <c r="Y26" s="20">
        <f>AVERAGE(Y6:Y25)</f>
        <v>0.33999999999999997</v>
      </c>
      <c r="Z26" s="319">
        <f>SUM(Z6:Z25)/COUNTA(Z6:Z25)</f>
        <v>0.37</v>
      </c>
      <c r="AA26" s="20">
        <f t="shared" ref="AA26:AO26" si="20">AVERAGE(AA6:AA25)</f>
        <v>0.36499999999999999</v>
      </c>
      <c r="AB26" s="20">
        <f t="shared" si="20"/>
        <v>0.255</v>
      </c>
      <c r="AC26" s="20">
        <f t="shared" si="20"/>
        <v>8.0000000000000016E-2</v>
      </c>
      <c r="AD26" s="20">
        <f t="shared" si="20"/>
        <v>0.185</v>
      </c>
      <c r="AE26" s="20">
        <f t="shared" si="20"/>
        <v>7.5000000000000011E-2</v>
      </c>
      <c r="AF26" s="20">
        <f t="shared" si="20"/>
        <v>1.26</v>
      </c>
      <c r="AG26" s="20">
        <f t="shared" si="20"/>
        <v>1.17</v>
      </c>
      <c r="AH26" s="319">
        <f t="shared" si="20"/>
        <v>3.3449999999999998</v>
      </c>
      <c r="AI26" s="20">
        <f t="shared" si="20"/>
        <v>5.6899999999999995</v>
      </c>
      <c r="AJ26" s="319">
        <f>SUM(AJ6:AJ25)/COUNTA(AJ6:AJ25)</f>
        <v>5.6899999999999995</v>
      </c>
      <c r="AK26" s="20">
        <f t="shared" si="20"/>
        <v>0.13000000000000006</v>
      </c>
      <c r="AL26" s="20">
        <f t="shared" si="20"/>
        <v>0.96500000000000019</v>
      </c>
      <c r="AM26" s="319">
        <f>SUM(AM6:AM25)/COUNTA(AM6:AM25)</f>
        <v>1.0950000000000002</v>
      </c>
      <c r="AN26" s="20">
        <f t="shared" si="20"/>
        <v>0.24999999999999994</v>
      </c>
      <c r="AO26" s="20">
        <f t="shared" si="20"/>
        <v>1.0799999999999998</v>
      </c>
      <c r="AP26" s="319">
        <f>SUM(AP6:AP25)/COUNTA(AP6:AP25)</f>
        <v>1.3299999999999996</v>
      </c>
      <c r="AQ26" s="20">
        <f>SUM(AQ6:AQ25)/COUNTA(AQ6:AQ25)</f>
        <v>26.239999999999991</v>
      </c>
    </row>
    <row r="27" spans="1:43">
      <c r="A27" s="301" t="s">
        <v>58</v>
      </c>
      <c r="B27" s="310"/>
      <c r="C27" s="314">
        <f>AVERAGE(C6:C20)</f>
        <v>1.02</v>
      </c>
      <c r="D27" s="323">
        <f t="shared" ref="D27:H27" si="21">SUM(D6:D20)/COUNTA(D6:D20)</f>
        <v>1.02</v>
      </c>
      <c r="E27" s="314">
        <f>AVERAGE(E6:E20)</f>
        <v>0.61999999999999988</v>
      </c>
      <c r="F27" s="323">
        <f t="shared" si="21"/>
        <v>0.61999999999999988</v>
      </c>
      <c r="G27" s="314">
        <f>AVERAGE(G6:G20)</f>
        <v>0</v>
      </c>
      <c r="H27" s="323">
        <f t="shared" si="21"/>
        <v>0</v>
      </c>
      <c r="I27" s="314">
        <f>AVERAGE(I6:I20)</f>
        <v>0.88</v>
      </c>
      <c r="J27" s="314">
        <f>AVERAGE(J6:J20)</f>
        <v>1.56</v>
      </c>
      <c r="K27" s="323">
        <f t="shared" ref="K27" si="22">SUM(K6:K20)/COUNTA(K6:K20)</f>
        <v>2.4400000000000004</v>
      </c>
      <c r="L27" s="314">
        <f>AVERAGE(L6:L20)</f>
        <v>1.6333333333333333</v>
      </c>
      <c r="M27" s="314">
        <f>AVERAGE(M6:M20)</f>
        <v>0.95333333333333337</v>
      </c>
      <c r="N27" s="323">
        <f t="shared" ref="N27" si="23">SUM(N6:N20)/COUNTA(N6:N20)</f>
        <v>2.5866666666666669</v>
      </c>
      <c r="O27" s="314">
        <f>AVERAGE(O6:O20)</f>
        <v>7.333333333333332E-2</v>
      </c>
      <c r="P27" s="314">
        <f>AVERAGE(P6:P20)</f>
        <v>0.78666666666666663</v>
      </c>
      <c r="Q27" s="314">
        <f>AVERAGE(Q6:Q20)</f>
        <v>1.76</v>
      </c>
      <c r="R27" s="314">
        <f>AVERAGE(R6:R20)</f>
        <v>3.5</v>
      </c>
      <c r="S27" s="314">
        <f>AVERAGE(S6:S20)</f>
        <v>1.4666666666666663</v>
      </c>
      <c r="T27" s="323">
        <f t="shared" ref="T27" si="24">SUM(T6:T20)/COUNTA(T6:T20)</f>
        <v>7.5866666666666678</v>
      </c>
      <c r="U27" s="314">
        <f>AVERAGE(U6:U20)</f>
        <v>0.56666666666666665</v>
      </c>
      <c r="V27" s="314">
        <f>AVERAGE(V6:V20)</f>
        <v>0.60000000000000009</v>
      </c>
      <c r="W27" s="323">
        <f t="shared" ref="W27" si="25">SUM(W6:W20)/COUNTA(W6:W20)</f>
        <v>1.1666666666666667</v>
      </c>
      <c r="X27" s="314">
        <f>AVERAGE(X6:X20)</f>
        <v>0.02</v>
      </c>
      <c r="Y27" s="314">
        <f>AVERAGE(Y6:Y20)</f>
        <v>0.3866666666666666</v>
      </c>
      <c r="Z27" s="323">
        <f t="shared" ref="Z27" si="26">SUM(Z6:Z20)/COUNTA(Z6:Z20)</f>
        <v>0.40666666666666662</v>
      </c>
      <c r="AA27" s="314">
        <f t="shared" ref="AA27:AO27" si="27">AVERAGE(AA6:AA20)</f>
        <v>0.34666666666666668</v>
      </c>
      <c r="AB27" s="314">
        <f t="shared" si="27"/>
        <v>0.19333333333333333</v>
      </c>
      <c r="AC27" s="314">
        <f t="shared" si="27"/>
        <v>8.666666666666667E-2</v>
      </c>
      <c r="AD27" s="314">
        <f t="shared" si="27"/>
        <v>0.13333333333333336</v>
      </c>
      <c r="AE27" s="314">
        <f t="shared" si="27"/>
        <v>8.666666666666667E-2</v>
      </c>
      <c r="AF27" s="314">
        <f t="shared" si="27"/>
        <v>1.3</v>
      </c>
      <c r="AG27" s="314">
        <f t="shared" si="27"/>
        <v>1.2266666666666668</v>
      </c>
      <c r="AH27" s="323">
        <f t="shared" si="27"/>
        <v>3.3733333333333335</v>
      </c>
      <c r="AI27" s="314">
        <f t="shared" si="27"/>
        <v>5.8933333333333326</v>
      </c>
      <c r="AJ27" s="323">
        <f>SUM(AJ6:AJ20)/COUNTA(AJ6:AJ20)</f>
        <v>5.8933333333333326</v>
      </c>
      <c r="AK27" s="314">
        <f t="shared" si="27"/>
        <v>0.12666666666666668</v>
      </c>
      <c r="AL27" s="314">
        <f t="shared" si="27"/>
        <v>0.92666666666666664</v>
      </c>
      <c r="AM27" s="323">
        <f>SUM(AM6:AM20)/COUNTA(AM6:AM20)</f>
        <v>1.0533333333333335</v>
      </c>
      <c r="AN27" s="314">
        <f t="shared" si="27"/>
        <v>0.27333333333333332</v>
      </c>
      <c r="AO27" s="314">
        <f t="shared" si="27"/>
        <v>1.1066666666666665</v>
      </c>
      <c r="AP27" s="323">
        <f>SUM(AP6:AP20)/COUNTA(AP6:AP20)</f>
        <v>1.38</v>
      </c>
      <c r="AQ27" s="314">
        <f>SUM(AQ6:AQ20)/COUNTA(AQ6:AQ20)</f>
        <v>27.52666666666666</v>
      </c>
    </row>
    <row r="28" spans="1:43">
      <c r="A28" s="301" t="s">
        <v>656</v>
      </c>
      <c r="B28" s="310"/>
      <c r="C28" s="314">
        <f>AVERAGE(C12:C14)</f>
        <v>1.0333333333333334</v>
      </c>
      <c r="D28" s="323">
        <f t="shared" ref="D28:AQ28" si="28">AVERAGE(D12:D14)</f>
        <v>1.0333333333333334</v>
      </c>
      <c r="E28" s="314">
        <f t="shared" si="28"/>
        <v>0.96666666666666667</v>
      </c>
      <c r="F28" s="323">
        <f t="shared" si="28"/>
        <v>0.96666666666666667</v>
      </c>
      <c r="G28" s="314">
        <f t="shared" si="28"/>
        <v>0</v>
      </c>
      <c r="H28" s="323">
        <f t="shared" si="28"/>
        <v>0</v>
      </c>
      <c r="I28" s="314">
        <f t="shared" si="28"/>
        <v>0.66666666666666663</v>
      </c>
      <c r="J28" s="314">
        <f t="shared" si="28"/>
        <v>3.3666666666666667</v>
      </c>
      <c r="K28" s="323">
        <f t="shared" si="28"/>
        <v>4.0333333333333341</v>
      </c>
      <c r="L28" s="314">
        <f t="shared" si="28"/>
        <v>1.5999999999999999</v>
      </c>
      <c r="M28" s="314">
        <f t="shared" si="28"/>
        <v>0.9</v>
      </c>
      <c r="N28" s="323">
        <f t="shared" si="28"/>
        <v>2.5</v>
      </c>
      <c r="O28" s="314">
        <f t="shared" ref="O28:S28" si="29">AVERAGE(O12:O14)</f>
        <v>3.3333333333333333E-2</v>
      </c>
      <c r="P28" s="314">
        <f t="shared" si="29"/>
        <v>0.13333333333333333</v>
      </c>
      <c r="Q28" s="314">
        <f t="shared" si="29"/>
        <v>1.8</v>
      </c>
      <c r="R28" s="314">
        <f t="shared" si="29"/>
        <v>4.4333333333333336</v>
      </c>
      <c r="S28" s="314">
        <f t="shared" si="29"/>
        <v>1.5</v>
      </c>
      <c r="T28" s="323">
        <f t="shared" si="28"/>
        <v>7.8999999999999986</v>
      </c>
      <c r="U28" s="314">
        <f t="shared" si="28"/>
        <v>1.0666666666666667</v>
      </c>
      <c r="V28" s="314">
        <f t="shared" si="28"/>
        <v>0.63333333333333341</v>
      </c>
      <c r="W28" s="323">
        <f t="shared" si="28"/>
        <v>1.7</v>
      </c>
      <c r="X28" s="314">
        <f t="shared" ref="X28:Y28" si="30">AVERAGE(X12:X14)</f>
        <v>9.9999999999999992E-2</v>
      </c>
      <c r="Y28" s="314">
        <f t="shared" si="30"/>
        <v>0.46666666666666662</v>
      </c>
      <c r="Z28" s="323">
        <f t="shared" si="28"/>
        <v>0.56666666666666676</v>
      </c>
      <c r="AA28" s="314">
        <f t="shared" si="28"/>
        <v>0.3</v>
      </c>
      <c r="AB28" s="314">
        <f t="shared" si="28"/>
        <v>0.13333333333333333</v>
      </c>
      <c r="AC28" s="314">
        <f t="shared" si="28"/>
        <v>0.13333333333333333</v>
      </c>
      <c r="AD28" s="314">
        <f t="shared" si="28"/>
        <v>0.10000000000000002</v>
      </c>
      <c r="AE28" s="314">
        <f t="shared" si="28"/>
        <v>0.13333333333333333</v>
      </c>
      <c r="AF28" s="314">
        <f t="shared" si="28"/>
        <v>1.3333333333333333</v>
      </c>
      <c r="AG28" s="314">
        <f t="shared" si="28"/>
        <v>1.7333333333333334</v>
      </c>
      <c r="AH28" s="323">
        <f t="shared" si="28"/>
        <v>3.8666666666666667</v>
      </c>
      <c r="AI28" s="314">
        <f t="shared" si="28"/>
        <v>5.3666666666666671</v>
      </c>
      <c r="AJ28" s="323">
        <f t="shared" si="28"/>
        <v>5.3666666666666671</v>
      </c>
      <c r="AK28" s="314">
        <f t="shared" si="28"/>
        <v>0.20000000000000004</v>
      </c>
      <c r="AL28" s="314">
        <f t="shared" si="28"/>
        <v>0.79999999999999993</v>
      </c>
      <c r="AM28" s="323">
        <f t="shared" si="28"/>
        <v>1</v>
      </c>
      <c r="AN28" s="314">
        <f t="shared" si="28"/>
        <v>0.3</v>
      </c>
      <c r="AO28" s="314">
        <f t="shared" si="28"/>
        <v>1.0666666666666667</v>
      </c>
      <c r="AP28" s="323">
        <f t="shared" si="28"/>
        <v>1.3666666666666665</v>
      </c>
      <c r="AQ28" s="314">
        <f t="shared" si="28"/>
        <v>30.3</v>
      </c>
    </row>
    <row r="29" spans="1:43">
      <c r="A29" s="301" t="s">
        <v>654</v>
      </c>
      <c r="B29" s="310"/>
      <c r="C29" s="314">
        <f t="shared" ref="C29:M29" si="31">AVERAGE(C21:C22)</f>
        <v>1.2</v>
      </c>
      <c r="D29" s="323">
        <f t="shared" si="31"/>
        <v>1.2</v>
      </c>
      <c r="E29" s="314">
        <f t="shared" si="31"/>
        <v>0.45</v>
      </c>
      <c r="F29" s="323">
        <f t="shared" si="31"/>
        <v>0.45</v>
      </c>
      <c r="G29" s="314">
        <f t="shared" si="31"/>
        <v>0</v>
      </c>
      <c r="H29" s="323">
        <f t="shared" si="31"/>
        <v>0</v>
      </c>
      <c r="I29" s="314">
        <f t="shared" si="31"/>
        <v>0.8</v>
      </c>
      <c r="J29" s="314">
        <f t="shared" si="31"/>
        <v>0.8</v>
      </c>
      <c r="K29" s="323">
        <f t="shared" si="31"/>
        <v>1.5999999999999999</v>
      </c>
      <c r="L29" s="314">
        <f t="shared" si="31"/>
        <v>1.25</v>
      </c>
      <c r="M29" s="314">
        <f t="shared" si="31"/>
        <v>0.85</v>
      </c>
      <c r="N29" s="319">
        <f t="shared" si="9"/>
        <v>2.1</v>
      </c>
      <c r="O29" s="314">
        <f t="shared" ref="O29:S29" si="32">AVERAGE(O21:O22)</f>
        <v>0.1</v>
      </c>
      <c r="P29" s="314">
        <f t="shared" si="32"/>
        <v>1.1000000000000001</v>
      </c>
      <c r="Q29" s="314">
        <f t="shared" si="32"/>
        <v>2.5</v>
      </c>
      <c r="R29" s="314">
        <f t="shared" si="32"/>
        <v>1.85</v>
      </c>
      <c r="S29" s="314">
        <f t="shared" si="32"/>
        <v>1.1499999999999999</v>
      </c>
      <c r="T29" s="319">
        <f>AVERAGE(T21:T22)</f>
        <v>6.6999999999999993</v>
      </c>
      <c r="U29" s="314">
        <f t="shared" ref="U29:V29" si="33">AVERAGE(U21:U22)</f>
        <v>0.25</v>
      </c>
      <c r="V29" s="314">
        <f t="shared" si="33"/>
        <v>0.2</v>
      </c>
      <c r="W29" s="323">
        <f>AVERAGE(W21:W22)</f>
        <v>0.45000000000000007</v>
      </c>
      <c r="X29" s="314">
        <f t="shared" ref="X29:Y29" si="34">AVERAGE(X21:X22)</f>
        <v>0.15000000000000002</v>
      </c>
      <c r="Y29" s="314">
        <f t="shared" si="34"/>
        <v>0.2</v>
      </c>
      <c r="Z29" s="323">
        <f>AVERAGE(Z21:Z22)</f>
        <v>0.35000000000000003</v>
      </c>
      <c r="AA29" s="314">
        <f t="shared" ref="AA29:AO29" si="35">AVERAGE(AA21:AA22)</f>
        <v>0.55000000000000004</v>
      </c>
      <c r="AB29" s="314">
        <f t="shared" si="35"/>
        <v>0.35</v>
      </c>
      <c r="AC29" s="314">
        <f t="shared" si="35"/>
        <v>0.05</v>
      </c>
      <c r="AD29" s="314">
        <f t="shared" si="35"/>
        <v>0.25</v>
      </c>
      <c r="AE29" s="314">
        <f t="shared" si="35"/>
        <v>0.05</v>
      </c>
      <c r="AF29" s="314">
        <f t="shared" si="35"/>
        <v>1.3</v>
      </c>
      <c r="AG29" s="314">
        <f t="shared" si="35"/>
        <v>1.35</v>
      </c>
      <c r="AH29" s="323">
        <f t="shared" si="35"/>
        <v>3.9000000000000004</v>
      </c>
      <c r="AI29" s="314">
        <f t="shared" si="35"/>
        <v>5.95</v>
      </c>
      <c r="AJ29" s="323">
        <f>AVERAGE(AJ21:AJ22)</f>
        <v>5.95</v>
      </c>
      <c r="AK29" s="314">
        <f t="shared" si="35"/>
        <v>0.15000000000000002</v>
      </c>
      <c r="AL29" s="314">
        <f t="shared" si="35"/>
        <v>1.35</v>
      </c>
      <c r="AM29" s="323">
        <f>AVERAGE(AM21:AM22)</f>
        <v>1.5</v>
      </c>
      <c r="AN29" s="314">
        <f t="shared" si="35"/>
        <v>0.2</v>
      </c>
      <c r="AO29" s="314">
        <f t="shared" si="35"/>
        <v>1.2</v>
      </c>
      <c r="AP29" s="323">
        <f>AVERAGE(AP21:AP22)</f>
        <v>1.4</v>
      </c>
      <c r="AQ29" s="314">
        <f>AVERAGE(AQ21:AQ22)</f>
        <v>25.599999999999998</v>
      </c>
    </row>
    <row r="30" spans="1:43">
      <c r="A30" s="301" t="s">
        <v>59</v>
      </c>
      <c r="B30" s="310"/>
      <c r="C30" s="314">
        <f>AVERAGE(C21:C25)</f>
        <v>1.1000000000000001</v>
      </c>
      <c r="D30" s="323">
        <f t="shared" ref="D30:H30" si="36">SUM(D21:D25)/COUNTA(D21:D25)</f>
        <v>1.1000000000000001</v>
      </c>
      <c r="E30" s="314">
        <f>AVERAGE(E21:E25)</f>
        <v>0.42000000000000004</v>
      </c>
      <c r="F30" s="323">
        <f t="shared" si="36"/>
        <v>0.42000000000000004</v>
      </c>
      <c r="G30" s="314">
        <f>AVERAGE(G21:G25)</f>
        <v>0</v>
      </c>
      <c r="H30" s="323">
        <f t="shared" si="36"/>
        <v>0</v>
      </c>
      <c r="I30" s="314">
        <f>AVERAGE(I21:I25)</f>
        <v>0.38000000000000006</v>
      </c>
      <c r="J30" s="314">
        <f>AVERAGE(J21:J25)</f>
        <v>0.96000000000000019</v>
      </c>
      <c r="K30" s="323">
        <f t="shared" ref="K30" si="37">SUM(K21:K25)/COUNTA(K21:K25)</f>
        <v>1.3399999999999999</v>
      </c>
      <c r="L30" s="314">
        <f>AVERAGE(L21:L25)</f>
        <v>1.02</v>
      </c>
      <c r="M30" s="314">
        <f>AVERAGE(M21:M25)</f>
        <v>1.1800000000000002</v>
      </c>
      <c r="N30" s="323">
        <f t="shared" ref="N30" si="38">SUM(N21:N25)/COUNTA(N21:N25)</f>
        <v>2.2000000000000002</v>
      </c>
      <c r="O30" s="314">
        <f>AVERAGE(O21:O25)</f>
        <v>0.12</v>
      </c>
      <c r="P30" s="314">
        <f>AVERAGE(P21:P25)</f>
        <v>0.50000000000000011</v>
      </c>
      <c r="Q30" s="314">
        <f>AVERAGE(Q21:Q25)</f>
        <v>1.2</v>
      </c>
      <c r="R30" s="314">
        <f>AVERAGE(R21:R25)</f>
        <v>3.0200000000000005</v>
      </c>
      <c r="S30" s="314">
        <f>AVERAGE(S21:S25)</f>
        <v>0.88000000000000012</v>
      </c>
      <c r="T30" s="323">
        <f t="shared" ref="T30" si="39">SUM(T21:T25)/COUNTA(T21:T25)</f>
        <v>5.72</v>
      </c>
      <c r="U30" s="314">
        <f>AVERAGE(U21:U25)</f>
        <v>0.18</v>
      </c>
      <c r="V30" s="314">
        <f>AVERAGE(V21:V25)</f>
        <v>0.42000000000000004</v>
      </c>
      <c r="W30" s="323">
        <f t="shared" ref="W30" si="40">SUM(W21:W25)/COUNTA(W21:W25)</f>
        <v>0.6</v>
      </c>
      <c r="X30" s="314">
        <f>AVERAGE(X21:X25)</f>
        <v>6.0000000000000012E-2</v>
      </c>
      <c r="Y30" s="314">
        <f>AVERAGE(Y21:Y25)</f>
        <v>0.2</v>
      </c>
      <c r="Z30" s="323">
        <f t="shared" ref="Z30" si="41">SUM(Z21:Z25)/COUNTA(Z21:Z25)</f>
        <v>0.26</v>
      </c>
      <c r="AA30" s="314">
        <f t="shared" ref="AA30:AO30" si="42">AVERAGE(AA21:AA25)</f>
        <v>0.42000000000000004</v>
      </c>
      <c r="AB30" s="314">
        <f t="shared" si="42"/>
        <v>0.44000000000000006</v>
      </c>
      <c r="AC30" s="314">
        <f t="shared" si="42"/>
        <v>6.0000000000000012E-2</v>
      </c>
      <c r="AD30" s="314">
        <f t="shared" si="42"/>
        <v>0.34</v>
      </c>
      <c r="AE30" s="314">
        <f t="shared" si="42"/>
        <v>0.04</v>
      </c>
      <c r="AF30" s="314">
        <f t="shared" si="42"/>
        <v>1.1400000000000001</v>
      </c>
      <c r="AG30" s="314">
        <f t="shared" si="42"/>
        <v>1.0000000000000002</v>
      </c>
      <c r="AH30" s="323">
        <f t="shared" si="42"/>
        <v>3.2600000000000002</v>
      </c>
      <c r="AI30" s="314">
        <f t="shared" si="42"/>
        <v>5.08</v>
      </c>
      <c r="AJ30" s="323">
        <f>SUM(AJ21:AJ25)/COUNTA(AJ21:AJ25)</f>
        <v>5.08</v>
      </c>
      <c r="AK30" s="314">
        <f t="shared" si="42"/>
        <v>0.14000000000000001</v>
      </c>
      <c r="AL30" s="314">
        <f t="shared" si="42"/>
        <v>1.08</v>
      </c>
      <c r="AM30" s="323">
        <f>SUM(AM21:AM25)/COUNTA(AM21:AM25)</f>
        <v>1.2200000000000002</v>
      </c>
      <c r="AN30" s="314">
        <f t="shared" si="42"/>
        <v>0.18</v>
      </c>
      <c r="AO30" s="314">
        <f t="shared" si="42"/>
        <v>0.99999999999999978</v>
      </c>
      <c r="AP30" s="323">
        <f>SUM(AP21:AP25)/COUNTA(AP21:AP25)</f>
        <v>1.1800000000000002</v>
      </c>
      <c r="AQ30" s="314">
        <f>SUM(AQ21:AQ25)/COUNTA(AQ21:AQ25)</f>
        <v>22.38</v>
      </c>
    </row>
    <row r="31" spans="1:43" ht="15.75" thickBot="1">
      <c r="A31" s="313" t="s">
        <v>60</v>
      </c>
      <c r="B31" s="355"/>
      <c r="C31" s="112"/>
      <c r="D31" s="324">
        <f>D26</f>
        <v>1.04</v>
      </c>
      <c r="E31" s="112"/>
      <c r="F31" s="324">
        <f>F26</f>
        <v>0.57000000000000006</v>
      </c>
      <c r="G31" s="112"/>
      <c r="H31" s="324">
        <f>H26</f>
        <v>0</v>
      </c>
      <c r="I31" s="112"/>
      <c r="J31" s="112"/>
      <c r="K31" s="324">
        <f>K26</f>
        <v>2.165</v>
      </c>
      <c r="L31" s="112"/>
      <c r="M31" s="112"/>
      <c r="N31" s="324">
        <f>N26</f>
        <v>2.4900000000000007</v>
      </c>
      <c r="O31" s="112"/>
      <c r="P31" s="112"/>
      <c r="Q31" s="112"/>
      <c r="R31" s="112"/>
      <c r="S31" s="112"/>
      <c r="T31" s="324">
        <f>T26</f>
        <v>7.12</v>
      </c>
      <c r="U31" s="112"/>
      <c r="V31" s="112"/>
      <c r="W31" s="324">
        <f>W26</f>
        <v>1.0250000000000001</v>
      </c>
      <c r="X31" s="112"/>
      <c r="Y31" s="112"/>
      <c r="Z31" s="324">
        <f>Z26</f>
        <v>0.37</v>
      </c>
      <c r="AA31" s="112"/>
      <c r="AB31" s="112"/>
      <c r="AC31" s="112"/>
      <c r="AD31" s="112"/>
      <c r="AE31" s="112"/>
      <c r="AF31" s="112"/>
      <c r="AG31" s="112"/>
      <c r="AH31" s="324">
        <f>AH26</f>
        <v>3.3449999999999998</v>
      </c>
      <c r="AI31" s="112"/>
      <c r="AJ31" s="324">
        <f>+AJ26</f>
        <v>5.6899999999999995</v>
      </c>
      <c r="AK31" s="112"/>
      <c r="AL31" s="112"/>
      <c r="AM31" s="324">
        <f t="shared" ref="AM31:AQ31" si="43">+AM26</f>
        <v>1.0950000000000002</v>
      </c>
      <c r="AN31" s="112"/>
      <c r="AO31" s="112"/>
      <c r="AP31" s="324">
        <f t="shared" si="43"/>
        <v>1.3299999999999996</v>
      </c>
      <c r="AQ31" s="112">
        <f t="shared" si="43"/>
        <v>26.239999999999991</v>
      </c>
    </row>
    <row r="32" spans="1:43">
      <c r="D32" s="319"/>
    </row>
    <row r="33" spans="1:88">
      <c r="A33" s="334" t="s">
        <v>642</v>
      </c>
      <c r="B33" s="334"/>
      <c r="D33" s="319"/>
      <c r="F33" s="335"/>
      <c r="H33" s="335"/>
      <c r="K33" s="335"/>
      <c r="N33" s="335"/>
      <c r="T33" s="335"/>
      <c r="W33" s="335"/>
      <c r="Z33" s="335"/>
      <c r="AH33" s="335"/>
      <c r="AJ33" s="319"/>
      <c r="AM33" s="335"/>
      <c r="AP33" s="335"/>
    </row>
    <row r="34" spans="1:88" ht="15.75">
      <c r="A34" s="1" t="s">
        <v>643</v>
      </c>
      <c r="B34" s="373">
        <f t="shared" ref="B34:B44" si="44">D34+F34+H34+K34+N34+T34+W34+Z34+AH34+AJ34+AM34+AP34</f>
        <v>28.100000000000005</v>
      </c>
      <c r="C34">
        <v>1.2</v>
      </c>
      <c r="D34" s="319">
        <f t="shared" ref="D34:D44" si="45">SUM(C34:C34)</f>
        <v>1.2</v>
      </c>
      <c r="E34">
        <v>0.8</v>
      </c>
      <c r="F34" s="335">
        <f t="shared" ref="F34:F44" si="46">SUM(E34:E34)</f>
        <v>0.8</v>
      </c>
      <c r="G34">
        <v>0</v>
      </c>
      <c r="H34" s="335">
        <f>SUM(G34:G34)</f>
        <v>0</v>
      </c>
      <c r="I34" s="18">
        <v>1.2</v>
      </c>
      <c r="J34" s="18">
        <v>1.3</v>
      </c>
      <c r="K34" s="353">
        <f>SUM(I34:J34)</f>
        <v>2.5</v>
      </c>
      <c r="L34" s="18">
        <v>2.4</v>
      </c>
      <c r="M34" s="18">
        <v>0.8</v>
      </c>
      <c r="N34" s="353">
        <f>SUM(L34:M34)</f>
        <v>3.2</v>
      </c>
      <c r="O34" s="18">
        <v>0</v>
      </c>
      <c r="P34" s="18">
        <v>1.3</v>
      </c>
      <c r="Q34" s="18">
        <v>2.6</v>
      </c>
      <c r="R34" s="18">
        <v>4.7</v>
      </c>
      <c r="S34" s="18">
        <v>1.4</v>
      </c>
      <c r="T34" s="353">
        <f>SUM(O34:S34)</f>
        <v>10.000000000000002</v>
      </c>
      <c r="U34" s="18">
        <v>0.1</v>
      </c>
      <c r="V34" s="18">
        <v>0.3</v>
      </c>
      <c r="W34" s="335">
        <f t="shared" ref="W34:W44" si="47">SUM(U34:U34)</f>
        <v>0.1</v>
      </c>
      <c r="X34" s="18">
        <v>0.1</v>
      </c>
      <c r="Y34" s="18">
        <v>0.2</v>
      </c>
      <c r="Z34" s="319">
        <f>X34+Y34</f>
        <v>0.30000000000000004</v>
      </c>
      <c r="AA34" s="18">
        <v>0.5</v>
      </c>
      <c r="AB34">
        <v>0.1</v>
      </c>
      <c r="AC34" s="18">
        <v>0.1</v>
      </c>
      <c r="AD34" s="18">
        <v>0</v>
      </c>
      <c r="AE34" s="18">
        <v>0</v>
      </c>
      <c r="AF34" s="18">
        <v>1.2</v>
      </c>
      <c r="AG34" s="18">
        <v>1.8</v>
      </c>
      <c r="AH34" s="319">
        <f t="shared" ref="AH34:AH43" si="48">SUM(AA34:AG34)</f>
        <v>3.7</v>
      </c>
      <c r="AI34" s="18">
        <v>3.8</v>
      </c>
      <c r="AJ34" s="319">
        <f t="shared" ref="AJ34:AJ44" si="49">SUM(AI34:AI34)</f>
        <v>3.8</v>
      </c>
      <c r="AK34" s="18">
        <v>0.1</v>
      </c>
      <c r="AL34" s="18">
        <v>1.3</v>
      </c>
      <c r="AM34" s="319">
        <f>(AK34+AL34)</f>
        <v>1.4000000000000001</v>
      </c>
      <c r="AN34" s="18">
        <v>0.3</v>
      </c>
      <c r="AO34" s="18">
        <v>0.8</v>
      </c>
      <c r="AP34" s="319">
        <f>SUM(AN34:AO34)</f>
        <v>1.1000000000000001</v>
      </c>
    </row>
    <row r="35" spans="1:88" ht="15.75">
      <c r="A35" s="1" t="s">
        <v>644</v>
      </c>
      <c r="B35" s="373">
        <f t="shared" si="44"/>
        <v>30.099999999999998</v>
      </c>
      <c r="C35">
        <v>1.2</v>
      </c>
      <c r="D35" s="319">
        <f t="shared" si="45"/>
        <v>1.2</v>
      </c>
      <c r="E35">
        <v>0.6</v>
      </c>
      <c r="F35" s="335">
        <f t="shared" si="46"/>
        <v>0.6</v>
      </c>
      <c r="G35">
        <v>0</v>
      </c>
      <c r="H35" s="335">
        <f t="shared" ref="H35:H44" si="50">SUM(G35:G35)</f>
        <v>0</v>
      </c>
      <c r="I35" s="18">
        <v>1</v>
      </c>
      <c r="J35" s="18">
        <v>3.1</v>
      </c>
      <c r="K35" s="353">
        <f t="shared" ref="K35:K44" si="51">SUM(I35:J35)</f>
        <v>4.0999999999999996</v>
      </c>
      <c r="L35" s="18">
        <v>2</v>
      </c>
      <c r="M35" s="18">
        <v>1</v>
      </c>
      <c r="N35" s="353">
        <f t="shared" ref="N35:N44" si="52">SUM(L35:M35)</f>
        <v>3</v>
      </c>
      <c r="O35" s="18">
        <v>0.1</v>
      </c>
      <c r="P35" s="18">
        <v>0.1</v>
      </c>
      <c r="Q35" s="18">
        <v>2.2000000000000002</v>
      </c>
      <c r="R35" s="18">
        <v>4.5999999999999996</v>
      </c>
      <c r="S35" s="18">
        <v>1.5</v>
      </c>
      <c r="T35" s="353">
        <f t="shared" ref="T35:T44" si="53">SUM(O35:S35)</f>
        <v>8.5</v>
      </c>
      <c r="U35" s="18">
        <v>0.8</v>
      </c>
      <c r="V35" s="18">
        <v>0.7</v>
      </c>
      <c r="W35" s="335">
        <f t="shared" si="47"/>
        <v>0.8</v>
      </c>
      <c r="X35" s="18">
        <v>0.1</v>
      </c>
      <c r="Y35" s="18">
        <v>0.6</v>
      </c>
      <c r="Z35" s="319">
        <f t="shared" ref="Z35:Z44" si="54">X35+Y35</f>
        <v>0.7</v>
      </c>
      <c r="AA35" s="18">
        <v>0.4</v>
      </c>
      <c r="AB35">
        <v>0.1</v>
      </c>
      <c r="AC35" s="18">
        <v>0</v>
      </c>
      <c r="AD35" s="18">
        <v>0.1</v>
      </c>
      <c r="AE35" s="18">
        <v>0</v>
      </c>
      <c r="AF35" s="18">
        <v>1.4</v>
      </c>
      <c r="AG35" s="18">
        <v>0.8</v>
      </c>
      <c r="AH35" s="319">
        <f t="shared" si="48"/>
        <v>2.8</v>
      </c>
      <c r="AI35" s="18">
        <v>6</v>
      </c>
      <c r="AJ35" s="319">
        <f t="shared" si="49"/>
        <v>6</v>
      </c>
      <c r="AK35" s="18">
        <v>0.2</v>
      </c>
      <c r="AL35" s="18">
        <v>1</v>
      </c>
      <c r="AM35" s="319">
        <f t="shared" ref="AM35:AM44" si="55">(AK35+AL35)</f>
        <v>1.2</v>
      </c>
      <c r="AN35" s="18">
        <v>0.2</v>
      </c>
      <c r="AO35" s="18">
        <v>1</v>
      </c>
      <c r="AP35" s="319">
        <f t="shared" ref="AP35:AP44" si="56">SUM(AN35:AO35)</f>
        <v>1.2</v>
      </c>
    </row>
    <row r="36" spans="1:88" ht="15.75">
      <c r="A36" s="1" t="s">
        <v>649</v>
      </c>
      <c r="B36" s="373">
        <f t="shared" si="44"/>
        <v>28.3</v>
      </c>
      <c r="C36">
        <v>1.1000000000000001</v>
      </c>
      <c r="D36" s="319">
        <f t="shared" si="45"/>
        <v>1.1000000000000001</v>
      </c>
      <c r="E36">
        <v>0.4</v>
      </c>
      <c r="F36" s="335">
        <f t="shared" si="46"/>
        <v>0.4</v>
      </c>
      <c r="G36">
        <v>0</v>
      </c>
      <c r="H36" s="335">
        <f t="shared" si="50"/>
        <v>0</v>
      </c>
      <c r="I36" s="18">
        <v>0.9</v>
      </c>
      <c r="J36" s="18">
        <v>4.0999999999999996</v>
      </c>
      <c r="K36" s="353">
        <f t="shared" si="51"/>
        <v>5</v>
      </c>
      <c r="L36" s="18">
        <v>2</v>
      </c>
      <c r="M36" s="18">
        <v>1</v>
      </c>
      <c r="N36" s="353">
        <f t="shared" si="52"/>
        <v>3</v>
      </c>
      <c r="O36" s="18">
        <v>0.1</v>
      </c>
      <c r="P36" s="18">
        <v>0.1</v>
      </c>
      <c r="Q36" s="18">
        <v>1.3</v>
      </c>
      <c r="R36" s="18">
        <v>3</v>
      </c>
      <c r="S36" s="18">
        <v>1.6</v>
      </c>
      <c r="T36" s="353">
        <f t="shared" si="53"/>
        <v>6.1</v>
      </c>
      <c r="U36" s="18">
        <v>1.2</v>
      </c>
      <c r="V36" s="18">
        <v>0.8</v>
      </c>
      <c r="W36" s="335">
        <f t="shared" si="47"/>
        <v>1.2</v>
      </c>
      <c r="X36" s="18">
        <v>0</v>
      </c>
      <c r="Y36" s="18">
        <v>0.6</v>
      </c>
      <c r="Z36" s="319">
        <f t="shared" si="54"/>
        <v>0.6</v>
      </c>
      <c r="AA36" s="18">
        <v>0.3</v>
      </c>
      <c r="AB36">
        <v>0.1</v>
      </c>
      <c r="AC36" s="18">
        <v>0</v>
      </c>
      <c r="AD36" s="18">
        <v>0.1</v>
      </c>
      <c r="AE36" s="18">
        <v>0.2</v>
      </c>
      <c r="AF36" s="18">
        <v>1.5</v>
      </c>
      <c r="AG36" s="18">
        <v>1.1000000000000001</v>
      </c>
      <c r="AH36" s="319">
        <f t="shared" si="48"/>
        <v>3.3000000000000003</v>
      </c>
      <c r="AI36" s="18">
        <v>6</v>
      </c>
      <c r="AJ36" s="319">
        <f t="shared" si="49"/>
        <v>6</v>
      </c>
      <c r="AK36" s="18">
        <v>0.1</v>
      </c>
      <c r="AL36" s="18">
        <v>0.1</v>
      </c>
      <c r="AM36" s="319">
        <f t="shared" si="55"/>
        <v>0.2</v>
      </c>
      <c r="AN36" s="18">
        <v>0.4</v>
      </c>
      <c r="AO36" s="18">
        <v>1</v>
      </c>
      <c r="AP36" s="319">
        <f t="shared" si="56"/>
        <v>1.4</v>
      </c>
    </row>
    <row r="37" spans="1:88" ht="15.75">
      <c r="A37" s="1" t="s">
        <v>645</v>
      </c>
      <c r="B37" s="373">
        <f t="shared" si="44"/>
        <v>26.6</v>
      </c>
      <c r="C37">
        <v>1.1000000000000001</v>
      </c>
      <c r="D37" s="319">
        <f t="shared" si="45"/>
        <v>1.1000000000000001</v>
      </c>
      <c r="E37">
        <v>0.4</v>
      </c>
      <c r="F37" s="335">
        <f t="shared" si="46"/>
        <v>0.4</v>
      </c>
      <c r="G37">
        <v>0</v>
      </c>
      <c r="H37" s="335">
        <f t="shared" si="50"/>
        <v>0</v>
      </c>
      <c r="I37" s="18">
        <v>1</v>
      </c>
      <c r="J37" s="18">
        <v>2.5</v>
      </c>
      <c r="K37" s="353">
        <f t="shared" si="51"/>
        <v>3.5</v>
      </c>
      <c r="L37" s="18">
        <v>1.9</v>
      </c>
      <c r="M37" s="18">
        <v>1</v>
      </c>
      <c r="N37" s="353">
        <f t="shared" si="52"/>
        <v>2.9</v>
      </c>
      <c r="O37" s="18">
        <v>0.1</v>
      </c>
      <c r="P37" s="18">
        <v>0.1</v>
      </c>
      <c r="Q37" s="18">
        <v>1.2</v>
      </c>
      <c r="R37" s="18">
        <v>3.3</v>
      </c>
      <c r="S37" s="18">
        <v>1.7</v>
      </c>
      <c r="T37" s="353">
        <f t="shared" si="53"/>
        <v>6.3999999999999995</v>
      </c>
      <c r="U37" s="18">
        <v>0.8</v>
      </c>
      <c r="V37" s="18">
        <v>0.4</v>
      </c>
      <c r="W37" s="335">
        <f t="shared" si="47"/>
        <v>0.8</v>
      </c>
      <c r="X37" s="18">
        <v>0.2</v>
      </c>
      <c r="Y37" s="18">
        <v>0.5</v>
      </c>
      <c r="Z37" s="319">
        <f t="shared" si="54"/>
        <v>0.7</v>
      </c>
      <c r="AA37" s="18">
        <v>0.5</v>
      </c>
      <c r="AB37">
        <v>0.2</v>
      </c>
      <c r="AC37" s="18">
        <v>0</v>
      </c>
      <c r="AD37" s="18">
        <v>0.1</v>
      </c>
      <c r="AE37" s="18">
        <v>0.1</v>
      </c>
      <c r="AF37" s="18">
        <v>1.5</v>
      </c>
      <c r="AG37" s="18">
        <v>0.8</v>
      </c>
      <c r="AH37" s="319">
        <f t="shared" si="48"/>
        <v>3.2</v>
      </c>
      <c r="AI37" s="18">
        <v>6</v>
      </c>
      <c r="AJ37" s="319">
        <f t="shared" si="49"/>
        <v>6</v>
      </c>
      <c r="AK37" s="18">
        <v>0.1</v>
      </c>
      <c r="AL37" s="18">
        <v>0.5</v>
      </c>
      <c r="AM37" s="319">
        <f t="shared" si="55"/>
        <v>0.6</v>
      </c>
      <c r="AN37" s="18">
        <v>0</v>
      </c>
      <c r="AO37" s="18">
        <v>1</v>
      </c>
      <c r="AP37" s="319">
        <f t="shared" si="56"/>
        <v>1</v>
      </c>
    </row>
    <row r="38" spans="1:88" ht="15.75">
      <c r="A38" s="1" t="s">
        <v>646</v>
      </c>
      <c r="B38" s="373">
        <f t="shared" si="44"/>
        <v>28.2</v>
      </c>
      <c r="C38">
        <v>1.4</v>
      </c>
      <c r="D38" s="319">
        <f t="shared" si="45"/>
        <v>1.4</v>
      </c>
      <c r="E38">
        <v>0.6</v>
      </c>
      <c r="F38" s="335">
        <f t="shared" si="46"/>
        <v>0.6</v>
      </c>
      <c r="G38">
        <v>0</v>
      </c>
      <c r="H38" s="335">
        <f t="shared" si="50"/>
        <v>0</v>
      </c>
      <c r="I38" s="18">
        <v>1</v>
      </c>
      <c r="J38" s="18">
        <v>4</v>
      </c>
      <c r="K38" s="353">
        <f t="shared" si="51"/>
        <v>5</v>
      </c>
      <c r="L38" s="18">
        <v>2</v>
      </c>
      <c r="M38" s="18">
        <v>1.2</v>
      </c>
      <c r="N38" s="353">
        <f t="shared" si="52"/>
        <v>3.2</v>
      </c>
      <c r="O38" s="18">
        <v>0.1</v>
      </c>
      <c r="P38" s="18">
        <v>0.1</v>
      </c>
      <c r="Q38" s="18">
        <v>0.8</v>
      </c>
      <c r="R38" s="18">
        <v>3.5</v>
      </c>
      <c r="S38" s="18">
        <v>1.7</v>
      </c>
      <c r="T38" s="353">
        <f t="shared" si="53"/>
        <v>6.2</v>
      </c>
      <c r="U38" s="18">
        <v>0.8</v>
      </c>
      <c r="V38" s="18">
        <v>0.4</v>
      </c>
      <c r="W38" s="335">
        <f t="shared" si="47"/>
        <v>0.8</v>
      </c>
      <c r="X38" s="18">
        <v>0</v>
      </c>
      <c r="Y38" s="18">
        <v>0.5</v>
      </c>
      <c r="Z38" s="319">
        <f t="shared" si="54"/>
        <v>0.5</v>
      </c>
      <c r="AA38" s="18">
        <v>0.3</v>
      </c>
      <c r="AB38">
        <v>0.2</v>
      </c>
      <c r="AC38" s="18">
        <v>0</v>
      </c>
      <c r="AD38" s="18">
        <v>0.1</v>
      </c>
      <c r="AE38" s="18">
        <v>0.1</v>
      </c>
      <c r="AF38" s="18">
        <v>1.4</v>
      </c>
      <c r="AG38" s="18">
        <v>0.8</v>
      </c>
      <c r="AH38" s="319">
        <f t="shared" si="48"/>
        <v>2.8999999999999995</v>
      </c>
      <c r="AI38" s="18">
        <v>6</v>
      </c>
      <c r="AJ38" s="319">
        <f t="shared" si="49"/>
        <v>6</v>
      </c>
      <c r="AK38" s="18">
        <v>0.1</v>
      </c>
      <c r="AL38" s="18">
        <v>0.5</v>
      </c>
      <c r="AM38" s="319">
        <f t="shared" si="55"/>
        <v>0.6</v>
      </c>
      <c r="AN38" s="18">
        <v>0</v>
      </c>
      <c r="AO38" s="18">
        <v>1</v>
      </c>
      <c r="AP38" s="319">
        <f t="shared" si="56"/>
        <v>1</v>
      </c>
    </row>
    <row r="39" spans="1:88" ht="15.75">
      <c r="A39" s="1" t="s">
        <v>650</v>
      </c>
      <c r="B39" s="373">
        <f t="shared" si="44"/>
        <v>31.700000000000003</v>
      </c>
      <c r="C39">
        <v>1.2</v>
      </c>
      <c r="D39" s="319">
        <f t="shared" si="45"/>
        <v>1.2</v>
      </c>
      <c r="E39">
        <v>0.5</v>
      </c>
      <c r="F39" s="335">
        <f t="shared" si="46"/>
        <v>0.5</v>
      </c>
      <c r="G39">
        <v>0</v>
      </c>
      <c r="H39" s="335">
        <f t="shared" si="50"/>
        <v>0</v>
      </c>
      <c r="I39" s="18">
        <v>0.8</v>
      </c>
      <c r="J39" s="18">
        <v>5.2</v>
      </c>
      <c r="K39" s="353">
        <f t="shared" si="51"/>
        <v>6</v>
      </c>
      <c r="L39" s="18">
        <v>2</v>
      </c>
      <c r="M39" s="18">
        <v>1</v>
      </c>
      <c r="N39" s="353">
        <f t="shared" si="52"/>
        <v>3</v>
      </c>
      <c r="O39" s="18">
        <v>0.1</v>
      </c>
      <c r="P39" s="18">
        <v>0.1</v>
      </c>
      <c r="Q39" s="18">
        <v>3.7</v>
      </c>
      <c r="R39" s="18">
        <v>3</v>
      </c>
      <c r="S39" s="18">
        <v>2.2000000000000002</v>
      </c>
      <c r="T39" s="353">
        <f t="shared" si="53"/>
        <v>9.1000000000000014</v>
      </c>
      <c r="U39" s="18">
        <v>1</v>
      </c>
      <c r="V39" s="18">
        <v>0.6</v>
      </c>
      <c r="W39" s="335">
        <f t="shared" si="47"/>
        <v>1</v>
      </c>
      <c r="X39" s="18">
        <v>0</v>
      </c>
      <c r="Y39" s="18">
        <v>0.6</v>
      </c>
      <c r="Z39" s="319">
        <f t="shared" si="54"/>
        <v>0.6</v>
      </c>
      <c r="AA39" s="18">
        <v>0.3</v>
      </c>
      <c r="AB39">
        <v>0.2</v>
      </c>
      <c r="AC39" s="18">
        <v>0</v>
      </c>
      <c r="AD39" s="18">
        <v>0.1</v>
      </c>
      <c r="AE39" s="18">
        <v>0.1</v>
      </c>
      <c r="AF39" s="18">
        <v>1.3</v>
      </c>
      <c r="AG39" s="18">
        <v>0.7</v>
      </c>
      <c r="AH39" s="319">
        <f t="shared" si="48"/>
        <v>2.7</v>
      </c>
      <c r="AI39" s="18">
        <v>6</v>
      </c>
      <c r="AJ39" s="319">
        <f t="shared" si="49"/>
        <v>6</v>
      </c>
      <c r="AK39" s="18">
        <v>0.1</v>
      </c>
      <c r="AL39" s="18">
        <v>0.5</v>
      </c>
      <c r="AM39" s="319">
        <f t="shared" si="55"/>
        <v>0.6</v>
      </c>
      <c r="AN39" s="18">
        <v>0</v>
      </c>
      <c r="AO39" s="18">
        <v>1</v>
      </c>
      <c r="AP39" s="319">
        <f t="shared" si="56"/>
        <v>1</v>
      </c>
    </row>
    <row r="40" spans="1:88" ht="15.75">
      <c r="A40" s="1" t="s">
        <v>647</v>
      </c>
      <c r="B40" s="373">
        <f t="shared" si="44"/>
        <v>23.400000000000006</v>
      </c>
      <c r="C40">
        <v>1.3</v>
      </c>
      <c r="D40" s="319">
        <f t="shared" si="45"/>
        <v>1.3</v>
      </c>
      <c r="E40">
        <v>0.2</v>
      </c>
      <c r="F40" s="335">
        <f t="shared" si="46"/>
        <v>0.2</v>
      </c>
      <c r="G40">
        <v>0</v>
      </c>
      <c r="H40" s="335">
        <f t="shared" si="50"/>
        <v>0</v>
      </c>
      <c r="I40" s="18">
        <v>0.8</v>
      </c>
      <c r="J40" s="18">
        <v>2.7</v>
      </c>
      <c r="K40" s="353">
        <f t="shared" si="51"/>
        <v>3.5</v>
      </c>
      <c r="L40" s="18">
        <v>1.4</v>
      </c>
      <c r="M40" s="18">
        <v>1.1000000000000001</v>
      </c>
      <c r="N40" s="353">
        <f t="shared" si="52"/>
        <v>2.5</v>
      </c>
      <c r="O40" s="18">
        <v>0.1</v>
      </c>
      <c r="P40" s="18">
        <v>0.1</v>
      </c>
      <c r="Q40" s="18">
        <v>0.4</v>
      </c>
      <c r="R40" s="18">
        <v>3</v>
      </c>
      <c r="S40" s="18">
        <v>1.8</v>
      </c>
      <c r="T40" s="353">
        <f t="shared" si="53"/>
        <v>5.4</v>
      </c>
      <c r="U40" s="18">
        <v>0.4</v>
      </c>
      <c r="V40" s="18">
        <v>0.5</v>
      </c>
      <c r="W40" s="335">
        <f t="shared" si="47"/>
        <v>0.4</v>
      </c>
      <c r="X40" s="18">
        <v>0</v>
      </c>
      <c r="Y40" s="18">
        <v>0.4</v>
      </c>
      <c r="Z40" s="319">
        <f t="shared" si="54"/>
        <v>0.4</v>
      </c>
      <c r="AA40" s="18">
        <v>0.3</v>
      </c>
      <c r="AB40">
        <v>0.3</v>
      </c>
      <c r="AC40" s="18">
        <v>0.3</v>
      </c>
      <c r="AD40" s="18">
        <v>0.4</v>
      </c>
      <c r="AE40" s="18">
        <v>0.4</v>
      </c>
      <c r="AF40" s="18">
        <v>1.3</v>
      </c>
      <c r="AG40" s="18">
        <v>0.5</v>
      </c>
      <c r="AH40" s="319">
        <f t="shared" si="48"/>
        <v>3.5</v>
      </c>
      <c r="AI40" s="18">
        <v>4.5</v>
      </c>
      <c r="AJ40" s="319">
        <f t="shared" si="49"/>
        <v>4.5</v>
      </c>
      <c r="AK40" s="18">
        <v>0.1</v>
      </c>
      <c r="AL40" s="18">
        <v>0.5</v>
      </c>
      <c r="AM40" s="319">
        <f t="shared" si="55"/>
        <v>0.6</v>
      </c>
      <c r="AN40" s="18">
        <v>0.1</v>
      </c>
      <c r="AO40" s="18">
        <v>1</v>
      </c>
      <c r="AP40" s="319">
        <f t="shared" si="56"/>
        <v>1.1000000000000001</v>
      </c>
    </row>
    <row r="41" spans="1:88" ht="15.75">
      <c r="A41" s="1" t="s">
        <v>648</v>
      </c>
      <c r="B41" s="373">
        <f t="shared" si="44"/>
        <v>21</v>
      </c>
      <c r="C41">
        <v>0.6</v>
      </c>
      <c r="D41" s="319">
        <f t="shared" si="45"/>
        <v>0.6</v>
      </c>
      <c r="E41">
        <v>0.5</v>
      </c>
      <c r="F41" s="335">
        <f t="shared" si="46"/>
        <v>0.5</v>
      </c>
      <c r="G41">
        <v>0</v>
      </c>
      <c r="H41" s="335">
        <f t="shared" si="50"/>
        <v>0</v>
      </c>
      <c r="I41" s="18">
        <v>0.2</v>
      </c>
      <c r="J41" s="18">
        <v>0.7</v>
      </c>
      <c r="K41" s="353">
        <f t="shared" si="51"/>
        <v>0.89999999999999991</v>
      </c>
      <c r="L41" s="18">
        <v>1</v>
      </c>
      <c r="M41" s="18">
        <v>1</v>
      </c>
      <c r="N41" s="353">
        <f t="shared" si="52"/>
        <v>2</v>
      </c>
      <c r="O41" s="18">
        <v>0.1</v>
      </c>
      <c r="P41" s="18">
        <v>0.5</v>
      </c>
      <c r="Q41" s="18">
        <v>0.3</v>
      </c>
      <c r="R41" s="18">
        <v>2.7</v>
      </c>
      <c r="S41" s="18">
        <v>0.9</v>
      </c>
      <c r="T41" s="353">
        <f t="shared" si="53"/>
        <v>4.5</v>
      </c>
      <c r="U41" s="18">
        <v>1.4</v>
      </c>
      <c r="V41" s="18">
        <v>0.8</v>
      </c>
      <c r="W41" s="335">
        <f t="shared" si="47"/>
        <v>1.4</v>
      </c>
      <c r="X41" s="18">
        <v>0</v>
      </c>
      <c r="Y41" s="18">
        <v>0.5</v>
      </c>
      <c r="Z41" s="319">
        <f t="shared" si="54"/>
        <v>0.5</v>
      </c>
      <c r="AA41" s="18">
        <v>0.2</v>
      </c>
      <c r="AB41">
        <v>0.3</v>
      </c>
      <c r="AC41" s="18">
        <v>0.2</v>
      </c>
      <c r="AD41" s="18">
        <v>0</v>
      </c>
      <c r="AE41" s="18">
        <v>0.1</v>
      </c>
      <c r="AF41" s="18">
        <v>0.9</v>
      </c>
      <c r="AG41" s="18">
        <v>0.8</v>
      </c>
      <c r="AH41" s="319">
        <f t="shared" si="48"/>
        <v>2.5</v>
      </c>
      <c r="AI41" s="18">
        <v>6</v>
      </c>
      <c r="AJ41" s="319">
        <f t="shared" si="49"/>
        <v>6</v>
      </c>
      <c r="AK41" s="18">
        <v>0.1</v>
      </c>
      <c r="AL41" s="18">
        <v>0.5</v>
      </c>
      <c r="AM41" s="319">
        <f t="shared" si="55"/>
        <v>0.6</v>
      </c>
      <c r="AN41" s="18">
        <v>0.4</v>
      </c>
      <c r="AO41" s="18">
        <v>1.1000000000000001</v>
      </c>
      <c r="AP41" s="319">
        <f t="shared" si="56"/>
        <v>1.5</v>
      </c>
    </row>
    <row r="42" spans="1:88" ht="15.75">
      <c r="A42" s="1" t="s">
        <v>652</v>
      </c>
      <c r="B42" s="373">
        <f t="shared" si="44"/>
        <v>41.4</v>
      </c>
      <c r="C42">
        <v>1</v>
      </c>
      <c r="D42" s="319">
        <f t="shared" si="45"/>
        <v>1</v>
      </c>
      <c r="E42">
        <v>1.5</v>
      </c>
      <c r="F42" s="335">
        <f t="shared" si="46"/>
        <v>1.5</v>
      </c>
      <c r="G42">
        <v>0</v>
      </c>
      <c r="H42" s="335">
        <f t="shared" si="50"/>
        <v>0</v>
      </c>
      <c r="I42" s="18">
        <v>0.5</v>
      </c>
      <c r="J42" s="18">
        <v>4.3</v>
      </c>
      <c r="K42" s="353">
        <f t="shared" si="51"/>
        <v>4.8</v>
      </c>
      <c r="L42" s="18">
        <v>5</v>
      </c>
      <c r="M42" s="18"/>
      <c r="N42" s="353">
        <f t="shared" si="52"/>
        <v>5</v>
      </c>
      <c r="O42" s="18">
        <v>0.1</v>
      </c>
      <c r="P42" s="18">
        <v>0.8</v>
      </c>
      <c r="Q42" s="18">
        <v>5.4</v>
      </c>
      <c r="R42" s="18">
        <v>5.5</v>
      </c>
      <c r="S42" s="18">
        <v>0.8</v>
      </c>
      <c r="T42" s="353">
        <f t="shared" si="53"/>
        <v>12.600000000000001</v>
      </c>
      <c r="U42" s="18">
        <v>0.6</v>
      </c>
      <c r="V42" s="18">
        <v>1</v>
      </c>
      <c r="W42" s="335">
        <f t="shared" si="47"/>
        <v>0.6</v>
      </c>
      <c r="X42" s="18">
        <v>0.7</v>
      </c>
      <c r="Y42" s="18">
        <v>0.3</v>
      </c>
      <c r="Z42" s="319">
        <f t="shared" si="54"/>
        <v>1</v>
      </c>
      <c r="AA42" s="18">
        <v>0.3</v>
      </c>
      <c r="AB42">
        <v>0.2</v>
      </c>
      <c r="AC42" s="18">
        <v>0.3</v>
      </c>
      <c r="AD42" s="18">
        <v>0.5</v>
      </c>
      <c r="AE42" s="18">
        <v>0.3</v>
      </c>
      <c r="AF42" s="18">
        <v>2</v>
      </c>
      <c r="AG42" s="18">
        <v>2.9</v>
      </c>
      <c r="AH42" s="319">
        <f t="shared" si="48"/>
        <v>6.5</v>
      </c>
      <c r="AI42" s="18">
        <v>5.8</v>
      </c>
      <c r="AJ42" s="319">
        <f t="shared" si="49"/>
        <v>5.8</v>
      </c>
      <c r="AK42" s="18">
        <v>0.3</v>
      </c>
      <c r="AL42" s="18">
        <v>0.9</v>
      </c>
      <c r="AM42" s="319">
        <f t="shared" si="55"/>
        <v>1.2</v>
      </c>
      <c r="AN42" s="18">
        <v>0.4</v>
      </c>
      <c r="AO42" s="18">
        <v>1</v>
      </c>
      <c r="AP42" s="319">
        <f t="shared" si="56"/>
        <v>1.4</v>
      </c>
    </row>
    <row r="43" spans="1:88" ht="15.75">
      <c r="A43" s="1" t="s">
        <v>651</v>
      </c>
      <c r="B43" s="373">
        <f t="shared" si="44"/>
        <v>30.700000000000003</v>
      </c>
      <c r="C43">
        <v>1.1000000000000001</v>
      </c>
      <c r="D43" s="319">
        <f t="shared" si="45"/>
        <v>1.1000000000000001</v>
      </c>
      <c r="E43">
        <v>0.6</v>
      </c>
      <c r="F43" s="335">
        <f t="shared" si="46"/>
        <v>0.6</v>
      </c>
      <c r="G43">
        <v>0</v>
      </c>
      <c r="H43" s="335">
        <f t="shared" si="50"/>
        <v>0</v>
      </c>
      <c r="I43" s="18">
        <v>0.4</v>
      </c>
      <c r="J43" s="18">
        <v>4.4000000000000004</v>
      </c>
      <c r="K43" s="353">
        <f t="shared" si="51"/>
        <v>4.8000000000000007</v>
      </c>
      <c r="L43" s="18">
        <v>2.2999999999999998</v>
      </c>
      <c r="M43" s="18">
        <v>0.9</v>
      </c>
      <c r="N43" s="353">
        <f t="shared" si="52"/>
        <v>3.1999999999999997</v>
      </c>
      <c r="O43" s="18">
        <v>0.1</v>
      </c>
      <c r="P43" s="18">
        <v>0.1</v>
      </c>
      <c r="Q43" s="18">
        <v>2.2000000000000002</v>
      </c>
      <c r="R43" s="18">
        <v>2.5</v>
      </c>
      <c r="S43" s="18">
        <v>1</v>
      </c>
      <c r="T43" s="353">
        <f t="shared" si="53"/>
        <v>5.9</v>
      </c>
      <c r="U43" s="18">
        <v>1.4</v>
      </c>
      <c r="V43" s="18">
        <v>1</v>
      </c>
      <c r="W43" s="335">
        <f t="shared" si="47"/>
        <v>1.4</v>
      </c>
      <c r="X43" s="18">
        <v>0</v>
      </c>
      <c r="Y43" s="18">
        <v>0.5</v>
      </c>
      <c r="Z43" s="319">
        <f t="shared" si="54"/>
        <v>0.5</v>
      </c>
      <c r="AA43" s="18">
        <v>0.5</v>
      </c>
      <c r="AB43">
        <v>0.2</v>
      </c>
      <c r="AC43" s="18">
        <v>0</v>
      </c>
      <c r="AD43" s="18">
        <v>0.1</v>
      </c>
      <c r="AE43" s="18">
        <v>0</v>
      </c>
      <c r="AF43" s="18">
        <v>2</v>
      </c>
      <c r="AG43" s="18">
        <v>2</v>
      </c>
      <c r="AH43" s="319">
        <f t="shared" si="48"/>
        <v>4.8</v>
      </c>
      <c r="AI43" s="18">
        <v>5.8</v>
      </c>
      <c r="AJ43" s="319">
        <f t="shared" si="49"/>
        <v>5.8</v>
      </c>
      <c r="AK43" s="18">
        <v>0.2</v>
      </c>
      <c r="AL43" s="18">
        <v>0.8</v>
      </c>
      <c r="AM43" s="319">
        <f t="shared" si="55"/>
        <v>1</v>
      </c>
      <c r="AN43" s="18">
        <v>0.4</v>
      </c>
      <c r="AO43" s="18">
        <v>1.2</v>
      </c>
      <c r="AP43" s="319">
        <f t="shared" si="56"/>
        <v>1.6</v>
      </c>
    </row>
    <row r="44" spans="1:88" ht="15.75">
      <c r="A44" s="1" t="s">
        <v>653</v>
      </c>
      <c r="B44" s="373">
        <f t="shared" si="44"/>
        <v>1.6</v>
      </c>
      <c r="C44">
        <v>1</v>
      </c>
      <c r="D44" s="319">
        <f t="shared" si="45"/>
        <v>1</v>
      </c>
      <c r="E44">
        <v>0.6</v>
      </c>
      <c r="F44" s="335">
        <f t="shared" si="46"/>
        <v>0.6</v>
      </c>
      <c r="G44">
        <v>0</v>
      </c>
      <c r="H44" s="335">
        <f t="shared" si="50"/>
        <v>0</v>
      </c>
      <c r="I44" s="18"/>
      <c r="J44" s="18"/>
      <c r="K44" s="353">
        <f t="shared" si="51"/>
        <v>0</v>
      </c>
      <c r="L44" s="18"/>
      <c r="M44" s="18"/>
      <c r="N44" s="353">
        <f t="shared" si="52"/>
        <v>0</v>
      </c>
      <c r="T44" s="353">
        <f t="shared" si="53"/>
        <v>0</v>
      </c>
      <c r="W44" s="335">
        <f t="shared" si="47"/>
        <v>0</v>
      </c>
      <c r="Z44" s="319">
        <f t="shared" si="54"/>
        <v>0</v>
      </c>
      <c r="AH44" s="319">
        <f t="shared" ref="AH44" si="57">AA44+AB44+AC44</f>
        <v>0</v>
      </c>
      <c r="AJ44" s="319">
        <f t="shared" si="49"/>
        <v>0</v>
      </c>
      <c r="AM44" s="319">
        <f t="shared" si="55"/>
        <v>0</v>
      </c>
      <c r="AP44" s="319">
        <f t="shared" si="56"/>
        <v>0</v>
      </c>
    </row>
    <row r="45" spans="1:88" ht="15.75" thickBot="1">
      <c r="A45" s="1"/>
      <c r="B45" s="1"/>
      <c r="C45" s="314">
        <f>SUM(F47:J47)</f>
        <v>14.186666666666667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K45" s="1"/>
      <c r="BL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</row>
    <row r="46" spans="1:88" ht="15.75">
      <c r="A46" s="338" t="s">
        <v>61</v>
      </c>
      <c r="B46" s="356"/>
      <c r="C46" s="339" t="s">
        <v>74</v>
      </c>
      <c r="D46" s="339" t="s">
        <v>76</v>
      </c>
      <c r="E46" s="339" t="s">
        <v>77</v>
      </c>
      <c r="F46" s="339" t="s">
        <v>79</v>
      </c>
      <c r="G46" s="339" t="s">
        <v>78</v>
      </c>
      <c r="H46" s="339" t="s">
        <v>83</v>
      </c>
      <c r="I46" s="339" t="s">
        <v>84</v>
      </c>
      <c r="J46" s="339" t="s">
        <v>86</v>
      </c>
      <c r="K46" s="339" t="s">
        <v>88</v>
      </c>
      <c r="L46" s="339" t="s">
        <v>89</v>
      </c>
      <c r="M46" s="339" t="s">
        <v>91</v>
      </c>
      <c r="N46" s="339" t="s">
        <v>93</v>
      </c>
      <c r="O46" s="19"/>
      <c r="P46" s="19"/>
      <c r="Q46" s="19"/>
      <c r="R46" s="19"/>
      <c r="S46" s="19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</row>
    <row r="47" spans="1:88" ht="15.75">
      <c r="A47" s="340" t="s">
        <v>58</v>
      </c>
      <c r="B47" s="357"/>
      <c r="C47" s="341">
        <f>D27</f>
        <v>1.02</v>
      </c>
      <c r="D47" s="341">
        <f>F27</f>
        <v>0.61999999999999988</v>
      </c>
      <c r="E47" s="341">
        <f>H27</f>
        <v>0</v>
      </c>
      <c r="F47" s="341">
        <f>K27</f>
        <v>2.4400000000000004</v>
      </c>
      <c r="G47" s="341">
        <f>N27</f>
        <v>2.5866666666666669</v>
      </c>
      <c r="H47" s="341">
        <f>T27</f>
        <v>7.5866666666666678</v>
      </c>
      <c r="I47" s="341">
        <f>W27</f>
        <v>1.1666666666666667</v>
      </c>
      <c r="J47" s="341">
        <f>Z27</f>
        <v>0.40666666666666662</v>
      </c>
      <c r="K47" s="341">
        <f>AH27</f>
        <v>3.3733333333333335</v>
      </c>
      <c r="L47" s="341">
        <f>AJ27</f>
        <v>5.8933333333333326</v>
      </c>
      <c r="M47" s="341">
        <f>(AM27)</f>
        <v>1.0533333333333335</v>
      </c>
      <c r="N47" s="341">
        <f>AP27</f>
        <v>1.38</v>
      </c>
      <c r="O47" s="18"/>
      <c r="P47" s="18"/>
      <c r="Q47" s="18"/>
      <c r="R47" s="18"/>
      <c r="S47" s="18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</row>
    <row r="48" spans="1:88" ht="15.75">
      <c r="A48" s="340" t="s">
        <v>656</v>
      </c>
      <c r="B48" s="357"/>
      <c r="C48" s="341">
        <f>D28</f>
        <v>1.0333333333333334</v>
      </c>
      <c r="D48" s="341">
        <f>F28</f>
        <v>0.96666666666666667</v>
      </c>
      <c r="E48" s="341">
        <f>H28</f>
        <v>0</v>
      </c>
      <c r="F48" s="341">
        <f>K28</f>
        <v>4.0333333333333341</v>
      </c>
      <c r="G48" s="341">
        <f>N28</f>
        <v>2.5</v>
      </c>
      <c r="H48" s="341">
        <f>T28</f>
        <v>7.8999999999999986</v>
      </c>
      <c r="I48" s="341">
        <f>W28</f>
        <v>1.7</v>
      </c>
      <c r="J48" s="341">
        <f>Z28</f>
        <v>0.56666666666666676</v>
      </c>
      <c r="K48" s="341">
        <f>AH28</f>
        <v>3.8666666666666667</v>
      </c>
      <c r="L48" s="341">
        <f>AJ28</f>
        <v>5.3666666666666671</v>
      </c>
      <c r="M48" s="341">
        <f>(AM28)</f>
        <v>1</v>
      </c>
      <c r="N48" s="341">
        <f>AP28</f>
        <v>1.3666666666666665</v>
      </c>
      <c r="O48" s="18"/>
      <c r="P48" s="18"/>
      <c r="Q48" s="18"/>
      <c r="R48" s="18"/>
      <c r="S48" s="18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</row>
    <row r="49" spans="1:87" ht="15.75">
      <c r="A49" s="340" t="s">
        <v>654</v>
      </c>
      <c r="B49" s="357"/>
      <c r="C49" s="341">
        <f>D29</f>
        <v>1.2</v>
      </c>
      <c r="D49" s="341">
        <f>F29</f>
        <v>0.45</v>
      </c>
      <c r="E49" s="341">
        <f>H29</f>
        <v>0</v>
      </c>
      <c r="F49" s="341">
        <f>K29</f>
        <v>1.5999999999999999</v>
      </c>
      <c r="G49" s="341">
        <f>N29</f>
        <v>2.1</v>
      </c>
      <c r="H49" s="341">
        <f>T29</f>
        <v>6.6999999999999993</v>
      </c>
      <c r="I49" s="341">
        <f>W29</f>
        <v>0.45000000000000007</v>
      </c>
      <c r="J49" s="341">
        <f>Z29</f>
        <v>0.35000000000000003</v>
      </c>
      <c r="K49" s="341">
        <f>AH29</f>
        <v>3.9000000000000004</v>
      </c>
      <c r="L49" s="341">
        <f>AJ29</f>
        <v>5.95</v>
      </c>
      <c r="M49" s="341">
        <f>(AM29)</f>
        <v>1.5</v>
      </c>
      <c r="N49" s="341">
        <f>AP29</f>
        <v>1.4</v>
      </c>
      <c r="O49" s="18"/>
      <c r="P49" s="18"/>
      <c r="Q49" s="18"/>
      <c r="R49" s="18"/>
      <c r="S49" s="18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</row>
    <row r="50" spans="1:87" ht="15.75">
      <c r="A50" s="342" t="s">
        <v>59</v>
      </c>
      <c r="B50" s="358"/>
      <c r="C50" s="343">
        <f>D30</f>
        <v>1.1000000000000001</v>
      </c>
      <c r="D50" s="343">
        <f>F30</f>
        <v>0.42000000000000004</v>
      </c>
      <c r="E50" s="343">
        <f>H30</f>
        <v>0</v>
      </c>
      <c r="F50" s="343">
        <f>K30</f>
        <v>1.3399999999999999</v>
      </c>
      <c r="G50" s="343">
        <f>N30</f>
        <v>2.2000000000000002</v>
      </c>
      <c r="H50" s="343">
        <f>T30</f>
        <v>5.72</v>
      </c>
      <c r="I50" s="343">
        <f>W30</f>
        <v>0.6</v>
      </c>
      <c r="J50" s="343">
        <f>Z30</f>
        <v>0.26</v>
      </c>
      <c r="K50" s="343">
        <f>AH30</f>
        <v>3.2600000000000002</v>
      </c>
      <c r="L50" s="341">
        <f>AJ30</f>
        <v>5.08</v>
      </c>
      <c r="M50" s="341">
        <f>AM30</f>
        <v>1.2200000000000002</v>
      </c>
      <c r="N50" s="341">
        <f>AP30</f>
        <v>1.1800000000000002</v>
      </c>
      <c r="O50" s="18"/>
      <c r="P50" s="18"/>
      <c r="Q50" s="18"/>
      <c r="R50" s="18"/>
      <c r="S50" s="18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</row>
    <row r="51" spans="1:87" ht="15.75">
      <c r="A51" s="340" t="s">
        <v>60</v>
      </c>
      <c r="B51" s="357"/>
      <c r="C51" s="341">
        <f>D26</f>
        <v>1.04</v>
      </c>
      <c r="D51" s="341">
        <f>F26</f>
        <v>0.57000000000000006</v>
      </c>
      <c r="E51" s="341">
        <f>H26</f>
        <v>0</v>
      </c>
      <c r="F51" s="341">
        <f>K26</f>
        <v>2.165</v>
      </c>
      <c r="G51" s="341">
        <f>N26</f>
        <v>2.4900000000000007</v>
      </c>
      <c r="H51" s="341">
        <f>T26</f>
        <v>7.12</v>
      </c>
      <c r="I51" s="341">
        <f>W26</f>
        <v>1.0250000000000001</v>
      </c>
      <c r="J51" s="341">
        <f>Z26</f>
        <v>0.37</v>
      </c>
      <c r="K51" s="341">
        <f>AH26</f>
        <v>3.3449999999999998</v>
      </c>
      <c r="L51" s="341">
        <f>AJ26</f>
        <v>5.6899999999999995</v>
      </c>
      <c r="M51" s="341">
        <f>AM26</f>
        <v>1.0950000000000002</v>
      </c>
      <c r="N51" s="344">
        <f>AP26</f>
        <v>1.3299999999999996</v>
      </c>
      <c r="O51" s="20"/>
      <c r="P51" s="20"/>
      <c r="Q51" s="20"/>
      <c r="R51" s="20"/>
      <c r="S51" s="20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</row>
    <row r="52" spans="1:87" ht="15.75">
      <c r="A52" s="337" t="s">
        <v>72</v>
      </c>
      <c r="B52" s="359"/>
      <c r="C52" s="345" t="s">
        <v>74</v>
      </c>
      <c r="D52" s="345" t="s">
        <v>76</v>
      </c>
      <c r="E52" s="345" t="s">
        <v>77</v>
      </c>
      <c r="F52" s="345" t="s">
        <v>79</v>
      </c>
      <c r="G52" s="345" t="s">
        <v>78</v>
      </c>
      <c r="H52" s="345" t="s">
        <v>83</v>
      </c>
      <c r="I52" s="345" t="s">
        <v>84</v>
      </c>
      <c r="J52" s="345" t="s">
        <v>86</v>
      </c>
      <c r="K52" s="345" t="s">
        <v>88</v>
      </c>
      <c r="L52" s="345" t="s">
        <v>89</v>
      </c>
      <c r="M52" s="345" t="s">
        <v>91</v>
      </c>
      <c r="N52" s="346" t="s">
        <v>93</v>
      </c>
      <c r="O52" s="19"/>
      <c r="P52" s="19"/>
      <c r="Q52" s="19"/>
      <c r="R52" s="19"/>
      <c r="S52" s="19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</row>
    <row r="53" spans="1:87" ht="15.75">
      <c r="A53" s="347" t="s">
        <v>68</v>
      </c>
      <c r="B53" s="360"/>
      <c r="C53" s="348">
        <f>SUM(C47)</f>
        <v>1.02</v>
      </c>
      <c r="D53" s="348">
        <f t="shared" ref="D53:N53" si="58">SUM(D47+C53)</f>
        <v>1.64</v>
      </c>
      <c r="E53" s="348">
        <f t="shared" si="58"/>
        <v>1.64</v>
      </c>
      <c r="F53" s="348">
        <f t="shared" si="58"/>
        <v>4.08</v>
      </c>
      <c r="G53" s="348">
        <f t="shared" si="58"/>
        <v>6.666666666666667</v>
      </c>
      <c r="H53" s="348">
        <f t="shared" si="58"/>
        <v>14.253333333333334</v>
      </c>
      <c r="I53" s="348">
        <f t="shared" si="58"/>
        <v>15.42</v>
      </c>
      <c r="J53" s="348">
        <f t="shared" si="58"/>
        <v>15.826666666666666</v>
      </c>
      <c r="K53" s="348">
        <f t="shared" si="58"/>
        <v>19.2</v>
      </c>
      <c r="L53" s="348">
        <f t="shared" si="58"/>
        <v>25.093333333333334</v>
      </c>
      <c r="M53" s="348">
        <f t="shared" si="58"/>
        <v>26.146666666666668</v>
      </c>
      <c r="N53" s="349">
        <f t="shared" si="58"/>
        <v>27.526666666666667</v>
      </c>
      <c r="O53" s="28"/>
      <c r="P53" s="28"/>
      <c r="Q53" s="28"/>
      <c r="R53" s="28"/>
      <c r="S53" s="28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</row>
    <row r="54" spans="1:87" ht="15.75">
      <c r="A54" s="347" t="s">
        <v>657</v>
      </c>
      <c r="B54" s="360"/>
      <c r="C54" s="348">
        <f>SUM(C48)</f>
        <v>1.0333333333333334</v>
      </c>
      <c r="D54" s="348">
        <f t="shared" ref="D54:N54" si="59">SUM(D48+C54)</f>
        <v>2</v>
      </c>
      <c r="E54" s="348">
        <f t="shared" si="59"/>
        <v>2</v>
      </c>
      <c r="F54" s="348">
        <f t="shared" si="59"/>
        <v>6.0333333333333341</v>
      </c>
      <c r="G54" s="348">
        <f t="shared" si="59"/>
        <v>8.533333333333335</v>
      </c>
      <c r="H54" s="348">
        <f t="shared" si="59"/>
        <v>16.433333333333334</v>
      </c>
      <c r="I54" s="348">
        <f t="shared" si="59"/>
        <v>18.133333333333333</v>
      </c>
      <c r="J54" s="348">
        <f t="shared" si="59"/>
        <v>18.7</v>
      </c>
      <c r="K54" s="348">
        <f t="shared" si="59"/>
        <v>22.566666666666666</v>
      </c>
      <c r="L54" s="348">
        <f t="shared" si="59"/>
        <v>27.933333333333334</v>
      </c>
      <c r="M54" s="348">
        <f t="shared" si="59"/>
        <v>28.933333333333334</v>
      </c>
      <c r="N54" s="349">
        <f t="shared" si="59"/>
        <v>30.3</v>
      </c>
      <c r="O54" s="28"/>
      <c r="P54" s="28"/>
      <c r="Q54" s="28"/>
      <c r="R54" s="28"/>
      <c r="S54" s="28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</row>
    <row r="55" spans="1:87" ht="15.75">
      <c r="A55" s="347" t="s">
        <v>655</v>
      </c>
      <c r="B55" s="360"/>
      <c r="C55" s="348">
        <f>SUM(C49)</f>
        <v>1.2</v>
      </c>
      <c r="D55" s="348">
        <f t="shared" ref="D55:N55" si="60">SUM(D49+C55)</f>
        <v>1.65</v>
      </c>
      <c r="E55" s="348">
        <f t="shared" si="60"/>
        <v>1.65</v>
      </c>
      <c r="F55" s="348">
        <f t="shared" si="60"/>
        <v>3.25</v>
      </c>
      <c r="G55" s="348">
        <f t="shared" si="60"/>
        <v>5.35</v>
      </c>
      <c r="H55" s="348">
        <f t="shared" si="60"/>
        <v>12.049999999999999</v>
      </c>
      <c r="I55" s="348">
        <f t="shared" si="60"/>
        <v>12.499999999999998</v>
      </c>
      <c r="J55" s="348">
        <f t="shared" si="60"/>
        <v>12.849999999999998</v>
      </c>
      <c r="K55" s="348">
        <f t="shared" si="60"/>
        <v>16.75</v>
      </c>
      <c r="L55" s="348">
        <f t="shared" si="60"/>
        <v>22.7</v>
      </c>
      <c r="M55" s="348">
        <f t="shared" si="60"/>
        <v>24.2</v>
      </c>
      <c r="N55" s="349">
        <f t="shared" si="60"/>
        <v>25.599999999999998</v>
      </c>
      <c r="O55" s="28"/>
      <c r="P55" s="28"/>
      <c r="Q55" s="28"/>
      <c r="R55" s="28"/>
      <c r="S55" s="28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</row>
    <row r="56" spans="1:87" ht="15.75">
      <c r="A56" s="352" t="s">
        <v>69</v>
      </c>
      <c r="B56" s="361"/>
      <c r="C56" s="350">
        <f>SUM(C50)</f>
        <v>1.1000000000000001</v>
      </c>
      <c r="D56" s="350">
        <f t="shared" ref="D56:N56" si="61">SUM(D50+C56)</f>
        <v>1.52</v>
      </c>
      <c r="E56" s="350">
        <f t="shared" si="61"/>
        <v>1.52</v>
      </c>
      <c r="F56" s="350">
        <f t="shared" si="61"/>
        <v>2.86</v>
      </c>
      <c r="G56" s="350">
        <f t="shared" si="61"/>
        <v>5.0600000000000005</v>
      </c>
      <c r="H56" s="350">
        <f t="shared" si="61"/>
        <v>10.780000000000001</v>
      </c>
      <c r="I56" s="350">
        <f t="shared" si="61"/>
        <v>11.38</v>
      </c>
      <c r="J56" s="350">
        <f t="shared" si="61"/>
        <v>11.64</v>
      </c>
      <c r="K56" s="350">
        <f t="shared" si="61"/>
        <v>14.9</v>
      </c>
      <c r="L56" s="350">
        <f t="shared" si="61"/>
        <v>19.98</v>
      </c>
      <c r="M56" s="350">
        <f t="shared" si="61"/>
        <v>21.2</v>
      </c>
      <c r="N56" s="351">
        <f t="shared" si="61"/>
        <v>22.38</v>
      </c>
      <c r="O56" s="28"/>
      <c r="P56" s="28"/>
      <c r="Q56" s="28"/>
      <c r="R56" s="28"/>
      <c r="S56" s="28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</row>
    <row r="57" spans="1:87" ht="15.75">
      <c r="A57" s="347" t="s">
        <v>70</v>
      </c>
      <c r="B57" s="360"/>
      <c r="C57" s="349">
        <f>SUM(C51)</f>
        <v>1.04</v>
      </c>
      <c r="D57" s="349">
        <f t="shared" ref="D57:N57" si="62">SUM(D51+C57)</f>
        <v>1.61</v>
      </c>
      <c r="E57" s="349">
        <f t="shared" si="62"/>
        <v>1.61</v>
      </c>
      <c r="F57" s="349">
        <f t="shared" si="62"/>
        <v>3.7750000000000004</v>
      </c>
      <c r="G57" s="349">
        <f t="shared" si="62"/>
        <v>6.2650000000000006</v>
      </c>
      <c r="H57" s="349">
        <f t="shared" si="62"/>
        <v>13.385000000000002</v>
      </c>
      <c r="I57" s="349">
        <f t="shared" si="62"/>
        <v>14.410000000000002</v>
      </c>
      <c r="J57" s="349">
        <f t="shared" si="62"/>
        <v>14.780000000000001</v>
      </c>
      <c r="K57" s="349">
        <f t="shared" si="62"/>
        <v>18.125</v>
      </c>
      <c r="L57" s="349">
        <f t="shared" si="62"/>
        <v>23.814999999999998</v>
      </c>
      <c r="M57" s="349">
        <f t="shared" si="62"/>
        <v>24.909999999999997</v>
      </c>
      <c r="N57" s="349">
        <f t="shared" si="62"/>
        <v>26.239999999999995</v>
      </c>
      <c r="O57" s="28"/>
      <c r="P57" s="28"/>
      <c r="Q57" s="28"/>
      <c r="R57" s="28"/>
      <c r="S57" s="28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</row>
    <row r="58" spans="1:87">
      <c r="A58" s="29" t="s">
        <v>279</v>
      </c>
      <c r="B58" s="362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20"/>
      <c r="P58" s="20"/>
      <c r="Q58" s="20"/>
      <c r="R58" s="20"/>
      <c r="S58" s="20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</row>
    <row r="59" spans="1:87">
      <c r="A59" s="32" t="s">
        <v>63</v>
      </c>
      <c r="B59" s="363"/>
      <c r="C59" s="38" t="s">
        <v>74</v>
      </c>
      <c r="D59" s="38" t="s">
        <v>76</v>
      </c>
      <c r="E59" s="38" t="s">
        <v>77</v>
      </c>
      <c r="F59" s="38" t="s">
        <v>79</v>
      </c>
      <c r="G59" s="38" t="s">
        <v>78</v>
      </c>
      <c r="H59" s="38" t="s">
        <v>83</v>
      </c>
      <c r="I59" s="38" t="s">
        <v>84</v>
      </c>
      <c r="J59" s="38" t="s">
        <v>86</v>
      </c>
      <c r="K59" s="38" t="s">
        <v>88</v>
      </c>
      <c r="L59" s="38" t="s">
        <v>89</v>
      </c>
      <c r="M59" s="38" t="s">
        <v>91</v>
      </c>
      <c r="N59" s="38" t="s">
        <v>93</v>
      </c>
      <c r="O59" s="19"/>
      <c r="P59" s="19"/>
      <c r="Q59" s="19"/>
      <c r="R59" s="19"/>
      <c r="S59" s="19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</row>
    <row r="60" spans="1:87">
      <c r="A60" s="26" t="s">
        <v>64</v>
      </c>
      <c r="B60" s="11"/>
      <c r="C60" s="18">
        <v>1.02</v>
      </c>
      <c r="D60" s="18">
        <v>1.05</v>
      </c>
      <c r="E60" s="18">
        <v>0.77</v>
      </c>
      <c r="F60" s="18">
        <v>1.71</v>
      </c>
      <c r="G60" s="18">
        <v>3.24</v>
      </c>
      <c r="H60" s="18">
        <v>2.4</v>
      </c>
      <c r="I60" s="18">
        <v>1.53</v>
      </c>
      <c r="J60" s="18">
        <v>2.2200000000000002</v>
      </c>
      <c r="K60" s="18">
        <v>2.72</v>
      </c>
      <c r="L60" s="18">
        <v>2.19</v>
      </c>
      <c r="M60" s="18">
        <v>0.86</v>
      </c>
      <c r="N60" s="20">
        <v>0.92</v>
      </c>
      <c r="O60" s="20"/>
      <c r="P60" s="20"/>
      <c r="Q60" s="20"/>
      <c r="R60" s="20"/>
      <c r="S60" s="20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</row>
    <row r="61" spans="1:87">
      <c r="A61" s="26" t="s">
        <v>65</v>
      </c>
      <c r="B61" s="11"/>
      <c r="C61" s="18">
        <f>SUM(C60)</f>
        <v>1.02</v>
      </c>
      <c r="D61" s="18">
        <f>SUM(C61+D60)</f>
        <v>2.0700000000000003</v>
      </c>
      <c r="E61" s="18">
        <f>SUM(D61+E60)</f>
        <v>2.8400000000000003</v>
      </c>
      <c r="F61" s="18">
        <f t="shared" ref="F61:J61" si="63">SUM(E61+F60)</f>
        <v>4.5500000000000007</v>
      </c>
      <c r="G61" s="18">
        <f t="shared" si="63"/>
        <v>7.7900000000000009</v>
      </c>
      <c r="H61" s="18">
        <f>SUM(G61+H60)</f>
        <v>10.190000000000001</v>
      </c>
      <c r="I61" s="18">
        <f>SUM(H61+I60)</f>
        <v>11.72</v>
      </c>
      <c r="J61" s="18">
        <f t="shared" si="63"/>
        <v>13.940000000000001</v>
      </c>
      <c r="K61" s="18">
        <f>SUM(J61+K60)</f>
        <v>16.66</v>
      </c>
      <c r="L61" s="18">
        <f>SUM(K61+L60)</f>
        <v>18.850000000000001</v>
      </c>
      <c r="M61" s="18">
        <f>SUM(L61+M60)</f>
        <v>19.71</v>
      </c>
      <c r="N61" s="20">
        <f>SUM(M61+N60)</f>
        <v>20.630000000000003</v>
      </c>
      <c r="O61" s="20"/>
      <c r="P61" s="20"/>
      <c r="Q61" s="20"/>
      <c r="R61" s="20"/>
      <c r="S61" s="20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</row>
    <row r="62" spans="1:87">
      <c r="A62" s="27" t="s">
        <v>66</v>
      </c>
      <c r="B62" s="21"/>
      <c r="C62" s="28">
        <v>5.34</v>
      </c>
      <c r="D62" s="28">
        <v>5.29</v>
      </c>
      <c r="E62" s="28">
        <v>5.58</v>
      </c>
      <c r="F62" s="28">
        <v>5.36</v>
      </c>
      <c r="G62" s="28">
        <v>8.82</v>
      </c>
      <c r="H62" s="28">
        <v>13.52</v>
      </c>
      <c r="I62" s="28">
        <v>11.61</v>
      </c>
      <c r="J62" s="28">
        <v>12.46</v>
      </c>
      <c r="K62" s="28">
        <v>9.85</v>
      </c>
      <c r="L62" s="28">
        <v>9.85</v>
      </c>
      <c r="M62" s="28">
        <v>9.85</v>
      </c>
      <c r="N62" s="28">
        <v>4.6900000000000004</v>
      </c>
      <c r="O62" s="28"/>
      <c r="P62" s="28"/>
      <c r="Q62" s="28"/>
      <c r="R62" s="28"/>
      <c r="S62" s="28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</row>
    <row r="63" spans="1:87">
      <c r="A63" s="26" t="s">
        <v>67</v>
      </c>
      <c r="B63" s="11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20"/>
      <c r="O63" s="20"/>
      <c r="P63" s="20"/>
      <c r="Q63" s="20"/>
      <c r="R63" s="20"/>
      <c r="S63" s="20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</row>
    <row r="64" spans="1:87">
      <c r="A64" s="26" t="s">
        <v>68</v>
      </c>
      <c r="B64" s="11"/>
      <c r="C64" s="18">
        <f t="shared" ref="C64:N64" si="64">SUM(C47-C60)</f>
        <v>0</v>
      </c>
      <c r="D64" s="18">
        <f t="shared" si="64"/>
        <v>-0.43000000000000016</v>
      </c>
      <c r="E64" s="18">
        <f t="shared" si="64"/>
        <v>-0.77</v>
      </c>
      <c r="F64" s="18">
        <f t="shared" si="64"/>
        <v>0.73000000000000043</v>
      </c>
      <c r="G64" s="18">
        <f t="shared" si="64"/>
        <v>-0.65333333333333332</v>
      </c>
      <c r="H64" s="18">
        <f t="shared" si="64"/>
        <v>5.1866666666666674</v>
      </c>
      <c r="I64" s="18">
        <f t="shared" si="64"/>
        <v>-0.36333333333333329</v>
      </c>
      <c r="J64" s="18">
        <f t="shared" si="64"/>
        <v>-1.8133333333333335</v>
      </c>
      <c r="K64" s="18">
        <f t="shared" si="64"/>
        <v>0.65333333333333332</v>
      </c>
      <c r="L64" s="18">
        <f t="shared" si="64"/>
        <v>3.7033333333333327</v>
      </c>
      <c r="M64" s="18">
        <f t="shared" si="64"/>
        <v>0.19333333333333347</v>
      </c>
      <c r="N64" s="28">
        <f t="shared" si="64"/>
        <v>0.45999999999999985</v>
      </c>
      <c r="O64" s="28"/>
      <c r="P64" s="28"/>
      <c r="Q64" s="28"/>
      <c r="R64" s="28"/>
      <c r="S64" s="28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</row>
    <row r="65" spans="1:87">
      <c r="A65" s="26" t="s">
        <v>69</v>
      </c>
      <c r="B65" s="11"/>
      <c r="C65" s="18">
        <f t="shared" ref="C65:N65" si="65">SUM(C50-C60)</f>
        <v>8.0000000000000071E-2</v>
      </c>
      <c r="D65" s="18">
        <f t="shared" si="65"/>
        <v>-0.63</v>
      </c>
      <c r="E65" s="18">
        <f t="shared" si="65"/>
        <v>-0.77</v>
      </c>
      <c r="F65" s="18">
        <f t="shared" si="65"/>
        <v>-0.37000000000000011</v>
      </c>
      <c r="G65" s="18">
        <f t="shared" si="65"/>
        <v>-1.04</v>
      </c>
      <c r="H65" s="18">
        <f t="shared" si="65"/>
        <v>3.32</v>
      </c>
      <c r="I65" s="18">
        <f t="shared" si="65"/>
        <v>-0.93</v>
      </c>
      <c r="J65" s="18">
        <f t="shared" si="65"/>
        <v>-1.9600000000000002</v>
      </c>
      <c r="K65" s="18">
        <f t="shared" si="65"/>
        <v>0.54</v>
      </c>
      <c r="L65" s="18">
        <f t="shared" si="65"/>
        <v>2.89</v>
      </c>
      <c r="M65" s="18">
        <f t="shared" si="65"/>
        <v>0.36000000000000021</v>
      </c>
      <c r="N65" s="28">
        <f t="shared" si="65"/>
        <v>0.26000000000000012</v>
      </c>
      <c r="O65" s="28"/>
      <c r="P65" s="28"/>
      <c r="Q65" s="28"/>
      <c r="R65" s="28"/>
      <c r="S65" s="28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</row>
    <row r="66" spans="1:87">
      <c r="A66" s="26" t="s">
        <v>70</v>
      </c>
      <c r="B66" s="11"/>
      <c r="C66" s="18">
        <f t="shared" ref="C66:N66" si="66">SUM(C51-C60)</f>
        <v>2.0000000000000018E-2</v>
      </c>
      <c r="D66" s="18">
        <f t="shared" si="66"/>
        <v>-0.48</v>
      </c>
      <c r="E66" s="18">
        <f t="shared" si="66"/>
        <v>-0.77</v>
      </c>
      <c r="F66" s="18">
        <f t="shared" si="66"/>
        <v>0.45500000000000007</v>
      </c>
      <c r="G66" s="18">
        <f t="shared" si="66"/>
        <v>-0.74999999999999956</v>
      </c>
      <c r="H66" s="18">
        <f t="shared" si="66"/>
        <v>4.7200000000000006</v>
      </c>
      <c r="I66" s="18">
        <f t="shared" si="66"/>
        <v>-0.50499999999999989</v>
      </c>
      <c r="J66" s="18">
        <f t="shared" si="66"/>
        <v>-1.85</v>
      </c>
      <c r="K66" s="18">
        <f t="shared" si="66"/>
        <v>0.62499999999999956</v>
      </c>
      <c r="L66" s="18">
        <f t="shared" si="66"/>
        <v>3.4999999999999996</v>
      </c>
      <c r="M66" s="18">
        <f t="shared" si="66"/>
        <v>0.23500000000000021</v>
      </c>
      <c r="N66" s="28">
        <f t="shared" si="66"/>
        <v>0.40999999999999959</v>
      </c>
      <c r="O66" s="28"/>
      <c r="P66" s="28"/>
      <c r="Q66" s="28"/>
      <c r="R66" s="28"/>
      <c r="S66" s="28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</row>
    <row r="67" spans="1:87">
      <c r="A67" s="26" t="s">
        <v>71</v>
      </c>
      <c r="B67" s="11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20"/>
      <c r="O67" s="20"/>
      <c r="P67" s="20"/>
      <c r="Q67" s="20"/>
      <c r="R67" s="20"/>
      <c r="S67" s="20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</row>
    <row r="68" spans="1:87">
      <c r="A68" s="26" t="s">
        <v>68</v>
      </c>
      <c r="B68" s="11"/>
      <c r="C68" s="18">
        <f t="shared" ref="C68:N68" si="67">SUM(C53-C61)</f>
        <v>0</v>
      </c>
      <c r="D68" s="18">
        <f t="shared" si="67"/>
        <v>-0.43000000000000038</v>
      </c>
      <c r="E68" s="18">
        <f t="shared" si="67"/>
        <v>-1.2000000000000004</v>
      </c>
      <c r="F68" s="18">
        <f t="shared" si="67"/>
        <v>-0.47000000000000064</v>
      </c>
      <c r="G68" s="18">
        <f t="shared" si="67"/>
        <v>-1.123333333333334</v>
      </c>
      <c r="H68" s="18">
        <f t="shared" si="67"/>
        <v>4.0633333333333326</v>
      </c>
      <c r="I68" s="18">
        <f t="shared" si="67"/>
        <v>3.6999999999999993</v>
      </c>
      <c r="J68" s="18">
        <f t="shared" si="67"/>
        <v>1.8866666666666649</v>
      </c>
      <c r="K68" s="18">
        <f t="shared" si="67"/>
        <v>2.5399999999999991</v>
      </c>
      <c r="L68" s="18">
        <f t="shared" si="67"/>
        <v>6.2433333333333323</v>
      </c>
      <c r="M68" s="18">
        <f t="shared" si="67"/>
        <v>6.4366666666666674</v>
      </c>
      <c r="N68" s="28">
        <f t="shared" si="67"/>
        <v>6.8966666666666647</v>
      </c>
      <c r="O68" s="28"/>
      <c r="P68" s="28"/>
      <c r="Q68" s="28"/>
      <c r="R68" s="28"/>
      <c r="S68" s="28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</row>
    <row r="69" spans="1:87">
      <c r="A69" s="26" t="s">
        <v>69</v>
      </c>
      <c r="B69" s="11"/>
      <c r="C69" s="18">
        <f t="shared" ref="C69:N69" si="68">SUM(C56-C61)</f>
        <v>8.0000000000000071E-2</v>
      </c>
      <c r="D69" s="18">
        <f t="shared" si="68"/>
        <v>-0.55000000000000027</v>
      </c>
      <c r="E69" s="18">
        <f t="shared" si="68"/>
        <v>-1.3200000000000003</v>
      </c>
      <c r="F69" s="18">
        <f t="shared" si="68"/>
        <v>-1.6900000000000008</v>
      </c>
      <c r="G69" s="18">
        <f t="shared" si="68"/>
        <v>-2.7300000000000004</v>
      </c>
      <c r="H69" s="18">
        <f t="shared" si="68"/>
        <v>0.58999999999999986</v>
      </c>
      <c r="I69" s="18">
        <f t="shared" si="68"/>
        <v>-0.33999999999999986</v>
      </c>
      <c r="J69" s="18">
        <f t="shared" si="68"/>
        <v>-2.3000000000000007</v>
      </c>
      <c r="K69" s="18">
        <f t="shared" si="68"/>
        <v>-1.7599999999999998</v>
      </c>
      <c r="L69" s="18">
        <f t="shared" si="68"/>
        <v>1.129999999999999</v>
      </c>
      <c r="M69" s="18">
        <f t="shared" si="68"/>
        <v>1.4899999999999984</v>
      </c>
      <c r="N69" s="28">
        <f t="shared" si="68"/>
        <v>1.7499999999999964</v>
      </c>
      <c r="O69" s="28"/>
      <c r="P69" s="28"/>
      <c r="Q69" s="28"/>
      <c r="R69" s="28"/>
      <c r="S69" s="28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</row>
    <row r="70" spans="1:87">
      <c r="A70" s="27" t="s">
        <v>70</v>
      </c>
      <c r="B70" s="21"/>
      <c r="C70" s="28">
        <f t="shared" ref="C70:N70" si="69">SUM(C57-C61)</f>
        <v>2.0000000000000018E-2</v>
      </c>
      <c r="D70" s="28">
        <f t="shared" si="69"/>
        <v>-0.46000000000000019</v>
      </c>
      <c r="E70" s="28">
        <f t="shared" si="69"/>
        <v>-1.2300000000000002</v>
      </c>
      <c r="F70" s="28">
        <f t="shared" si="69"/>
        <v>-0.77500000000000036</v>
      </c>
      <c r="G70" s="28">
        <f t="shared" si="69"/>
        <v>-1.5250000000000004</v>
      </c>
      <c r="H70" s="28">
        <f t="shared" si="69"/>
        <v>3.1950000000000003</v>
      </c>
      <c r="I70" s="28">
        <f t="shared" si="69"/>
        <v>2.6900000000000013</v>
      </c>
      <c r="J70" s="28">
        <f t="shared" si="69"/>
        <v>0.83999999999999986</v>
      </c>
      <c r="K70" s="28">
        <f t="shared" si="69"/>
        <v>1.4649999999999999</v>
      </c>
      <c r="L70" s="28">
        <f t="shared" si="69"/>
        <v>4.9649999999999963</v>
      </c>
      <c r="M70" s="28">
        <f t="shared" si="69"/>
        <v>5.1999999999999957</v>
      </c>
      <c r="N70" s="28">
        <f t="shared" si="69"/>
        <v>5.6099999999999923</v>
      </c>
      <c r="O70" s="28"/>
      <c r="P70" s="28"/>
      <c r="Q70" s="28"/>
      <c r="R70" s="28"/>
      <c r="S70" s="28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</row>
  </sheetData>
  <pageMargins left="0.25" right="0.25" top="0.75" bottom="0.75" header="0.3" footer="0.3"/>
  <pageSetup paperSize="3" scale="52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A70"/>
  <sheetViews>
    <sheetView zoomScale="70" zoomScaleNormal="70" workbookViewId="0">
      <pane xSplit="1" topLeftCell="AC1" activePane="topRight" state="frozen"/>
      <selection pane="topRight" activeCell="AH56" sqref="AH56"/>
    </sheetView>
  </sheetViews>
  <sheetFormatPr defaultRowHeight="15"/>
  <cols>
    <col min="1" max="1" width="35.77734375" customWidth="1"/>
    <col min="2" max="2" width="11.44140625" customWidth="1"/>
    <col min="3" max="4" width="11.77734375" customWidth="1"/>
    <col min="5" max="6" width="11.109375" customWidth="1"/>
    <col min="7" max="7" width="10.109375" customWidth="1"/>
    <col min="8" max="10" width="9.77734375" customWidth="1"/>
    <col min="11" max="11" width="10.5546875" customWidth="1"/>
    <col min="12" max="12" width="11.109375" customWidth="1"/>
    <col min="13" max="13" width="9.21875" customWidth="1"/>
    <col min="14" max="14" width="11.44140625" customWidth="1"/>
    <col min="15" max="17" width="10.44140625" customWidth="1"/>
    <col min="18" max="24" width="10.109375" customWidth="1"/>
    <col min="25" max="68" width="9.6640625" customWidth="1"/>
    <col min="77" max="78" width="9.6640625" customWidth="1"/>
    <col min="80" max="94" width="9.6640625" customWidth="1"/>
    <col min="95" max="95" width="9.77734375" customWidth="1"/>
    <col min="96" max="96" width="9.33203125" customWidth="1"/>
    <col min="97" max="97" width="9.5546875" customWidth="1"/>
    <col min="98" max="98" width="9.6640625" customWidth="1"/>
    <col min="99" max="99" width="9.88671875" customWidth="1"/>
    <col min="100" max="100" width="9.6640625" customWidth="1"/>
    <col min="101" max="101" width="9.21875" customWidth="1"/>
    <col min="102" max="102" width="10.21875" customWidth="1"/>
  </cols>
  <sheetData>
    <row r="1" spans="1:105">
      <c r="A1" s="45" t="s">
        <v>299</v>
      </c>
      <c r="B1" s="45"/>
      <c r="C1" s="45"/>
      <c r="D1" s="45"/>
      <c r="E1" s="45"/>
      <c r="F1" s="45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310"/>
      <c r="BO1" s="310"/>
      <c r="BP1" s="310"/>
      <c r="BQ1" s="310"/>
      <c r="BR1" s="310"/>
      <c r="BS1" s="310"/>
      <c r="BT1" s="310"/>
      <c r="BU1" s="310"/>
      <c r="BV1" s="310"/>
      <c r="BW1" s="310"/>
      <c r="BX1" s="310"/>
      <c r="BY1" s="310"/>
      <c r="CB1" s="310"/>
      <c r="CD1" s="310"/>
      <c r="CE1" s="310"/>
      <c r="CF1" s="310"/>
      <c r="CG1" s="310"/>
      <c r="CH1" s="310"/>
      <c r="CI1" s="310"/>
      <c r="CJ1" s="310"/>
      <c r="CK1" s="310"/>
      <c r="CL1" s="310"/>
      <c r="CM1" s="310"/>
      <c r="CN1" s="310"/>
      <c r="CO1" s="310"/>
      <c r="CP1" s="310"/>
      <c r="CQ1" s="310"/>
      <c r="CR1" s="310"/>
      <c r="CS1" s="310"/>
      <c r="CT1" s="310"/>
      <c r="CU1" s="310"/>
      <c r="CV1" s="310"/>
      <c r="CW1" s="310"/>
      <c r="CX1" s="310"/>
      <c r="CY1" s="310"/>
      <c r="CZ1" s="310"/>
    </row>
    <row r="2" spans="1:105">
      <c r="A2" s="45" t="s">
        <v>360</v>
      </c>
      <c r="B2" s="45"/>
      <c r="C2" s="45"/>
      <c r="D2" s="45"/>
      <c r="E2" s="45"/>
      <c r="F2" s="45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CB2" s="310"/>
      <c r="CD2" s="310"/>
      <c r="CE2" s="310"/>
      <c r="CF2" s="310"/>
      <c r="CG2" s="310"/>
      <c r="CH2" s="310"/>
      <c r="CI2" s="310"/>
      <c r="CJ2" s="310"/>
      <c r="CK2" s="310"/>
      <c r="CL2" s="310"/>
      <c r="CM2" s="310"/>
      <c r="CN2" s="310"/>
      <c r="CO2" s="310"/>
      <c r="CP2" s="310"/>
      <c r="CQ2" s="310"/>
      <c r="CR2" s="310"/>
      <c r="CS2" s="310"/>
      <c r="CT2" s="310"/>
      <c r="CU2" s="310"/>
      <c r="CV2" s="310"/>
      <c r="CW2" s="310"/>
      <c r="CX2" s="310"/>
      <c r="CY2" s="310"/>
      <c r="CZ2" s="310"/>
    </row>
    <row r="3" spans="1:105">
      <c r="A3" s="310" t="s">
        <v>660</v>
      </c>
      <c r="B3" s="310"/>
      <c r="C3" s="45"/>
      <c r="D3" s="45"/>
      <c r="E3" s="45"/>
      <c r="F3" s="45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C3" s="310"/>
      <c r="CE3" s="310"/>
      <c r="CF3" s="310"/>
      <c r="CG3" s="310"/>
      <c r="CH3" s="310"/>
      <c r="CI3" s="310"/>
      <c r="CJ3" s="310"/>
      <c r="CK3" s="310"/>
      <c r="CL3" s="310"/>
      <c r="CM3" s="310"/>
      <c r="CN3" s="310"/>
      <c r="CO3" s="310"/>
      <c r="CP3" s="310"/>
      <c r="CQ3" s="310"/>
      <c r="CR3" s="310"/>
      <c r="CS3" s="310"/>
      <c r="CT3" s="310"/>
      <c r="CU3" s="310"/>
      <c r="CV3" s="310"/>
      <c r="CW3" s="310"/>
      <c r="CX3" s="310"/>
      <c r="CY3" s="310"/>
      <c r="CZ3" s="310"/>
      <c r="DA3" s="310"/>
    </row>
    <row r="4" spans="1:105" ht="15.75" thickBot="1">
      <c r="A4" s="45"/>
      <c r="B4" s="45"/>
      <c r="C4" s="45"/>
      <c r="D4" s="45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  <c r="BV4" s="310"/>
      <c r="BY4" s="310"/>
      <c r="CA4" s="310"/>
      <c r="CB4" s="310"/>
      <c r="CC4" s="310"/>
      <c r="CD4" s="310"/>
      <c r="CE4" s="310"/>
      <c r="CF4" s="310"/>
      <c r="CG4" s="310"/>
      <c r="CH4" s="310"/>
      <c r="CI4" s="310"/>
      <c r="CJ4" s="310"/>
      <c r="CK4" s="310"/>
      <c r="CL4" s="310"/>
      <c r="CM4" s="310"/>
      <c r="CN4" s="310"/>
      <c r="CO4" s="310"/>
      <c r="CP4" s="310"/>
      <c r="CQ4" s="310"/>
      <c r="CR4" s="310"/>
      <c r="CS4" s="310"/>
      <c r="CT4" s="310"/>
      <c r="CU4" s="310"/>
      <c r="CV4" s="310"/>
      <c r="CW4" s="310"/>
    </row>
    <row r="5" spans="1:105" ht="32.25" customHeight="1">
      <c r="A5" s="364" t="s">
        <v>48</v>
      </c>
      <c r="B5" s="365" t="s">
        <v>659</v>
      </c>
      <c r="C5" s="366">
        <v>41662</v>
      </c>
      <c r="D5" s="367" t="s">
        <v>341</v>
      </c>
      <c r="E5" s="366">
        <v>41672</v>
      </c>
      <c r="F5" s="366">
        <v>41680</v>
      </c>
      <c r="G5" s="366">
        <v>41696</v>
      </c>
      <c r="H5" s="368" t="s">
        <v>342</v>
      </c>
      <c r="I5" s="366">
        <v>41708</v>
      </c>
      <c r="J5" s="366">
        <v>41713</v>
      </c>
      <c r="K5" s="366">
        <v>41724</v>
      </c>
      <c r="L5" s="367" t="s">
        <v>635</v>
      </c>
      <c r="M5" s="366"/>
      <c r="N5" s="367" t="s">
        <v>636</v>
      </c>
      <c r="O5" s="366">
        <v>41772</v>
      </c>
      <c r="P5" s="366">
        <v>41781</v>
      </c>
      <c r="Q5" s="366">
        <v>41784</v>
      </c>
      <c r="R5" s="369" t="s">
        <v>347</v>
      </c>
      <c r="S5" s="366">
        <v>41806</v>
      </c>
      <c r="T5" s="366">
        <v>41809</v>
      </c>
      <c r="U5" s="366">
        <v>41811</v>
      </c>
      <c r="V5" s="369" t="s">
        <v>641</v>
      </c>
      <c r="W5" s="366">
        <v>41830</v>
      </c>
      <c r="X5" s="366">
        <v>41838</v>
      </c>
      <c r="Y5" s="369" t="s">
        <v>639</v>
      </c>
      <c r="Z5" s="366">
        <v>41852</v>
      </c>
      <c r="AA5" s="366">
        <v>41854</v>
      </c>
      <c r="AB5" s="366">
        <v>41855</v>
      </c>
      <c r="AC5" s="366">
        <v>41864</v>
      </c>
      <c r="AD5" s="366">
        <v>41872</v>
      </c>
      <c r="AE5" s="369" t="s">
        <v>377</v>
      </c>
      <c r="AF5" s="366">
        <v>41886</v>
      </c>
      <c r="AG5" s="366">
        <v>41887</v>
      </c>
      <c r="AH5" s="366">
        <v>41894</v>
      </c>
      <c r="AI5" s="366">
        <v>41897</v>
      </c>
      <c r="AJ5" s="366">
        <v>41900</v>
      </c>
      <c r="AK5" s="366">
        <v>41903</v>
      </c>
      <c r="AL5" s="366">
        <v>41909</v>
      </c>
      <c r="AM5" s="369" t="s">
        <v>640</v>
      </c>
      <c r="AN5" s="366">
        <v>41915</v>
      </c>
      <c r="AO5" s="366">
        <v>41931</v>
      </c>
      <c r="AP5" s="366">
        <v>41934</v>
      </c>
      <c r="AQ5" s="366">
        <v>41943</v>
      </c>
      <c r="AR5" s="369" t="s">
        <v>354</v>
      </c>
      <c r="AS5" s="366">
        <v>41950</v>
      </c>
      <c r="AT5" s="369" t="s">
        <v>356</v>
      </c>
      <c r="AU5" s="366"/>
      <c r="AV5" s="369" t="s">
        <v>357</v>
      </c>
      <c r="AW5" s="370" t="s">
        <v>358</v>
      </c>
    </row>
    <row r="6" spans="1:105" ht="15" customHeight="1">
      <c r="A6" s="310" t="s">
        <v>317</v>
      </c>
      <c r="B6" s="373">
        <f t="shared" ref="B6:B25" si="0">D6+H6+L6+N6+R6+V6+Y6+AE6+AM6+AR6+AT6+AV6</f>
        <v>15.3</v>
      </c>
      <c r="C6" s="20">
        <v>0.2</v>
      </c>
      <c r="D6" s="319">
        <f t="shared" ref="D6:D25" si="1">SUM(C6:C6)</f>
        <v>0.2</v>
      </c>
      <c r="E6" s="20">
        <v>0.2</v>
      </c>
      <c r="F6" s="20">
        <v>0.2</v>
      </c>
      <c r="G6" s="20">
        <v>0.3</v>
      </c>
      <c r="H6" s="319">
        <f>SUM(E6:G6)</f>
        <v>0.7</v>
      </c>
      <c r="I6" s="20">
        <v>0.9</v>
      </c>
      <c r="J6" s="20">
        <v>0</v>
      </c>
      <c r="K6" s="20">
        <v>0.1</v>
      </c>
      <c r="L6" s="319">
        <f t="shared" ref="L6:L25" si="2">SUM(I6:K6)</f>
        <v>1</v>
      </c>
      <c r="M6" s="20"/>
      <c r="N6" s="319">
        <f t="shared" ref="N6:N25" si="3">SUM(M6:M6)</f>
        <v>0</v>
      </c>
      <c r="O6" s="20">
        <v>0.1</v>
      </c>
      <c r="P6" s="20">
        <v>1.2</v>
      </c>
      <c r="Q6" s="20">
        <v>0.1</v>
      </c>
      <c r="R6" s="319">
        <f>SUM(O6:Q6)</f>
        <v>1.4000000000000001</v>
      </c>
      <c r="S6" s="20">
        <v>0</v>
      </c>
      <c r="T6" s="20">
        <v>3</v>
      </c>
      <c r="U6" s="20">
        <v>0.1</v>
      </c>
      <c r="V6" s="319">
        <f t="shared" ref="V6:V25" si="4">SUM(S6:U6)</f>
        <v>3.1</v>
      </c>
      <c r="W6" s="20">
        <v>0.1</v>
      </c>
      <c r="X6" s="20">
        <v>1</v>
      </c>
      <c r="Y6" s="319">
        <f>SUM(W6:X6)</f>
        <v>1.1000000000000001</v>
      </c>
      <c r="Z6" s="20">
        <v>0.1</v>
      </c>
      <c r="AA6" s="20">
        <v>0</v>
      </c>
      <c r="AB6" s="20">
        <v>0</v>
      </c>
      <c r="AC6" s="20">
        <v>0</v>
      </c>
      <c r="AD6" s="20">
        <v>0</v>
      </c>
      <c r="AE6" s="319">
        <f t="shared" ref="AE6:AE25" si="5">SUM(Z6:AD6)</f>
        <v>0.1</v>
      </c>
      <c r="AF6" s="20">
        <v>1.3</v>
      </c>
      <c r="AG6" s="20">
        <v>0.2</v>
      </c>
      <c r="AH6" s="20">
        <v>1.3</v>
      </c>
      <c r="AI6" s="20">
        <v>0.5</v>
      </c>
      <c r="AJ6" s="20">
        <v>0</v>
      </c>
      <c r="AK6" s="20">
        <v>0.1</v>
      </c>
      <c r="AL6" s="20">
        <v>2</v>
      </c>
      <c r="AM6" s="319">
        <f t="shared" ref="AM6:AM25" si="6">SUM(AF6:AL6)</f>
        <v>5.4</v>
      </c>
      <c r="AN6" s="20">
        <v>0.1</v>
      </c>
      <c r="AO6" s="20">
        <v>0</v>
      </c>
      <c r="AP6" s="20">
        <v>0</v>
      </c>
      <c r="AQ6" s="20">
        <v>0.2</v>
      </c>
      <c r="AR6" s="319">
        <f t="shared" ref="AR6:AR25" si="7">SUM(AN6:AQ6)</f>
        <v>0.30000000000000004</v>
      </c>
      <c r="AS6" s="20">
        <v>2</v>
      </c>
      <c r="AT6" s="319">
        <f>AS6</f>
        <v>2</v>
      </c>
      <c r="AU6" s="20"/>
      <c r="AV6" s="319">
        <f t="shared" ref="AV6:AV25" si="8">SUM(AU6:AU6)</f>
        <v>0</v>
      </c>
      <c r="AW6" s="20">
        <f>D6+H6+L6+N6+R6+V6+Y6+AE6+AM6+AR6+AT6+AV6</f>
        <v>15.3</v>
      </c>
    </row>
    <row r="7" spans="1:105" ht="15.75">
      <c r="A7" s="310" t="s">
        <v>669</v>
      </c>
      <c r="B7" s="373">
        <f t="shared" si="0"/>
        <v>15.800000000000002</v>
      </c>
      <c r="C7" s="20">
        <v>0.4</v>
      </c>
      <c r="D7" s="319">
        <f t="shared" si="1"/>
        <v>0.4</v>
      </c>
      <c r="E7" s="20">
        <v>0.1</v>
      </c>
      <c r="F7" s="20">
        <v>0.2</v>
      </c>
      <c r="G7" s="20">
        <v>0.3</v>
      </c>
      <c r="H7" s="319">
        <f t="shared" ref="H7:H25" si="9">SUM(E7:G7)</f>
        <v>0.60000000000000009</v>
      </c>
      <c r="I7" s="20">
        <v>0.9</v>
      </c>
      <c r="J7" s="20">
        <v>0</v>
      </c>
      <c r="K7" s="20">
        <v>0.1</v>
      </c>
      <c r="L7" s="319">
        <f t="shared" si="2"/>
        <v>1</v>
      </c>
      <c r="M7" s="20"/>
      <c r="N7" s="319">
        <f t="shared" si="3"/>
        <v>0</v>
      </c>
      <c r="O7" s="20">
        <v>0</v>
      </c>
      <c r="P7" s="20">
        <v>1.3</v>
      </c>
      <c r="Q7" s="20">
        <v>0.1</v>
      </c>
      <c r="R7" s="319">
        <f t="shared" ref="R7:R25" si="10">SUM(O7:Q7)</f>
        <v>1.4000000000000001</v>
      </c>
      <c r="S7" s="20">
        <v>0</v>
      </c>
      <c r="T7" s="20">
        <v>3.2</v>
      </c>
      <c r="U7" s="20">
        <v>0.1</v>
      </c>
      <c r="V7" s="319">
        <f t="shared" si="4"/>
        <v>3.3000000000000003</v>
      </c>
      <c r="W7" s="20">
        <v>0.1</v>
      </c>
      <c r="X7" s="20">
        <v>0.8</v>
      </c>
      <c r="Y7" s="319">
        <f t="shared" ref="Y7:Y25" si="11">SUM(W7:X7)</f>
        <v>0.9</v>
      </c>
      <c r="Z7" s="20">
        <v>0.1</v>
      </c>
      <c r="AA7" s="20">
        <v>0</v>
      </c>
      <c r="AB7" s="20">
        <v>0</v>
      </c>
      <c r="AC7" s="20">
        <v>0</v>
      </c>
      <c r="AD7" s="20">
        <v>0</v>
      </c>
      <c r="AE7" s="319">
        <f t="shared" si="5"/>
        <v>0.1</v>
      </c>
      <c r="AF7" s="20">
        <v>1</v>
      </c>
      <c r="AG7" s="20">
        <v>0.1</v>
      </c>
      <c r="AH7" s="20">
        <v>1.6</v>
      </c>
      <c r="AI7" s="20">
        <v>0.5</v>
      </c>
      <c r="AJ7" s="20">
        <v>0</v>
      </c>
      <c r="AK7" s="20">
        <v>0.1</v>
      </c>
      <c r="AL7" s="20">
        <v>2.5</v>
      </c>
      <c r="AM7" s="319">
        <f t="shared" si="6"/>
        <v>5.8000000000000007</v>
      </c>
      <c r="AN7" s="20">
        <v>0.1</v>
      </c>
      <c r="AO7" s="20">
        <v>0</v>
      </c>
      <c r="AP7" s="20">
        <v>0</v>
      </c>
      <c r="AQ7" s="20">
        <v>0.2</v>
      </c>
      <c r="AR7" s="319">
        <f t="shared" si="7"/>
        <v>0.30000000000000004</v>
      </c>
      <c r="AS7" s="20">
        <v>2</v>
      </c>
      <c r="AT7" s="319">
        <f t="shared" ref="AT7:AT25" si="12">AS7</f>
        <v>2</v>
      </c>
      <c r="AU7" s="20"/>
      <c r="AV7" s="319">
        <f t="shared" si="8"/>
        <v>0</v>
      </c>
      <c r="AW7" s="20">
        <f t="shared" ref="AW7:AW25" si="13">D7+H7+L7+N7+R7+V7++Y7+AE7+AM7+AR7+AT7+AV7</f>
        <v>15.800000000000002</v>
      </c>
    </row>
    <row r="8" spans="1:105" ht="15.75">
      <c r="A8" s="371" t="s">
        <v>287</v>
      </c>
      <c r="B8" s="374">
        <f t="shared" si="0"/>
        <v>17.899999999999999</v>
      </c>
      <c r="C8" s="172">
        <v>0.5</v>
      </c>
      <c r="D8" s="326">
        <f t="shared" si="1"/>
        <v>0.5</v>
      </c>
      <c r="E8" s="172">
        <v>0.2</v>
      </c>
      <c r="F8" s="172">
        <v>0.2</v>
      </c>
      <c r="G8" s="172">
        <v>0.5</v>
      </c>
      <c r="H8" s="326">
        <f t="shared" si="9"/>
        <v>0.9</v>
      </c>
      <c r="I8" s="172">
        <v>0.9</v>
      </c>
      <c r="J8" s="172">
        <v>0</v>
      </c>
      <c r="K8" s="172">
        <v>0.3</v>
      </c>
      <c r="L8" s="326">
        <f t="shared" si="2"/>
        <v>1.2</v>
      </c>
      <c r="M8" s="172"/>
      <c r="N8" s="326">
        <f t="shared" si="3"/>
        <v>0</v>
      </c>
      <c r="O8" s="172">
        <v>0</v>
      </c>
      <c r="P8" s="172">
        <v>1.2</v>
      </c>
      <c r="Q8" s="172">
        <v>0.1</v>
      </c>
      <c r="R8" s="326">
        <f t="shared" si="10"/>
        <v>1.3</v>
      </c>
      <c r="S8" s="172">
        <v>0</v>
      </c>
      <c r="T8" s="172">
        <v>3.3</v>
      </c>
      <c r="U8" s="172">
        <v>0</v>
      </c>
      <c r="V8" s="326">
        <f t="shared" si="4"/>
        <v>3.3</v>
      </c>
      <c r="W8" s="172">
        <v>0.1</v>
      </c>
      <c r="X8" s="172">
        <v>1.2</v>
      </c>
      <c r="Y8" s="326">
        <f t="shared" si="11"/>
        <v>1.3</v>
      </c>
      <c r="Z8" s="172">
        <v>0.1</v>
      </c>
      <c r="AA8" s="172">
        <v>0</v>
      </c>
      <c r="AB8" s="172">
        <v>0</v>
      </c>
      <c r="AC8" s="172">
        <v>0</v>
      </c>
      <c r="AD8" s="172">
        <v>0</v>
      </c>
      <c r="AE8" s="326">
        <f t="shared" si="5"/>
        <v>0.1</v>
      </c>
      <c r="AF8" s="172">
        <v>1.4</v>
      </c>
      <c r="AG8" s="172">
        <v>0.2</v>
      </c>
      <c r="AH8" s="172">
        <v>2</v>
      </c>
      <c r="AI8" s="172">
        <v>0.5</v>
      </c>
      <c r="AJ8" s="172">
        <v>0</v>
      </c>
      <c r="AK8" s="172">
        <v>0.1</v>
      </c>
      <c r="AL8" s="172">
        <v>2.6</v>
      </c>
      <c r="AM8" s="326">
        <f t="shared" si="6"/>
        <v>6.7999999999999989</v>
      </c>
      <c r="AN8" s="172">
        <v>0.1</v>
      </c>
      <c r="AO8" s="172">
        <v>0</v>
      </c>
      <c r="AP8" s="172">
        <v>0</v>
      </c>
      <c r="AQ8" s="172">
        <v>0.2</v>
      </c>
      <c r="AR8" s="326">
        <f t="shared" si="7"/>
        <v>0.30000000000000004</v>
      </c>
      <c r="AS8" s="172">
        <v>2.2000000000000002</v>
      </c>
      <c r="AT8" s="326">
        <f t="shared" si="12"/>
        <v>2.2000000000000002</v>
      </c>
      <c r="AU8" s="172"/>
      <c r="AV8" s="326">
        <f t="shared" si="8"/>
        <v>0</v>
      </c>
      <c r="AW8" s="172">
        <f t="shared" si="13"/>
        <v>17.899999999999999</v>
      </c>
    </row>
    <row r="9" spans="1:105" ht="15.75">
      <c r="A9" s="310" t="s">
        <v>52</v>
      </c>
      <c r="B9" s="373">
        <f t="shared" si="0"/>
        <v>17.3</v>
      </c>
      <c r="C9" s="20">
        <v>0.5</v>
      </c>
      <c r="D9" s="319">
        <f t="shared" si="1"/>
        <v>0.5</v>
      </c>
      <c r="E9" s="20">
        <v>0.2</v>
      </c>
      <c r="F9" s="20">
        <v>0.1</v>
      </c>
      <c r="G9" s="20">
        <v>0.5</v>
      </c>
      <c r="H9" s="319">
        <f t="shared" si="9"/>
        <v>0.8</v>
      </c>
      <c r="I9" s="20">
        <v>0.7</v>
      </c>
      <c r="J9" s="20">
        <v>0.1</v>
      </c>
      <c r="K9" s="20">
        <v>0</v>
      </c>
      <c r="L9" s="319">
        <f t="shared" si="2"/>
        <v>0.79999999999999993</v>
      </c>
      <c r="M9" s="20"/>
      <c r="N9" s="319">
        <f t="shared" si="3"/>
        <v>0</v>
      </c>
      <c r="O9" s="20">
        <v>0.1</v>
      </c>
      <c r="P9" s="20">
        <v>1.5</v>
      </c>
      <c r="Q9" s="20">
        <v>0.1</v>
      </c>
      <c r="R9" s="319">
        <f t="shared" si="10"/>
        <v>1.7000000000000002</v>
      </c>
      <c r="S9" s="20">
        <v>0.6</v>
      </c>
      <c r="T9" s="20">
        <v>3.2</v>
      </c>
      <c r="U9" s="20">
        <v>0.1</v>
      </c>
      <c r="V9" s="319">
        <f t="shared" si="4"/>
        <v>3.9000000000000004</v>
      </c>
      <c r="W9" s="20">
        <v>0.2</v>
      </c>
      <c r="X9" s="20">
        <v>1.5</v>
      </c>
      <c r="Y9" s="319">
        <f t="shared" si="11"/>
        <v>1.7</v>
      </c>
      <c r="Z9" s="20">
        <v>0.3</v>
      </c>
      <c r="AA9" s="20">
        <v>0</v>
      </c>
      <c r="AB9" s="20">
        <v>0</v>
      </c>
      <c r="AC9" s="20">
        <v>0</v>
      </c>
      <c r="AD9" s="20">
        <v>0</v>
      </c>
      <c r="AE9" s="319">
        <f t="shared" si="5"/>
        <v>0.3</v>
      </c>
      <c r="AF9" s="20">
        <v>0.1</v>
      </c>
      <c r="AG9" s="20">
        <v>0</v>
      </c>
      <c r="AH9" s="20">
        <v>1.6</v>
      </c>
      <c r="AI9" s="20">
        <v>0.2</v>
      </c>
      <c r="AJ9" s="20">
        <v>0</v>
      </c>
      <c r="AK9" s="20">
        <v>0</v>
      </c>
      <c r="AL9" s="20">
        <v>2.4</v>
      </c>
      <c r="AM9" s="319">
        <f t="shared" si="6"/>
        <v>4.3</v>
      </c>
      <c r="AN9" s="20">
        <v>0</v>
      </c>
      <c r="AO9" s="20">
        <v>0.2</v>
      </c>
      <c r="AP9" s="20">
        <v>0</v>
      </c>
      <c r="AQ9" s="20">
        <v>0.3</v>
      </c>
      <c r="AR9" s="319">
        <f t="shared" si="7"/>
        <v>0.5</v>
      </c>
      <c r="AS9" s="20">
        <v>2.8</v>
      </c>
      <c r="AT9" s="319">
        <f t="shared" si="12"/>
        <v>2.8</v>
      </c>
      <c r="AU9" s="20"/>
      <c r="AV9" s="319">
        <f t="shared" si="8"/>
        <v>0</v>
      </c>
      <c r="AW9" s="20">
        <f t="shared" si="13"/>
        <v>17.3</v>
      </c>
    </row>
    <row r="10" spans="1:105" ht="15.75">
      <c r="A10" s="310" t="s">
        <v>661</v>
      </c>
      <c r="B10" s="373">
        <f t="shared" si="0"/>
        <v>17.8</v>
      </c>
      <c r="C10" s="20">
        <v>0.5</v>
      </c>
      <c r="D10" s="319">
        <f t="shared" si="1"/>
        <v>0.5</v>
      </c>
      <c r="E10" s="20">
        <v>0.2</v>
      </c>
      <c r="F10" s="20">
        <v>0.3</v>
      </c>
      <c r="G10" s="20">
        <v>0.5</v>
      </c>
      <c r="H10" s="319">
        <f t="shared" si="9"/>
        <v>1</v>
      </c>
      <c r="I10" s="20">
        <v>1.4</v>
      </c>
      <c r="J10" s="20">
        <v>0.2</v>
      </c>
      <c r="K10" s="20">
        <v>0</v>
      </c>
      <c r="L10" s="319">
        <f t="shared" si="2"/>
        <v>1.5999999999999999</v>
      </c>
      <c r="M10" s="20"/>
      <c r="N10" s="319">
        <f t="shared" si="3"/>
        <v>0</v>
      </c>
      <c r="O10" s="20">
        <v>0.1</v>
      </c>
      <c r="P10" s="20">
        <v>1.7</v>
      </c>
      <c r="Q10" s="20">
        <v>0.2</v>
      </c>
      <c r="R10" s="319">
        <f t="shared" si="10"/>
        <v>2</v>
      </c>
      <c r="S10" s="20">
        <v>0.1</v>
      </c>
      <c r="T10" s="20">
        <v>3.2</v>
      </c>
      <c r="U10" s="20">
        <v>0.1</v>
      </c>
      <c r="V10" s="319">
        <f t="shared" si="4"/>
        <v>3.4000000000000004</v>
      </c>
      <c r="W10" s="20">
        <v>0.2</v>
      </c>
      <c r="X10" s="20">
        <v>1.8</v>
      </c>
      <c r="Y10" s="319">
        <f t="shared" si="11"/>
        <v>2</v>
      </c>
      <c r="Z10" s="20">
        <v>0</v>
      </c>
      <c r="AA10" s="20">
        <v>0</v>
      </c>
      <c r="AB10" s="20">
        <v>0</v>
      </c>
      <c r="AC10" s="20">
        <v>0</v>
      </c>
      <c r="AD10" s="20">
        <v>0.8</v>
      </c>
      <c r="AE10" s="319">
        <f t="shared" si="5"/>
        <v>0.8</v>
      </c>
      <c r="AF10" s="20">
        <v>0.3</v>
      </c>
      <c r="AG10" s="20">
        <v>0</v>
      </c>
      <c r="AH10" s="20">
        <v>1.6</v>
      </c>
      <c r="AI10" s="20">
        <v>0.2</v>
      </c>
      <c r="AJ10" s="20">
        <v>0</v>
      </c>
      <c r="AK10" s="20">
        <v>0</v>
      </c>
      <c r="AL10" s="20">
        <v>2.9</v>
      </c>
      <c r="AM10" s="319">
        <f t="shared" si="6"/>
        <v>5</v>
      </c>
      <c r="AN10" s="20">
        <v>0</v>
      </c>
      <c r="AO10" s="20">
        <v>0.1</v>
      </c>
      <c r="AP10" s="20">
        <v>0</v>
      </c>
      <c r="AQ10" s="20">
        <v>0.3</v>
      </c>
      <c r="AR10" s="319">
        <f t="shared" si="7"/>
        <v>0.4</v>
      </c>
      <c r="AS10" s="20">
        <v>1.1000000000000001</v>
      </c>
      <c r="AT10" s="319">
        <f t="shared" si="12"/>
        <v>1.1000000000000001</v>
      </c>
      <c r="AU10" s="20"/>
      <c r="AV10" s="319">
        <f t="shared" si="8"/>
        <v>0</v>
      </c>
      <c r="AW10" s="20">
        <f t="shared" si="13"/>
        <v>17.8</v>
      </c>
    </row>
    <row r="11" spans="1:105" s="1" customFormat="1" ht="15.75">
      <c r="A11" s="371" t="s">
        <v>663</v>
      </c>
      <c r="B11" s="374">
        <f t="shared" si="0"/>
        <v>19.100000000000001</v>
      </c>
      <c r="C11" s="172">
        <v>0.3</v>
      </c>
      <c r="D11" s="326">
        <f t="shared" si="1"/>
        <v>0.3</v>
      </c>
      <c r="E11" s="172">
        <v>0.2</v>
      </c>
      <c r="F11" s="172">
        <v>0.4</v>
      </c>
      <c r="G11" s="172">
        <v>0.2</v>
      </c>
      <c r="H11" s="326">
        <f t="shared" si="9"/>
        <v>0.8</v>
      </c>
      <c r="I11" s="172">
        <v>1.2</v>
      </c>
      <c r="J11" s="172">
        <v>0.3</v>
      </c>
      <c r="K11" s="172">
        <v>0.1</v>
      </c>
      <c r="L11" s="326">
        <f t="shared" si="2"/>
        <v>1.6</v>
      </c>
      <c r="M11" s="172"/>
      <c r="N11" s="326">
        <f t="shared" si="3"/>
        <v>0</v>
      </c>
      <c r="O11" s="172">
        <v>0.1</v>
      </c>
      <c r="P11" s="172">
        <v>1.6</v>
      </c>
      <c r="Q11" s="172">
        <v>0.1</v>
      </c>
      <c r="R11" s="326">
        <f t="shared" si="10"/>
        <v>1.8000000000000003</v>
      </c>
      <c r="S11" s="172">
        <v>0.1</v>
      </c>
      <c r="T11" s="172">
        <v>2.2000000000000002</v>
      </c>
      <c r="U11" s="172">
        <v>0</v>
      </c>
      <c r="V11" s="326">
        <f t="shared" si="4"/>
        <v>2.3000000000000003</v>
      </c>
      <c r="W11" s="172">
        <v>0.1</v>
      </c>
      <c r="X11" s="172">
        <v>1.2</v>
      </c>
      <c r="Y11" s="326">
        <f t="shared" si="11"/>
        <v>1.3</v>
      </c>
      <c r="Z11" s="172">
        <v>0</v>
      </c>
      <c r="AA11" s="172">
        <v>0</v>
      </c>
      <c r="AB11" s="172">
        <v>0</v>
      </c>
      <c r="AC11" s="172">
        <v>0</v>
      </c>
      <c r="AD11" s="172">
        <v>0.6</v>
      </c>
      <c r="AE11" s="326">
        <f t="shared" si="5"/>
        <v>0.6</v>
      </c>
      <c r="AF11" s="172">
        <v>0.2</v>
      </c>
      <c r="AG11" s="172">
        <v>0</v>
      </c>
      <c r="AH11" s="172">
        <v>2</v>
      </c>
      <c r="AI11" s="172">
        <v>0.1</v>
      </c>
      <c r="AJ11" s="172">
        <v>0</v>
      </c>
      <c r="AK11" s="172">
        <v>0</v>
      </c>
      <c r="AL11" s="172">
        <v>4.2</v>
      </c>
      <c r="AM11" s="326">
        <f t="shared" si="6"/>
        <v>6.5</v>
      </c>
      <c r="AN11" s="172">
        <v>0</v>
      </c>
      <c r="AO11" s="172">
        <v>0.1</v>
      </c>
      <c r="AP11" s="172">
        <v>0</v>
      </c>
      <c r="AQ11" s="172">
        <v>0.5</v>
      </c>
      <c r="AR11" s="326">
        <f t="shared" si="7"/>
        <v>0.6</v>
      </c>
      <c r="AS11" s="172">
        <v>3.3</v>
      </c>
      <c r="AT11" s="326">
        <f t="shared" si="12"/>
        <v>3.3</v>
      </c>
      <c r="AU11" s="172"/>
      <c r="AV11" s="326">
        <f t="shared" si="8"/>
        <v>0</v>
      </c>
      <c r="AW11" s="172">
        <f t="shared" si="13"/>
        <v>19.100000000000001</v>
      </c>
    </row>
    <row r="12" spans="1:105" ht="15.75">
      <c r="A12" s="310" t="s">
        <v>637</v>
      </c>
      <c r="B12" s="373">
        <f t="shared" si="0"/>
        <v>21.1</v>
      </c>
      <c r="C12" s="20">
        <v>0.2</v>
      </c>
      <c r="D12" s="319">
        <f t="shared" si="1"/>
        <v>0.2</v>
      </c>
      <c r="E12" s="20">
        <v>0.2</v>
      </c>
      <c r="F12" s="20">
        <v>0.3</v>
      </c>
      <c r="G12" s="20">
        <v>0.6</v>
      </c>
      <c r="H12" s="319">
        <f t="shared" si="9"/>
        <v>1.1000000000000001</v>
      </c>
      <c r="I12" s="20">
        <v>0.9</v>
      </c>
      <c r="J12" s="20">
        <v>0.2</v>
      </c>
      <c r="K12" s="20">
        <v>0.2</v>
      </c>
      <c r="L12" s="319">
        <f t="shared" si="2"/>
        <v>1.3</v>
      </c>
      <c r="M12" s="20"/>
      <c r="N12" s="319">
        <f t="shared" si="3"/>
        <v>0</v>
      </c>
      <c r="O12" s="20">
        <v>0.2</v>
      </c>
      <c r="P12" s="20">
        <v>1.5</v>
      </c>
      <c r="Q12" s="20">
        <v>0.1</v>
      </c>
      <c r="R12" s="319">
        <f t="shared" si="10"/>
        <v>1.8</v>
      </c>
      <c r="S12" s="20">
        <v>0</v>
      </c>
      <c r="T12" s="20">
        <v>2.7</v>
      </c>
      <c r="U12" s="20">
        <v>0.1</v>
      </c>
      <c r="V12" s="319">
        <f t="shared" si="4"/>
        <v>2.8000000000000003</v>
      </c>
      <c r="W12" s="20">
        <v>0.1</v>
      </c>
      <c r="X12" s="20">
        <v>1.3</v>
      </c>
      <c r="Y12" s="319">
        <f t="shared" si="11"/>
        <v>1.4000000000000001</v>
      </c>
      <c r="Z12" s="20">
        <v>0</v>
      </c>
      <c r="AA12" s="20">
        <v>0</v>
      </c>
      <c r="AB12" s="20">
        <v>0.2</v>
      </c>
      <c r="AC12" s="20">
        <v>0</v>
      </c>
      <c r="AD12" s="20">
        <v>0.8</v>
      </c>
      <c r="AE12" s="319">
        <f t="shared" si="5"/>
        <v>1</v>
      </c>
      <c r="AF12" s="20">
        <v>0.3</v>
      </c>
      <c r="AG12" s="20">
        <v>0</v>
      </c>
      <c r="AH12" s="20">
        <v>3.4</v>
      </c>
      <c r="AI12" s="20">
        <v>0.1</v>
      </c>
      <c r="AJ12" s="20">
        <v>0</v>
      </c>
      <c r="AK12" s="20">
        <v>0.3</v>
      </c>
      <c r="AL12" s="20">
        <v>3.9</v>
      </c>
      <c r="AM12" s="319">
        <f t="shared" si="6"/>
        <v>8</v>
      </c>
      <c r="AN12" s="20">
        <v>0</v>
      </c>
      <c r="AO12" s="20">
        <v>0.2</v>
      </c>
      <c r="AP12" s="20">
        <v>0.1</v>
      </c>
      <c r="AQ12" s="20">
        <v>0.6</v>
      </c>
      <c r="AR12" s="319">
        <f t="shared" si="7"/>
        <v>0.9</v>
      </c>
      <c r="AS12" s="20">
        <v>2.6</v>
      </c>
      <c r="AT12" s="319">
        <f t="shared" si="12"/>
        <v>2.6</v>
      </c>
      <c r="AU12" s="20"/>
      <c r="AV12" s="319">
        <f t="shared" si="8"/>
        <v>0</v>
      </c>
      <c r="AW12" s="20">
        <f t="shared" si="13"/>
        <v>21.1</v>
      </c>
    </row>
    <row r="13" spans="1:105" ht="15.75">
      <c r="A13" s="310" t="s">
        <v>667</v>
      </c>
      <c r="B13" s="373">
        <f t="shared" si="0"/>
        <v>15.300000000000002</v>
      </c>
      <c r="C13" s="20">
        <v>0.2</v>
      </c>
      <c r="D13" s="319">
        <f t="shared" si="1"/>
        <v>0.2</v>
      </c>
      <c r="E13" s="20">
        <v>0.1</v>
      </c>
      <c r="F13" s="20">
        <v>0.1</v>
      </c>
      <c r="G13" s="20">
        <v>0.3</v>
      </c>
      <c r="H13" s="319">
        <f t="shared" si="9"/>
        <v>0.5</v>
      </c>
      <c r="I13" s="20">
        <v>0.8</v>
      </c>
      <c r="J13" s="20">
        <v>0.3</v>
      </c>
      <c r="K13" s="20">
        <v>0.1</v>
      </c>
      <c r="L13" s="319">
        <f t="shared" si="2"/>
        <v>1.2000000000000002</v>
      </c>
      <c r="M13" s="20"/>
      <c r="N13" s="319">
        <f t="shared" si="3"/>
        <v>0</v>
      </c>
      <c r="O13" s="20">
        <v>0</v>
      </c>
      <c r="P13" s="20">
        <v>1.2</v>
      </c>
      <c r="Q13" s="20">
        <v>0.1</v>
      </c>
      <c r="R13" s="319">
        <f t="shared" si="10"/>
        <v>1.3</v>
      </c>
      <c r="S13" s="20">
        <v>0.1</v>
      </c>
      <c r="T13" s="20">
        <v>2.2999999999999998</v>
      </c>
      <c r="U13" s="20">
        <v>0.1</v>
      </c>
      <c r="V13" s="319">
        <f t="shared" si="4"/>
        <v>2.5</v>
      </c>
      <c r="W13" s="20">
        <v>0.1</v>
      </c>
      <c r="X13" s="20">
        <v>1.5</v>
      </c>
      <c r="Y13" s="319">
        <f t="shared" si="11"/>
        <v>1.6</v>
      </c>
      <c r="Z13" s="20">
        <v>0</v>
      </c>
      <c r="AA13" s="20">
        <v>0</v>
      </c>
      <c r="AB13" s="20">
        <v>0.2</v>
      </c>
      <c r="AC13" s="20">
        <v>0</v>
      </c>
      <c r="AD13" s="20">
        <v>1.1000000000000001</v>
      </c>
      <c r="AE13" s="319">
        <f t="shared" si="5"/>
        <v>1.3</v>
      </c>
      <c r="AF13" s="20">
        <v>0.1</v>
      </c>
      <c r="AG13" s="20">
        <v>0</v>
      </c>
      <c r="AH13" s="20">
        <v>1.7</v>
      </c>
      <c r="AI13" s="20">
        <v>0.1</v>
      </c>
      <c r="AJ13" s="20">
        <v>0</v>
      </c>
      <c r="AK13" s="20">
        <v>0.2</v>
      </c>
      <c r="AL13" s="20">
        <v>2.2000000000000002</v>
      </c>
      <c r="AM13" s="319">
        <f t="shared" si="6"/>
        <v>4.3000000000000007</v>
      </c>
      <c r="AN13" s="20">
        <v>0</v>
      </c>
      <c r="AO13" s="20">
        <v>0.2</v>
      </c>
      <c r="AP13" s="20">
        <v>0.1</v>
      </c>
      <c r="AQ13" s="20">
        <v>0.3</v>
      </c>
      <c r="AR13" s="319">
        <f t="shared" si="7"/>
        <v>0.60000000000000009</v>
      </c>
      <c r="AS13" s="20">
        <v>1.8</v>
      </c>
      <c r="AT13" s="319">
        <f t="shared" si="12"/>
        <v>1.8</v>
      </c>
      <c r="AU13" s="20"/>
      <c r="AV13" s="319">
        <f t="shared" si="8"/>
        <v>0</v>
      </c>
      <c r="AW13" s="20">
        <f t="shared" si="13"/>
        <v>15.300000000000002</v>
      </c>
    </row>
    <row r="14" spans="1:105" ht="15.75">
      <c r="A14" s="371" t="s">
        <v>638</v>
      </c>
      <c r="B14" s="374">
        <f t="shared" si="0"/>
        <v>22.1</v>
      </c>
      <c r="C14" s="172">
        <v>0.6</v>
      </c>
      <c r="D14" s="326">
        <f t="shared" si="1"/>
        <v>0.6</v>
      </c>
      <c r="E14" s="172">
        <v>0.3</v>
      </c>
      <c r="F14" s="172">
        <v>0.3</v>
      </c>
      <c r="G14" s="172">
        <v>0.5</v>
      </c>
      <c r="H14" s="326">
        <f t="shared" si="9"/>
        <v>1.1000000000000001</v>
      </c>
      <c r="I14" s="172">
        <v>0.9</v>
      </c>
      <c r="J14" s="172">
        <v>0.2</v>
      </c>
      <c r="K14" s="172">
        <v>0.1</v>
      </c>
      <c r="L14" s="326">
        <f t="shared" si="2"/>
        <v>1.2000000000000002</v>
      </c>
      <c r="M14" s="172"/>
      <c r="N14" s="326">
        <f t="shared" si="3"/>
        <v>0</v>
      </c>
      <c r="O14" s="172">
        <v>0.1</v>
      </c>
      <c r="P14" s="172">
        <v>1.5</v>
      </c>
      <c r="Q14" s="172">
        <v>0.1</v>
      </c>
      <c r="R14" s="326">
        <f t="shared" si="10"/>
        <v>1.7000000000000002</v>
      </c>
      <c r="S14" s="172">
        <v>0</v>
      </c>
      <c r="T14" s="172">
        <v>3.2</v>
      </c>
      <c r="U14" s="172">
        <v>0.1</v>
      </c>
      <c r="V14" s="326">
        <f t="shared" si="4"/>
        <v>3.3000000000000003</v>
      </c>
      <c r="W14" s="172">
        <v>0.1</v>
      </c>
      <c r="X14" s="172">
        <v>3.1</v>
      </c>
      <c r="Y14" s="326">
        <f t="shared" si="11"/>
        <v>3.2</v>
      </c>
      <c r="Z14" s="172">
        <v>0</v>
      </c>
      <c r="AA14" s="172">
        <v>0</v>
      </c>
      <c r="AB14" s="172">
        <v>0.2</v>
      </c>
      <c r="AC14" s="172">
        <v>0</v>
      </c>
      <c r="AD14" s="172">
        <v>1</v>
      </c>
      <c r="AE14" s="326">
        <f t="shared" si="5"/>
        <v>1.2</v>
      </c>
      <c r="AF14" s="172">
        <v>0.2</v>
      </c>
      <c r="AG14" s="172">
        <v>0</v>
      </c>
      <c r="AH14" s="172">
        <v>1.9</v>
      </c>
      <c r="AI14" s="172">
        <v>0.1</v>
      </c>
      <c r="AJ14" s="172">
        <v>0.1</v>
      </c>
      <c r="AK14" s="172">
        <v>0.3</v>
      </c>
      <c r="AL14" s="172">
        <v>3.6</v>
      </c>
      <c r="AM14" s="326">
        <f t="shared" si="6"/>
        <v>6.2</v>
      </c>
      <c r="AN14" s="172">
        <v>0</v>
      </c>
      <c r="AO14" s="172">
        <v>0.2</v>
      </c>
      <c r="AP14" s="172">
        <v>0</v>
      </c>
      <c r="AQ14" s="172">
        <v>0.3</v>
      </c>
      <c r="AR14" s="326">
        <f t="shared" si="7"/>
        <v>0.5</v>
      </c>
      <c r="AS14" s="172">
        <v>3.1</v>
      </c>
      <c r="AT14" s="326">
        <f t="shared" si="12"/>
        <v>3.1</v>
      </c>
      <c r="AU14" s="172"/>
      <c r="AV14" s="326">
        <f t="shared" si="8"/>
        <v>0</v>
      </c>
      <c r="AW14" s="172">
        <f t="shared" si="13"/>
        <v>22.1</v>
      </c>
    </row>
    <row r="15" spans="1:105" ht="15.75">
      <c r="A15" s="310" t="s">
        <v>256</v>
      </c>
      <c r="B15" s="373">
        <f t="shared" si="0"/>
        <v>18.400000000000002</v>
      </c>
      <c r="C15" s="20">
        <v>0.5</v>
      </c>
      <c r="D15" s="319">
        <f t="shared" si="1"/>
        <v>0.5</v>
      </c>
      <c r="E15" s="20">
        <v>0.2</v>
      </c>
      <c r="F15" s="20">
        <v>0.3</v>
      </c>
      <c r="G15" s="20">
        <v>0.4</v>
      </c>
      <c r="H15" s="319">
        <f t="shared" si="9"/>
        <v>0.9</v>
      </c>
      <c r="I15" s="20">
        <v>0.7</v>
      </c>
      <c r="J15" s="20">
        <v>0.2</v>
      </c>
      <c r="K15" s="20">
        <v>0.1</v>
      </c>
      <c r="L15" s="319">
        <f t="shared" si="2"/>
        <v>0.99999999999999989</v>
      </c>
      <c r="M15" s="20"/>
      <c r="N15" s="319">
        <f t="shared" si="3"/>
        <v>0</v>
      </c>
      <c r="O15" s="20">
        <v>0</v>
      </c>
      <c r="P15" s="20">
        <v>1.4</v>
      </c>
      <c r="Q15" s="20">
        <v>0.1</v>
      </c>
      <c r="R15" s="319">
        <f t="shared" si="10"/>
        <v>1.5</v>
      </c>
      <c r="S15" s="20">
        <v>0.1</v>
      </c>
      <c r="T15" s="20">
        <v>2.7</v>
      </c>
      <c r="U15" s="20">
        <v>0.1</v>
      </c>
      <c r="V15" s="319">
        <f t="shared" si="4"/>
        <v>2.9000000000000004</v>
      </c>
      <c r="W15" s="20">
        <v>0.1</v>
      </c>
      <c r="X15" s="20">
        <v>3</v>
      </c>
      <c r="Y15" s="319">
        <f t="shared" si="11"/>
        <v>3.1</v>
      </c>
      <c r="Z15" s="20">
        <v>0</v>
      </c>
      <c r="AA15" s="20">
        <v>0</v>
      </c>
      <c r="AB15" s="20">
        <v>0.6</v>
      </c>
      <c r="AC15" s="20">
        <v>0</v>
      </c>
      <c r="AD15" s="20">
        <v>0.4</v>
      </c>
      <c r="AE15" s="319">
        <f t="shared" si="5"/>
        <v>1</v>
      </c>
      <c r="AF15" s="20">
        <v>0.3</v>
      </c>
      <c r="AG15" s="20">
        <v>0</v>
      </c>
      <c r="AH15" s="20">
        <v>1.5</v>
      </c>
      <c r="AI15" s="20">
        <v>0.1</v>
      </c>
      <c r="AJ15" s="20">
        <v>0</v>
      </c>
      <c r="AK15" s="20">
        <v>0.4</v>
      </c>
      <c r="AL15" s="20">
        <v>2</v>
      </c>
      <c r="AM15" s="319">
        <f t="shared" si="6"/>
        <v>4.3000000000000007</v>
      </c>
      <c r="AN15" s="20">
        <v>0</v>
      </c>
      <c r="AO15" s="20">
        <v>0.1</v>
      </c>
      <c r="AP15" s="20">
        <v>0</v>
      </c>
      <c r="AQ15" s="20">
        <v>0.4</v>
      </c>
      <c r="AR15" s="319">
        <f t="shared" si="7"/>
        <v>0.5</v>
      </c>
      <c r="AS15" s="20">
        <v>2.7</v>
      </c>
      <c r="AT15" s="319">
        <f t="shared" si="12"/>
        <v>2.7</v>
      </c>
      <c r="AU15" s="20"/>
      <c r="AV15" s="319">
        <f t="shared" si="8"/>
        <v>0</v>
      </c>
      <c r="AW15" s="20">
        <f t="shared" si="13"/>
        <v>18.400000000000002</v>
      </c>
    </row>
    <row r="16" spans="1:105" ht="15.75">
      <c r="A16" s="310" t="s">
        <v>257</v>
      </c>
      <c r="B16" s="373">
        <f t="shared" si="0"/>
        <v>17.3</v>
      </c>
      <c r="C16" s="20">
        <v>0.4</v>
      </c>
      <c r="D16" s="319">
        <f t="shared" si="1"/>
        <v>0.4</v>
      </c>
      <c r="E16" s="20">
        <v>0.1</v>
      </c>
      <c r="F16" s="20">
        <v>0.4</v>
      </c>
      <c r="G16" s="20">
        <v>0.2</v>
      </c>
      <c r="H16" s="319">
        <f t="shared" si="9"/>
        <v>0.7</v>
      </c>
      <c r="I16" s="20">
        <v>1.4</v>
      </c>
      <c r="J16" s="20">
        <v>0.2</v>
      </c>
      <c r="K16" s="20">
        <v>0.2</v>
      </c>
      <c r="L16" s="319">
        <f t="shared" si="2"/>
        <v>1.7999999999999998</v>
      </c>
      <c r="M16" s="20"/>
      <c r="N16" s="319">
        <f t="shared" si="3"/>
        <v>0</v>
      </c>
      <c r="O16" s="20">
        <v>0</v>
      </c>
      <c r="P16" s="20">
        <v>1.6</v>
      </c>
      <c r="Q16" s="20">
        <v>0.1</v>
      </c>
      <c r="R16" s="319">
        <f t="shared" si="10"/>
        <v>1.7000000000000002</v>
      </c>
      <c r="S16" s="20">
        <v>0.1</v>
      </c>
      <c r="T16" s="20">
        <v>2.1</v>
      </c>
      <c r="U16" s="20">
        <v>0</v>
      </c>
      <c r="V16" s="319">
        <f t="shared" si="4"/>
        <v>2.2000000000000002</v>
      </c>
      <c r="W16" s="20">
        <v>0.1</v>
      </c>
      <c r="X16" s="20">
        <v>1.8</v>
      </c>
      <c r="Y16" s="319">
        <f t="shared" si="11"/>
        <v>1.9000000000000001</v>
      </c>
      <c r="Z16" s="20">
        <v>0</v>
      </c>
      <c r="AA16" s="20">
        <v>0</v>
      </c>
      <c r="AB16" s="20">
        <v>0.7</v>
      </c>
      <c r="AC16" s="20">
        <v>0</v>
      </c>
      <c r="AD16" s="20">
        <v>0.1</v>
      </c>
      <c r="AE16" s="319">
        <f t="shared" si="5"/>
        <v>0.79999999999999993</v>
      </c>
      <c r="AF16" s="20">
        <v>0.1</v>
      </c>
      <c r="AG16" s="20">
        <v>0</v>
      </c>
      <c r="AH16" s="20">
        <v>1.4</v>
      </c>
      <c r="AI16" s="20">
        <v>0.1</v>
      </c>
      <c r="AJ16" s="20">
        <v>0.1</v>
      </c>
      <c r="AK16" s="20">
        <v>0.3</v>
      </c>
      <c r="AL16" s="20">
        <v>2.5</v>
      </c>
      <c r="AM16" s="319">
        <f t="shared" si="6"/>
        <v>4.5</v>
      </c>
      <c r="AN16" s="20">
        <v>0</v>
      </c>
      <c r="AO16" s="20">
        <v>0.1</v>
      </c>
      <c r="AP16" s="20">
        <v>0</v>
      </c>
      <c r="AQ16" s="20">
        <v>0.4</v>
      </c>
      <c r="AR16" s="319">
        <f t="shared" si="7"/>
        <v>0.5</v>
      </c>
      <c r="AS16" s="20">
        <v>2.8</v>
      </c>
      <c r="AT16" s="319">
        <f t="shared" si="12"/>
        <v>2.8</v>
      </c>
      <c r="AU16" s="20"/>
      <c r="AV16" s="319">
        <f t="shared" si="8"/>
        <v>0</v>
      </c>
      <c r="AW16" s="20">
        <f t="shared" si="13"/>
        <v>17.3</v>
      </c>
    </row>
    <row r="17" spans="1:49" ht="15.75">
      <c r="A17" s="310" t="s">
        <v>662</v>
      </c>
      <c r="B17" s="373">
        <f t="shared" si="0"/>
        <v>17.100000000000001</v>
      </c>
      <c r="C17" s="20">
        <v>0.3</v>
      </c>
      <c r="D17" s="319">
        <f t="shared" si="1"/>
        <v>0.3</v>
      </c>
      <c r="E17" s="20">
        <v>0.2</v>
      </c>
      <c r="F17" s="20">
        <v>0.2</v>
      </c>
      <c r="G17" s="20">
        <v>0.3</v>
      </c>
      <c r="H17" s="319">
        <f t="shared" si="9"/>
        <v>0.7</v>
      </c>
      <c r="I17" s="20">
        <v>1.2</v>
      </c>
      <c r="J17" s="20">
        <v>0.1</v>
      </c>
      <c r="K17" s="20">
        <v>0.1</v>
      </c>
      <c r="L17" s="319">
        <f t="shared" si="2"/>
        <v>1.4000000000000001</v>
      </c>
      <c r="M17" s="20"/>
      <c r="N17" s="319">
        <f t="shared" si="3"/>
        <v>0</v>
      </c>
      <c r="O17" s="20">
        <v>0.1</v>
      </c>
      <c r="P17" s="20">
        <v>1.5</v>
      </c>
      <c r="Q17" s="20">
        <v>0.1</v>
      </c>
      <c r="R17" s="319">
        <f t="shared" si="10"/>
        <v>1.7000000000000002</v>
      </c>
      <c r="S17" s="20">
        <v>0.1</v>
      </c>
      <c r="T17" s="20">
        <v>2.2999999999999998</v>
      </c>
      <c r="U17" s="20">
        <v>0</v>
      </c>
      <c r="V17" s="319">
        <f t="shared" si="4"/>
        <v>2.4</v>
      </c>
      <c r="W17" s="20">
        <v>0.2</v>
      </c>
      <c r="X17" s="20">
        <v>1.8</v>
      </c>
      <c r="Y17" s="319">
        <f t="shared" si="11"/>
        <v>2</v>
      </c>
      <c r="Z17" s="20">
        <v>0</v>
      </c>
      <c r="AA17" s="20">
        <v>0</v>
      </c>
      <c r="AB17" s="20">
        <v>0.3</v>
      </c>
      <c r="AC17" s="20">
        <v>0</v>
      </c>
      <c r="AD17" s="20">
        <v>0.5</v>
      </c>
      <c r="AE17" s="319">
        <f t="shared" si="5"/>
        <v>0.8</v>
      </c>
      <c r="AF17" s="20">
        <v>0.1</v>
      </c>
      <c r="AG17" s="20">
        <v>0.1</v>
      </c>
      <c r="AH17" s="20">
        <v>1.3</v>
      </c>
      <c r="AI17" s="20">
        <v>0.2</v>
      </c>
      <c r="AJ17" s="20">
        <v>0.1</v>
      </c>
      <c r="AK17" s="20">
        <v>0</v>
      </c>
      <c r="AL17" s="20">
        <v>3.2</v>
      </c>
      <c r="AM17" s="319">
        <f t="shared" si="6"/>
        <v>5</v>
      </c>
      <c r="AN17" s="20">
        <v>0.1</v>
      </c>
      <c r="AO17" s="20">
        <v>0.2</v>
      </c>
      <c r="AP17" s="20">
        <v>0.1</v>
      </c>
      <c r="AQ17" s="20">
        <v>0.4</v>
      </c>
      <c r="AR17" s="319">
        <f t="shared" si="7"/>
        <v>0.8</v>
      </c>
      <c r="AS17" s="20">
        <v>2</v>
      </c>
      <c r="AT17" s="319">
        <f t="shared" si="12"/>
        <v>2</v>
      </c>
      <c r="AU17" s="20"/>
      <c r="AV17" s="319">
        <f t="shared" si="8"/>
        <v>0</v>
      </c>
      <c r="AW17" s="20">
        <f t="shared" si="13"/>
        <v>17.100000000000001</v>
      </c>
    </row>
    <row r="18" spans="1:49" ht="15.75">
      <c r="A18" s="310" t="s">
        <v>308</v>
      </c>
      <c r="B18" s="373">
        <f t="shared" si="0"/>
        <v>17.599999999999998</v>
      </c>
      <c r="C18" s="20">
        <v>0.2</v>
      </c>
      <c r="D18" s="319">
        <f t="shared" si="1"/>
        <v>0.2</v>
      </c>
      <c r="E18" s="20">
        <v>0.2</v>
      </c>
      <c r="F18" s="20">
        <v>0.3</v>
      </c>
      <c r="G18" s="20">
        <v>0.2</v>
      </c>
      <c r="H18" s="319">
        <f t="shared" si="9"/>
        <v>0.7</v>
      </c>
      <c r="I18" s="20">
        <v>1.1000000000000001</v>
      </c>
      <c r="J18" s="20">
        <v>0.1</v>
      </c>
      <c r="K18" s="20">
        <v>0.2</v>
      </c>
      <c r="L18" s="319">
        <f t="shared" si="2"/>
        <v>1.4000000000000001</v>
      </c>
      <c r="M18" s="20"/>
      <c r="N18" s="319">
        <f t="shared" si="3"/>
        <v>0</v>
      </c>
      <c r="O18" s="20">
        <v>0</v>
      </c>
      <c r="P18" s="20">
        <v>1.3</v>
      </c>
      <c r="Q18" s="20">
        <v>0.1</v>
      </c>
      <c r="R18" s="319">
        <f t="shared" si="10"/>
        <v>1.4000000000000001</v>
      </c>
      <c r="S18" s="20">
        <v>0.6</v>
      </c>
      <c r="T18" s="20">
        <v>3.5</v>
      </c>
      <c r="U18" s="20">
        <v>0</v>
      </c>
      <c r="V18" s="319">
        <f t="shared" si="4"/>
        <v>4.0999999999999996</v>
      </c>
      <c r="W18" s="20">
        <v>0.1</v>
      </c>
      <c r="X18" s="20">
        <v>1.5</v>
      </c>
      <c r="Y18" s="319">
        <f t="shared" si="11"/>
        <v>1.6</v>
      </c>
      <c r="Z18" s="20">
        <v>0</v>
      </c>
      <c r="AA18" s="20">
        <v>0</v>
      </c>
      <c r="AB18" s="20">
        <v>0.4</v>
      </c>
      <c r="AC18" s="20">
        <v>0</v>
      </c>
      <c r="AD18" s="20">
        <v>0.2</v>
      </c>
      <c r="AE18" s="319">
        <f t="shared" si="5"/>
        <v>0.60000000000000009</v>
      </c>
      <c r="AF18" s="20">
        <v>0.1</v>
      </c>
      <c r="AG18" s="20">
        <v>0.1</v>
      </c>
      <c r="AH18" s="20">
        <v>1</v>
      </c>
      <c r="AI18" s="20">
        <v>0.2</v>
      </c>
      <c r="AJ18" s="20">
        <v>0</v>
      </c>
      <c r="AK18" s="20">
        <v>0.2</v>
      </c>
      <c r="AL18" s="20">
        <v>3</v>
      </c>
      <c r="AM18" s="319">
        <f t="shared" si="6"/>
        <v>4.5999999999999996</v>
      </c>
      <c r="AN18" s="20">
        <v>0.1</v>
      </c>
      <c r="AO18" s="20">
        <v>0.2</v>
      </c>
      <c r="AP18" s="20">
        <v>0.1</v>
      </c>
      <c r="AQ18" s="20">
        <v>0.2</v>
      </c>
      <c r="AR18" s="319">
        <f t="shared" si="7"/>
        <v>0.60000000000000009</v>
      </c>
      <c r="AS18" s="20">
        <v>2.4</v>
      </c>
      <c r="AT18" s="319">
        <f t="shared" si="12"/>
        <v>2.4</v>
      </c>
      <c r="AU18" s="20"/>
      <c r="AV18" s="319">
        <f t="shared" si="8"/>
        <v>0</v>
      </c>
      <c r="AW18" s="20">
        <f t="shared" si="13"/>
        <v>17.599999999999998</v>
      </c>
    </row>
    <row r="19" spans="1:49" ht="15.75">
      <c r="A19" s="371" t="s">
        <v>309</v>
      </c>
      <c r="B19" s="374">
        <f t="shared" si="0"/>
        <v>15.299999999999997</v>
      </c>
      <c r="C19" s="172">
        <v>0.2</v>
      </c>
      <c r="D19" s="326">
        <f t="shared" si="1"/>
        <v>0.2</v>
      </c>
      <c r="E19" s="172">
        <v>0.2</v>
      </c>
      <c r="F19" s="172">
        <v>0.3</v>
      </c>
      <c r="G19" s="172">
        <v>0.2</v>
      </c>
      <c r="H19" s="326">
        <f t="shared" si="9"/>
        <v>0.7</v>
      </c>
      <c r="I19" s="172">
        <v>1</v>
      </c>
      <c r="J19" s="172">
        <v>0.1</v>
      </c>
      <c r="K19" s="172">
        <v>0.1</v>
      </c>
      <c r="L19" s="326">
        <f t="shared" si="2"/>
        <v>1.2000000000000002</v>
      </c>
      <c r="M19" s="172"/>
      <c r="N19" s="326">
        <f t="shared" si="3"/>
        <v>0</v>
      </c>
      <c r="O19" s="172">
        <v>0</v>
      </c>
      <c r="P19" s="172">
        <v>1.4</v>
      </c>
      <c r="Q19" s="172">
        <v>0.1</v>
      </c>
      <c r="R19" s="326">
        <f t="shared" si="10"/>
        <v>1.5</v>
      </c>
      <c r="S19" s="172">
        <v>0.3</v>
      </c>
      <c r="T19" s="172">
        <v>2.8</v>
      </c>
      <c r="U19" s="172">
        <v>0</v>
      </c>
      <c r="V19" s="326">
        <f t="shared" si="4"/>
        <v>3.0999999999999996</v>
      </c>
      <c r="W19" s="172">
        <v>0.1</v>
      </c>
      <c r="X19" s="172">
        <v>1.2</v>
      </c>
      <c r="Y19" s="326">
        <f t="shared" si="11"/>
        <v>1.3</v>
      </c>
      <c r="Z19" s="172">
        <v>0</v>
      </c>
      <c r="AA19" s="172">
        <v>0</v>
      </c>
      <c r="AB19" s="172">
        <v>0.3</v>
      </c>
      <c r="AC19" s="172">
        <v>0</v>
      </c>
      <c r="AD19" s="172">
        <v>0.1</v>
      </c>
      <c r="AE19" s="326">
        <f t="shared" si="5"/>
        <v>0.4</v>
      </c>
      <c r="AF19" s="172">
        <v>0.1</v>
      </c>
      <c r="AG19" s="172">
        <v>0.1</v>
      </c>
      <c r="AH19" s="172">
        <v>1</v>
      </c>
      <c r="AI19" s="172">
        <v>0.2</v>
      </c>
      <c r="AJ19" s="172">
        <v>0</v>
      </c>
      <c r="AK19" s="172">
        <v>0</v>
      </c>
      <c r="AL19" s="172">
        <v>2.8</v>
      </c>
      <c r="AM19" s="326">
        <f t="shared" si="6"/>
        <v>4.1999999999999993</v>
      </c>
      <c r="AN19" s="172">
        <v>0.1</v>
      </c>
      <c r="AO19" s="172">
        <v>0.1</v>
      </c>
      <c r="AP19" s="172">
        <v>0</v>
      </c>
      <c r="AQ19" s="172">
        <v>0.2</v>
      </c>
      <c r="AR19" s="326">
        <f t="shared" si="7"/>
        <v>0.4</v>
      </c>
      <c r="AS19" s="172">
        <v>2.2999999999999998</v>
      </c>
      <c r="AT19" s="326">
        <f t="shared" si="12"/>
        <v>2.2999999999999998</v>
      </c>
      <c r="AU19" s="172"/>
      <c r="AV19" s="326">
        <f t="shared" si="8"/>
        <v>0</v>
      </c>
      <c r="AW19" s="172">
        <f t="shared" si="13"/>
        <v>15.299999999999997</v>
      </c>
    </row>
    <row r="20" spans="1:49" ht="15.75">
      <c r="A20" s="354" t="s">
        <v>340</v>
      </c>
      <c r="B20" s="373">
        <f t="shared" si="0"/>
        <v>17.200000000000003</v>
      </c>
      <c r="C20" s="20">
        <v>0.2</v>
      </c>
      <c r="D20" s="319">
        <f t="shared" si="1"/>
        <v>0.2</v>
      </c>
      <c r="E20" s="20">
        <v>0.2</v>
      </c>
      <c r="F20" s="20">
        <v>0.2</v>
      </c>
      <c r="G20" s="20">
        <v>0.4</v>
      </c>
      <c r="H20" s="319">
        <f t="shared" si="9"/>
        <v>0.8</v>
      </c>
      <c r="I20" s="20">
        <v>0.8</v>
      </c>
      <c r="J20" s="20">
        <v>0.1</v>
      </c>
      <c r="K20" s="20">
        <v>0.2</v>
      </c>
      <c r="L20" s="319">
        <f t="shared" si="2"/>
        <v>1.1000000000000001</v>
      </c>
      <c r="M20" s="20"/>
      <c r="N20" s="319">
        <f t="shared" si="3"/>
        <v>0</v>
      </c>
      <c r="O20" s="20">
        <v>0.1</v>
      </c>
      <c r="P20" s="20">
        <v>1.8</v>
      </c>
      <c r="Q20" s="20">
        <v>0.2</v>
      </c>
      <c r="R20" s="319">
        <f t="shared" si="10"/>
        <v>2.1</v>
      </c>
      <c r="S20" s="20">
        <v>0.3</v>
      </c>
      <c r="T20" s="20">
        <v>3.2</v>
      </c>
      <c r="U20" s="20">
        <v>0.1</v>
      </c>
      <c r="V20" s="319">
        <f t="shared" si="4"/>
        <v>3.6</v>
      </c>
      <c r="W20" s="20">
        <v>0.3</v>
      </c>
      <c r="X20" s="20">
        <v>1.8</v>
      </c>
      <c r="Y20" s="319">
        <f t="shared" si="11"/>
        <v>2.1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319">
        <f t="shared" si="5"/>
        <v>0</v>
      </c>
      <c r="AF20" s="20">
        <v>0.2</v>
      </c>
      <c r="AG20" s="20">
        <v>0</v>
      </c>
      <c r="AH20" s="20">
        <v>1.5</v>
      </c>
      <c r="AI20" s="20">
        <v>0.1</v>
      </c>
      <c r="AJ20" s="20">
        <v>0</v>
      </c>
      <c r="AK20" s="20">
        <v>0</v>
      </c>
      <c r="AL20" s="20">
        <v>2.6</v>
      </c>
      <c r="AM20" s="319">
        <f t="shared" si="6"/>
        <v>4.4000000000000004</v>
      </c>
      <c r="AN20" s="20">
        <v>0</v>
      </c>
      <c r="AO20" s="20">
        <v>0.1</v>
      </c>
      <c r="AP20" s="20">
        <v>0</v>
      </c>
      <c r="AQ20" s="20">
        <v>0.2</v>
      </c>
      <c r="AR20" s="319">
        <f t="shared" si="7"/>
        <v>0.30000000000000004</v>
      </c>
      <c r="AS20" s="20">
        <v>2.6</v>
      </c>
      <c r="AT20" s="319">
        <f t="shared" si="12"/>
        <v>2.6</v>
      </c>
      <c r="AU20" s="20"/>
      <c r="AV20" s="319">
        <f t="shared" si="8"/>
        <v>0</v>
      </c>
      <c r="AW20" s="20">
        <f t="shared" si="13"/>
        <v>17.200000000000003</v>
      </c>
    </row>
    <row r="21" spans="1:49" ht="15.75">
      <c r="A21" s="310" t="s">
        <v>323</v>
      </c>
      <c r="B21" s="373">
        <f t="shared" si="0"/>
        <v>18.700000000000003</v>
      </c>
      <c r="C21" s="20">
        <v>0.3</v>
      </c>
      <c r="D21" s="319">
        <f t="shared" si="1"/>
        <v>0.3</v>
      </c>
      <c r="E21" s="20">
        <v>0.3</v>
      </c>
      <c r="F21" s="20">
        <v>0.2</v>
      </c>
      <c r="G21" s="20">
        <v>0.5</v>
      </c>
      <c r="H21" s="319">
        <f t="shared" si="9"/>
        <v>1</v>
      </c>
      <c r="I21" s="20">
        <v>0.9</v>
      </c>
      <c r="J21" s="20">
        <v>0</v>
      </c>
      <c r="K21" s="20">
        <v>0.1</v>
      </c>
      <c r="L21" s="319">
        <f t="shared" si="2"/>
        <v>1</v>
      </c>
      <c r="M21" s="20"/>
      <c r="N21" s="319">
        <f t="shared" si="3"/>
        <v>0</v>
      </c>
      <c r="O21" s="20">
        <v>0</v>
      </c>
      <c r="P21" s="20">
        <v>1.5</v>
      </c>
      <c r="Q21" s="20">
        <v>0.1</v>
      </c>
      <c r="R21" s="319">
        <f t="shared" si="10"/>
        <v>1.6</v>
      </c>
      <c r="S21" s="20">
        <v>0</v>
      </c>
      <c r="T21" s="20">
        <v>3.8</v>
      </c>
      <c r="U21" s="20">
        <v>0.1</v>
      </c>
      <c r="V21" s="319">
        <f t="shared" si="4"/>
        <v>3.9</v>
      </c>
      <c r="W21" s="20">
        <v>0.2</v>
      </c>
      <c r="X21" s="20">
        <v>0.9</v>
      </c>
      <c r="Y21" s="319">
        <f t="shared" si="11"/>
        <v>1.1000000000000001</v>
      </c>
      <c r="Z21" s="20">
        <v>0.8</v>
      </c>
      <c r="AA21" s="20">
        <v>0</v>
      </c>
      <c r="AB21" s="20">
        <v>0</v>
      </c>
      <c r="AC21" s="20">
        <v>0</v>
      </c>
      <c r="AD21" s="20">
        <v>0</v>
      </c>
      <c r="AE21" s="319">
        <f t="shared" si="5"/>
        <v>0.8</v>
      </c>
      <c r="AF21" s="20">
        <v>0.8</v>
      </c>
      <c r="AG21" s="20">
        <v>0.2</v>
      </c>
      <c r="AH21" s="20">
        <v>1.3</v>
      </c>
      <c r="AI21" s="20">
        <v>0.4</v>
      </c>
      <c r="AJ21" s="20">
        <v>0</v>
      </c>
      <c r="AK21" s="20">
        <v>0</v>
      </c>
      <c r="AL21" s="20">
        <v>2.5</v>
      </c>
      <c r="AM21" s="319">
        <f t="shared" si="6"/>
        <v>5.1999999999999993</v>
      </c>
      <c r="AN21" s="20">
        <v>0</v>
      </c>
      <c r="AO21" s="20">
        <v>0</v>
      </c>
      <c r="AP21" s="20">
        <v>0</v>
      </c>
      <c r="AQ21" s="20">
        <v>0.3</v>
      </c>
      <c r="AR21" s="319">
        <f t="shared" si="7"/>
        <v>0.3</v>
      </c>
      <c r="AS21" s="20">
        <v>3.5</v>
      </c>
      <c r="AT21" s="319">
        <f t="shared" si="12"/>
        <v>3.5</v>
      </c>
      <c r="AU21" s="20"/>
      <c r="AV21" s="319">
        <f t="shared" si="8"/>
        <v>0</v>
      </c>
      <c r="AW21" s="20">
        <f t="shared" si="13"/>
        <v>18.700000000000003</v>
      </c>
    </row>
    <row r="22" spans="1:49" ht="15.75">
      <c r="A22" s="371" t="s">
        <v>666</v>
      </c>
      <c r="B22" s="374">
        <f t="shared" si="0"/>
        <v>19.2</v>
      </c>
      <c r="C22" s="172">
        <v>0.7</v>
      </c>
      <c r="D22" s="326">
        <f t="shared" si="1"/>
        <v>0.7</v>
      </c>
      <c r="E22" s="172">
        <v>0.3</v>
      </c>
      <c r="F22" s="172">
        <v>0.2</v>
      </c>
      <c r="G22" s="172">
        <v>0.5</v>
      </c>
      <c r="H22" s="326">
        <f t="shared" si="9"/>
        <v>1</v>
      </c>
      <c r="I22" s="172">
        <v>1</v>
      </c>
      <c r="J22" s="172">
        <v>0</v>
      </c>
      <c r="K22" s="172">
        <v>0.2</v>
      </c>
      <c r="L22" s="326">
        <f t="shared" si="2"/>
        <v>1.2</v>
      </c>
      <c r="M22" s="172"/>
      <c r="N22" s="326">
        <f t="shared" si="3"/>
        <v>0</v>
      </c>
      <c r="O22" s="172">
        <v>0.1</v>
      </c>
      <c r="P22" s="172">
        <v>2</v>
      </c>
      <c r="Q22" s="172">
        <v>0.1</v>
      </c>
      <c r="R22" s="326">
        <f t="shared" si="10"/>
        <v>2.2000000000000002</v>
      </c>
      <c r="S22" s="172">
        <v>0</v>
      </c>
      <c r="T22" s="172">
        <v>3.6</v>
      </c>
      <c r="U22" s="172">
        <v>0.4</v>
      </c>
      <c r="V22" s="326">
        <f t="shared" si="4"/>
        <v>4</v>
      </c>
      <c r="W22" s="172">
        <v>0.2</v>
      </c>
      <c r="X22" s="172">
        <v>0.8</v>
      </c>
      <c r="Y22" s="326">
        <f t="shared" si="11"/>
        <v>1</v>
      </c>
      <c r="Z22" s="172">
        <v>0.7</v>
      </c>
      <c r="AA22" s="172">
        <v>0</v>
      </c>
      <c r="AB22" s="172">
        <v>0</v>
      </c>
      <c r="AC22" s="172">
        <v>0</v>
      </c>
      <c r="AD22" s="172">
        <v>0</v>
      </c>
      <c r="AE22" s="326">
        <f t="shared" si="5"/>
        <v>0.7</v>
      </c>
      <c r="AF22" s="172">
        <v>0.5</v>
      </c>
      <c r="AG22" s="172">
        <v>0.2</v>
      </c>
      <c r="AH22" s="172">
        <v>2</v>
      </c>
      <c r="AI22" s="172">
        <v>0.4</v>
      </c>
      <c r="AJ22" s="172">
        <v>0</v>
      </c>
      <c r="AK22" s="172">
        <v>0</v>
      </c>
      <c r="AL22" s="172">
        <v>2.5</v>
      </c>
      <c r="AM22" s="326">
        <f t="shared" si="6"/>
        <v>5.6</v>
      </c>
      <c r="AN22" s="172">
        <v>0</v>
      </c>
      <c r="AO22" s="172">
        <v>0</v>
      </c>
      <c r="AP22" s="172">
        <v>0</v>
      </c>
      <c r="AQ22" s="172">
        <v>0.1</v>
      </c>
      <c r="AR22" s="326">
        <f t="shared" si="7"/>
        <v>0.1</v>
      </c>
      <c r="AS22" s="172">
        <v>2.7</v>
      </c>
      <c r="AT22" s="326">
        <f t="shared" si="12"/>
        <v>2.7</v>
      </c>
      <c r="AU22" s="172"/>
      <c r="AV22" s="326">
        <f t="shared" si="8"/>
        <v>0</v>
      </c>
      <c r="AW22" s="172">
        <f t="shared" si="13"/>
        <v>19.2</v>
      </c>
    </row>
    <row r="23" spans="1:49" ht="15.75">
      <c r="A23" s="310" t="s">
        <v>665</v>
      </c>
      <c r="B23" s="373">
        <f t="shared" si="0"/>
        <v>18.200000000000003</v>
      </c>
      <c r="C23" s="20">
        <v>0.2</v>
      </c>
      <c r="D23" s="319">
        <f t="shared" si="1"/>
        <v>0.2</v>
      </c>
      <c r="E23" s="20">
        <v>0.1</v>
      </c>
      <c r="F23" s="20">
        <v>0.2</v>
      </c>
      <c r="G23" s="20">
        <v>0.3</v>
      </c>
      <c r="H23" s="319">
        <f t="shared" si="9"/>
        <v>0.60000000000000009</v>
      </c>
      <c r="I23" s="20">
        <v>1</v>
      </c>
      <c r="J23" s="20">
        <v>0</v>
      </c>
      <c r="K23" s="20">
        <v>0.1</v>
      </c>
      <c r="L23" s="319">
        <f t="shared" si="2"/>
        <v>1.1000000000000001</v>
      </c>
      <c r="M23" s="20"/>
      <c r="N23" s="319">
        <f t="shared" si="3"/>
        <v>0</v>
      </c>
      <c r="O23" s="20">
        <v>0.1</v>
      </c>
      <c r="P23" s="20">
        <v>1.3</v>
      </c>
      <c r="Q23" s="20">
        <v>0.1</v>
      </c>
      <c r="R23" s="319">
        <f t="shared" si="10"/>
        <v>1.5000000000000002</v>
      </c>
      <c r="S23" s="20">
        <v>0</v>
      </c>
      <c r="T23" s="20">
        <v>3.7</v>
      </c>
      <c r="U23" s="20">
        <v>0.5</v>
      </c>
      <c r="V23" s="319">
        <f t="shared" si="4"/>
        <v>4.2</v>
      </c>
      <c r="W23" s="20">
        <v>0.1</v>
      </c>
      <c r="X23" s="20">
        <v>0.5</v>
      </c>
      <c r="Y23" s="319">
        <f t="shared" si="11"/>
        <v>0.6</v>
      </c>
      <c r="Z23" s="20">
        <v>0.5</v>
      </c>
      <c r="AA23" s="20">
        <v>0</v>
      </c>
      <c r="AB23" s="20">
        <v>0</v>
      </c>
      <c r="AC23" s="20">
        <v>0.3</v>
      </c>
      <c r="AD23" s="20">
        <v>0</v>
      </c>
      <c r="AE23" s="319">
        <f t="shared" si="5"/>
        <v>0.8</v>
      </c>
      <c r="AF23" s="20">
        <v>0.8</v>
      </c>
      <c r="AG23" s="20">
        <v>0.2</v>
      </c>
      <c r="AH23" s="20">
        <v>2.1</v>
      </c>
      <c r="AI23" s="20">
        <v>0.1</v>
      </c>
      <c r="AJ23" s="20">
        <v>0</v>
      </c>
      <c r="AK23" s="20">
        <v>0</v>
      </c>
      <c r="AL23" s="20">
        <v>3.2</v>
      </c>
      <c r="AM23" s="319">
        <f t="shared" si="6"/>
        <v>6.4</v>
      </c>
      <c r="AN23" s="20">
        <v>0</v>
      </c>
      <c r="AO23" s="20">
        <v>0</v>
      </c>
      <c r="AP23" s="20">
        <v>0</v>
      </c>
      <c r="AQ23" s="20">
        <v>0.2</v>
      </c>
      <c r="AR23" s="319">
        <f t="shared" si="7"/>
        <v>0.2</v>
      </c>
      <c r="AS23" s="20">
        <v>2.6</v>
      </c>
      <c r="AT23" s="319">
        <f t="shared" si="12"/>
        <v>2.6</v>
      </c>
      <c r="AU23" s="20"/>
      <c r="AV23" s="319">
        <f t="shared" si="8"/>
        <v>0</v>
      </c>
      <c r="AW23" s="20">
        <f t="shared" si="13"/>
        <v>18.200000000000003</v>
      </c>
    </row>
    <row r="24" spans="1:49" ht="15.75">
      <c r="A24" s="310" t="s">
        <v>664</v>
      </c>
      <c r="B24" s="373">
        <f t="shared" si="0"/>
        <v>15.000000000000002</v>
      </c>
      <c r="C24" s="20">
        <v>0.2</v>
      </c>
      <c r="D24" s="319">
        <f t="shared" si="1"/>
        <v>0.2</v>
      </c>
      <c r="E24" s="20">
        <v>0.1</v>
      </c>
      <c r="F24" s="20">
        <v>0.1</v>
      </c>
      <c r="G24" s="20">
        <v>0.2</v>
      </c>
      <c r="H24" s="319">
        <f t="shared" si="9"/>
        <v>0.4</v>
      </c>
      <c r="I24" s="20">
        <v>0.5</v>
      </c>
      <c r="J24" s="20">
        <v>0</v>
      </c>
      <c r="K24" s="20">
        <v>0.1</v>
      </c>
      <c r="L24" s="319">
        <f t="shared" si="2"/>
        <v>0.6</v>
      </c>
      <c r="M24" s="20"/>
      <c r="N24" s="319">
        <f t="shared" si="3"/>
        <v>0</v>
      </c>
      <c r="O24" s="20">
        <v>0.1</v>
      </c>
      <c r="P24" s="20">
        <v>1.5</v>
      </c>
      <c r="Q24" s="20">
        <v>0.1</v>
      </c>
      <c r="R24" s="319">
        <f t="shared" si="10"/>
        <v>1.7000000000000002</v>
      </c>
      <c r="S24" s="20">
        <v>0</v>
      </c>
      <c r="T24" s="20">
        <v>1.8</v>
      </c>
      <c r="U24" s="20">
        <v>1</v>
      </c>
      <c r="V24" s="319">
        <f t="shared" si="4"/>
        <v>2.8</v>
      </c>
      <c r="W24" s="20">
        <v>0</v>
      </c>
      <c r="X24" s="20">
        <v>0.4</v>
      </c>
      <c r="Y24" s="319">
        <f t="shared" si="11"/>
        <v>0.4</v>
      </c>
      <c r="Z24" s="20">
        <v>0.8</v>
      </c>
      <c r="AA24" s="20">
        <v>0</v>
      </c>
      <c r="AB24" s="20">
        <v>0</v>
      </c>
      <c r="AC24" s="20">
        <v>0</v>
      </c>
      <c r="AD24" s="20">
        <v>0</v>
      </c>
      <c r="AE24" s="319">
        <f t="shared" si="5"/>
        <v>0.8</v>
      </c>
      <c r="AF24" s="20">
        <v>0.8</v>
      </c>
      <c r="AG24" s="20">
        <v>0.1</v>
      </c>
      <c r="AH24" s="20">
        <v>1</v>
      </c>
      <c r="AI24" s="20">
        <v>0.1</v>
      </c>
      <c r="AJ24" s="20">
        <v>0</v>
      </c>
      <c r="AK24" s="20">
        <v>0</v>
      </c>
      <c r="AL24" s="20">
        <v>2.4</v>
      </c>
      <c r="AM24" s="319">
        <f t="shared" si="6"/>
        <v>4.4000000000000004</v>
      </c>
      <c r="AN24" s="20">
        <v>0</v>
      </c>
      <c r="AO24" s="20">
        <v>0</v>
      </c>
      <c r="AP24" s="20">
        <v>0.1</v>
      </c>
      <c r="AQ24" s="20">
        <v>0.2</v>
      </c>
      <c r="AR24" s="319">
        <f t="shared" si="7"/>
        <v>0.30000000000000004</v>
      </c>
      <c r="AS24" s="20">
        <v>3.4</v>
      </c>
      <c r="AT24" s="319">
        <f t="shared" si="12"/>
        <v>3.4</v>
      </c>
      <c r="AU24" s="20"/>
      <c r="AV24" s="319">
        <f t="shared" si="8"/>
        <v>0</v>
      </c>
      <c r="AW24" s="20">
        <f t="shared" si="13"/>
        <v>15.000000000000002</v>
      </c>
    </row>
    <row r="25" spans="1:49" ht="16.5" thickBot="1">
      <c r="A25" s="372" t="s">
        <v>668</v>
      </c>
      <c r="B25" s="375">
        <f t="shared" si="0"/>
        <v>19.399999999999999</v>
      </c>
      <c r="C25" s="112">
        <v>0.2</v>
      </c>
      <c r="D25" s="324">
        <f t="shared" si="1"/>
        <v>0.2</v>
      </c>
      <c r="E25" s="112">
        <v>0.1</v>
      </c>
      <c r="F25" s="112">
        <v>0.1</v>
      </c>
      <c r="G25" s="172">
        <v>0.3</v>
      </c>
      <c r="H25" s="324">
        <f t="shared" si="9"/>
        <v>0.5</v>
      </c>
      <c r="I25" s="112">
        <v>0.6</v>
      </c>
      <c r="J25" s="112">
        <v>0</v>
      </c>
      <c r="K25" s="172">
        <v>0.1</v>
      </c>
      <c r="L25" s="324">
        <f t="shared" si="2"/>
        <v>0.7</v>
      </c>
      <c r="M25" s="112"/>
      <c r="N25" s="324">
        <f t="shared" si="3"/>
        <v>0</v>
      </c>
      <c r="O25" s="112">
        <v>0.1</v>
      </c>
      <c r="P25" s="112">
        <v>1.5</v>
      </c>
      <c r="Q25" s="172">
        <v>0.1</v>
      </c>
      <c r="R25" s="324">
        <f t="shared" si="10"/>
        <v>1.7000000000000002</v>
      </c>
      <c r="S25" s="112">
        <v>0</v>
      </c>
      <c r="T25" s="112">
        <v>3.8</v>
      </c>
      <c r="U25" s="112">
        <v>1.1000000000000001</v>
      </c>
      <c r="V25" s="324">
        <f t="shared" si="4"/>
        <v>4.9000000000000004</v>
      </c>
      <c r="W25" s="112">
        <v>0</v>
      </c>
      <c r="X25" s="172">
        <v>0.4</v>
      </c>
      <c r="Y25" s="326">
        <f t="shared" si="11"/>
        <v>0.4</v>
      </c>
      <c r="Z25" s="112">
        <v>0.7</v>
      </c>
      <c r="AA25" s="172">
        <v>0.9</v>
      </c>
      <c r="AB25" s="172">
        <v>0</v>
      </c>
      <c r="AC25" s="172">
        <v>1</v>
      </c>
      <c r="AD25" s="172">
        <v>0</v>
      </c>
      <c r="AE25" s="326">
        <f t="shared" si="5"/>
        <v>2.6</v>
      </c>
      <c r="AF25" s="112">
        <v>0.9</v>
      </c>
      <c r="AG25" s="172">
        <v>0.1</v>
      </c>
      <c r="AH25" s="172">
        <v>1.2</v>
      </c>
      <c r="AI25" s="172">
        <v>0.1</v>
      </c>
      <c r="AJ25" s="172">
        <v>0</v>
      </c>
      <c r="AK25" s="172">
        <v>0</v>
      </c>
      <c r="AL25" s="172">
        <v>2.6</v>
      </c>
      <c r="AM25" s="326">
        <f t="shared" si="6"/>
        <v>4.9000000000000004</v>
      </c>
      <c r="AN25" s="112">
        <v>0</v>
      </c>
      <c r="AO25" s="112">
        <v>0</v>
      </c>
      <c r="AP25" s="172">
        <v>0.1</v>
      </c>
      <c r="AQ25" s="172">
        <v>0.2</v>
      </c>
      <c r="AR25" s="326">
        <f t="shared" si="7"/>
        <v>0.30000000000000004</v>
      </c>
      <c r="AS25" s="112">
        <v>3.2</v>
      </c>
      <c r="AT25" s="319">
        <f t="shared" si="12"/>
        <v>3.2</v>
      </c>
      <c r="AU25" s="112"/>
      <c r="AV25" s="326">
        <f t="shared" si="8"/>
        <v>0</v>
      </c>
      <c r="AW25" s="112">
        <f t="shared" si="13"/>
        <v>19.399999999999999</v>
      </c>
    </row>
    <row r="26" spans="1:49">
      <c r="A26" s="301" t="s">
        <v>60</v>
      </c>
      <c r="B26" s="310"/>
      <c r="C26" s="20">
        <f>AVERAGE(C6:C25)</f>
        <v>0.34000000000000008</v>
      </c>
      <c r="D26" s="319">
        <f t="shared" ref="D26:L26" si="14">SUM(D6:D25)/COUNTA(D6:D25)</f>
        <v>0.34000000000000008</v>
      </c>
      <c r="E26" s="20">
        <f>AVERAGE(E6:E25)</f>
        <v>0.18500000000000003</v>
      </c>
      <c r="F26" s="20">
        <f>AVERAGE(F6:F25)</f>
        <v>0.22999999999999998</v>
      </c>
      <c r="G26" s="20">
        <f>AVERAGE(G6:G25)</f>
        <v>0.36000000000000004</v>
      </c>
      <c r="H26" s="319">
        <f t="shared" si="14"/>
        <v>0.77499999999999991</v>
      </c>
      <c r="I26" s="20">
        <f>AVERAGE(I6:I25)</f>
        <v>0.94000000000000017</v>
      </c>
      <c r="J26" s="20">
        <f>AVERAGE(J6:J25)</f>
        <v>0.10500000000000001</v>
      </c>
      <c r="K26" s="20">
        <f>AVERAGE(K6:K25)</f>
        <v>0.12500000000000003</v>
      </c>
      <c r="L26" s="319">
        <f t="shared" si="14"/>
        <v>1.1700000000000002</v>
      </c>
      <c r="M26" s="20"/>
      <c r="N26" s="319">
        <f t="shared" ref="N26" si="15">SUM(N6:N25)/COUNTA(N6:N25)</f>
        <v>0</v>
      </c>
      <c r="O26" s="20">
        <f>AVERAGE(O6:O25)</f>
        <v>6.5000000000000016E-2</v>
      </c>
      <c r="P26" s="20">
        <f>AVERAGE(P6:P25)</f>
        <v>1.4750000000000001</v>
      </c>
      <c r="Q26" s="20">
        <f>AVERAGE(Q6:Q25)</f>
        <v>0.11000000000000003</v>
      </c>
      <c r="R26" s="319">
        <f t="shared" ref="R26" si="16">SUM(R6:R25)/COUNTA(R6:R25)</f>
        <v>1.65</v>
      </c>
      <c r="S26" s="20">
        <f>AVERAGE(S6:S25)</f>
        <v>0.11999999999999997</v>
      </c>
      <c r="T26" s="20">
        <f>AVERAGE(T6:T25)</f>
        <v>2.9799999999999995</v>
      </c>
      <c r="U26" s="20">
        <f>AVERAGE(U6:U25)</f>
        <v>0.2</v>
      </c>
      <c r="V26" s="319">
        <f t="shared" ref="V26" si="17">SUM(V6:V25)/COUNTA(V6:V25)</f>
        <v>3.3000000000000007</v>
      </c>
      <c r="W26" s="20">
        <f>AVERAGE(W6:W25)</f>
        <v>0.12500000000000003</v>
      </c>
      <c r="X26" s="20">
        <f>AVERAGE(X6:X25)</f>
        <v>1.3749999999999998</v>
      </c>
      <c r="Y26" s="319">
        <f>SUM(Y6:Y25)/COUNTA(Y6:Y25)</f>
        <v>1.5000000000000002</v>
      </c>
      <c r="Z26" s="20">
        <f>AVERAGE(Z6:Z25)</f>
        <v>0.20500000000000002</v>
      </c>
      <c r="AA26" s="20">
        <f>AVERAGE(AA6:AA25)</f>
        <v>4.4999999999999998E-2</v>
      </c>
      <c r="AB26" s="20">
        <f>AVERAGE(AB6:AB25)</f>
        <v>0.14499999999999999</v>
      </c>
      <c r="AC26" s="20">
        <f>AVERAGE(AC6:AC25)</f>
        <v>6.5000000000000002E-2</v>
      </c>
      <c r="AD26" s="20">
        <f>AVERAGE(AD6:AD25)</f>
        <v>0.28000000000000003</v>
      </c>
      <c r="AE26" s="319">
        <f>SUM(AE6:AE25)/COUNTA(AE6:AE25)</f>
        <v>0.74</v>
      </c>
      <c r="AF26" s="20">
        <f t="shared" ref="AF26:AS26" si="18">AVERAGE(AF6:AF25)</f>
        <v>0.47999999999999987</v>
      </c>
      <c r="AG26" s="20">
        <f t="shared" si="18"/>
        <v>0.08</v>
      </c>
      <c r="AH26" s="20">
        <f t="shared" si="18"/>
        <v>1.6199999999999999</v>
      </c>
      <c r="AI26" s="20">
        <f t="shared" si="18"/>
        <v>0.215</v>
      </c>
      <c r="AJ26" s="20">
        <f t="shared" si="18"/>
        <v>1.5000000000000003E-2</v>
      </c>
      <c r="AK26" s="20">
        <f t="shared" si="18"/>
        <v>0.1</v>
      </c>
      <c r="AL26" s="20">
        <f t="shared" si="18"/>
        <v>2.7800000000000002</v>
      </c>
      <c r="AM26" s="319">
        <f t="shared" ref="AM26" si="19">AVERAGE(AM6:AM25)</f>
        <v>5.2900000000000009</v>
      </c>
      <c r="AN26" s="20">
        <f t="shared" si="18"/>
        <v>0.03</v>
      </c>
      <c r="AO26" s="20">
        <f t="shared" si="18"/>
        <v>9.0000000000000011E-2</v>
      </c>
      <c r="AP26" s="20">
        <f t="shared" si="18"/>
        <v>0.03</v>
      </c>
      <c r="AQ26" s="20">
        <f t="shared" si="18"/>
        <v>0.28500000000000003</v>
      </c>
      <c r="AR26" s="319">
        <f>SUM(AR6:AR25)/COUNTA(AR6:AR25)</f>
        <v>0.43500000000000005</v>
      </c>
      <c r="AS26" s="20">
        <f t="shared" si="18"/>
        <v>2.5550000000000002</v>
      </c>
      <c r="AT26" s="319">
        <f>SUM(AT6:AT25)/COUNTA(AT6:AT25)</f>
        <v>2.5550000000000002</v>
      </c>
      <c r="AU26" s="20"/>
      <c r="AV26" s="319">
        <f>SUM(AV6:AV25)/COUNTA(AV6:AV25)</f>
        <v>0</v>
      </c>
      <c r="AW26" s="20">
        <f>SUM(AW6:AW25)/COUNTA(AW6:AW25)</f>
        <v>17.754999999999995</v>
      </c>
    </row>
    <row r="27" spans="1:49">
      <c r="A27" s="301" t="s">
        <v>58</v>
      </c>
      <c r="B27" s="310"/>
      <c r="C27" s="314">
        <f>AVERAGE(C6:C20)</f>
        <v>0.34666666666666673</v>
      </c>
      <c r="D27" s="323">
        <f t="shared" ref="D27:L27" si="20">SUM(D6:D20)/COUNTA(D6:D20)</f>
        <v>0.34666666666666673</v>
      </c>
      <c r="E27" s="314">
        <f>AVERAGE(E6:E20)</f>
        <v>0.1866666666666667</v>
      </c>
      <c r="F27" s="314">
        <f>AVERAGE(F6:F20)</f>
        <v>0.2533333333333333</v>
      </c>
      <c r="G27" s="314">
        <f>AVERAGE(G6:G20)</f>
        <v>0.3600000000000001</v>
      </c>
      <c r="H27" s="323">
        <f t="shared" si="20"/>
        <v>0.79999999999999993</v>
      </c>
      <c r="I27" s="314">
        <f>AVERAGE(I6:I20)</f>
        <v>0.98666666666666669</v>
      </c>
      <c r="J27" s="314">
        <f>AVERAGE(J6:J20)</f>
        <v>0.14000000000000001</v>
      </c>
      <c r="K27" s="314">
        <f>AVERAGE(K6:K20)</f>
        <v>0.12666666666666668</v>
      </c>
      <c r="L27" s="323">
        <f t="shared" si="20"/>
        <v>1.2533333333333334</v>
      </c>
      <c r="M27" s="314"/>
      <c r="N27" s="323">
        <f t="shared" ref="N27" si="21">SUM(N6:N20)/COUNTA(N6:N20)</f>
        <v>0</v>
      </c>
      <c r="O27" s="314">
        <f>AVERAGE(O6:O20)</f>
        <v>6.0000000000000005E-2</v>
      </c>
      <c r="P27" s="314">
        <f>AVERAGE(P6:P20)</f>
        <v>1.4466666666666665</v>
      </c>
      <c r="Q27" s="314">
        <f>AVERAGE(Q6:Q20)</f>
        <v>0.11333333333333336</v>
      </c>
      <c r="R27" s="323">
        <f t="shared" ref="R27" si="22">SUM(R6:R20)/COUNTA(R6:R20)</f>
        <v>1.62</v>
      </c>
      <c r="S27" s="314">
        <f>AVERAGE(S6:S20)</f>
        <v>0.15999999999999998</v>
      </c>
      <c r="T27" s="314">
        <f>AVERAGE(T6:T20)</f>
        <v>2.86</v>
      </c>
      <c r="U27" s="314">
        <f>AVERAGE(U6:U20)</f>
        <v>5.9999999999999991E-2</v>
      </c>
      <c r="V27" s="323">
        <f t="shared" ref="V27" si="23">SUM(V6:V20)/COUNTA(V6:V20)</f>
        <v>3.0800000000000005</v>
      </c>
      <c r="W27" s="314">
        <f>AVERAGE(W6:W20)</f>
        <v>0.13333333333333333</v>
      </c>
      <c r="X27" s="314">
        <f>AVERAGE(X6:X20)</f>
        <v>1.6333333333333333</v>
      </c>
      <c r="Y27" s="323">
        <f t="shared" ref="Y27" si="24">SUM(Y6:Y20)/COUNTA(Y6:Y20)</f>
        <v>1.7666666666666668</v>
      </c>
      <c r="Z27" s="314">
        <f>AVERAGE(Z6:Z20)</f>
        <v>4.0000000000000008E-2</v>
      </c>
      <c r="AA27" s="314">
        <f>AVERAGE(AA6:AA20)</f>
        <v>0</v>
      </c>
      <c r="AB27" s="314">
        <f>AVERAGE(AB6:AB20)</f>
        <v>0.19333333333333333</v>
      </c>
      <c r="AC27" s="314">
        <f>AVERAGE(AC6:AC20)</f>
        <v>0</v>
      </c>
      <c r="AD27" s="314">
        <f>AVERAGE(AD6:AD20)</f>
        <v>0.37333333333333335</v>
      </c>
      <c r="AE27" s="323">
        <f t="shared" ref="AE27" si="25">SUM(AE6:AE20)/COUNTA(AE6:AE20)</f>
        <v>0.60666666666666669</v>
      </c>
      <c r="AF27" s="314">
        <f t="shared" ref="AF27:AS27" si="26">AVERAGE(AF6:AF20)</f>
        <v>0.38666666666666655</v>
      </c>
      <c r="AG27" s="314">
        <f t="shared" si="26"/>
        <v>5.333333333333333E-2</v>
      </c>
      <c r="AH27" s="314">
        <f t="shared" si="26"/>
        <v>1.6533333333333331</v>
      </c>
      <c r="AI27" s="314">
        <f t="shared" si="26"/>
        <v>0.2133333333333334</v>
      </c>
      <c r="AJ27" s="314">
        <f t="shared" si="26"/>
        <v>2.0000000000000004E-2</v>
      </c>
      <c r="AK27" s="314">
        <f t="shared" si="26"/>
        <v>0.13333333333333333</v>
      </c>
      <c r="AL27" s="314">
        <f t="shared" si="26"/>
        <v>2.8266666666666667</v>
      </c>
      <c r="AM27" s="323">
        <f t="shared" ref="AM27" si="27">AVERAGE(AM6:AM20)</f>
        <v>5.2866666666666662</v>
      </c>
      <c r="AN27" s="314">
        <f t="shared" si="26"/>
        <v>0.04</v>
      </c>
      <c r="AO27" s="314">
        <f t="shared" si="26"/>
        <v>0.12000000000000002</v>
      </c>
      <c r="AP27" s="314">
        <f t="shared" si="26"/>
        <v>2.6666666666666668E-2</v>
      </c>
      <c r="AQ27" s="314">
        <f t="shared" si="26"/>
        <v>0.31333333333333335</v>
      </c>
      <c r="AR27" s="323">
        <f>SUM(AR6:AR20)/COUNTA(AR6:AR20)</f>
        <v>0.50000000000000011</v>
      </c>
      <c r="AS27" s="314">
        <f t="shared" si="26"/>
        <v>2.38</v>
      </c>
      <c r="AT27" s="323">
        <f>SUM(AT6:AT20)/COUNTA(AT6:AT20)</f>
        <v>2.38</v>
      </c>
      <c r="AU27" s="314"/>
      <c r="AV27" s="323">
        <f>SUM(AV6:AV20)/COUNTA(AV6:AV20)</f>
        <v>0</v>
      </c>
      <c r="AW27" s="314">
        <f>SUM(AW6:AW20)/COUNTA(AW6:AW20)</f>
        <v>17.639999999999997</v>
      </c>
    </row>
    <row r="28" spans="1:49">
      <c r="A28" s="301" t="s">
        <v>656</v>
      </c>
      <c r="B28" s="310"/>
      <c r="C28" s="314">
        <f>AVERAGE(C12:C14)</f>
        <v>0.33333333333333331</v>
      </c>
      <c r="D28" s="323">
        <f t="shared" ref="D28:AW28" si="28">AVERAGE(D12:D14)</f>
        <v>0.33333333333333331</v>
      </c>
      <c r="E28" s="314">
        <f>AVERAGE(E12:E14)</f>
        <v>0.20000000000000004</v>
      </c>
      <c r="F28" s="314">
        <f>AVERAGE(F12:F14)</f>
        <v>0.23333333333333331</v>
      </c>
      <c r="G28" s="314">
        <f>AVERAGE(G12:G14)</f>
        <v>0.46666666666666662</v>
      </c>
      <c r="H28" s="323">
        <f t="shared" si="28"/>
        <v>0.9</v>
      </c>
      <c r="I28" s="314">
        <f t="shared" si="28"/>
        <v>0.8666666666666667</v>
      </c>
      <c r="J28" s="314">
        <f t="shared" si="28"/>
        <v>0.23333333333333331</v>
      </c>
      <c r="K28" s="314">
        <f t="shared" si="28"/>
        <v>0.13333333333333333</v>
      </c>
      <c r="L28" s="323">
        <f t="shared" si="28"/>
        <v>1.2333333333333334</v>
      </c>
      <c r="M28" s="314"/>
      <c r="N28" s="323">
        <f t="shared" si="28"/>
        <v>0</v>
      </c>
      <c r="O28" s="314">
        <f t="shared" si="28"/>
        <v>0.10000000000000002</v>
      </c>
      <c r="P28" s="314">
        <f t="shared" si="28"/>
        <v>1.4000000000000001</v>
      </c>
      <c r="Q28" s="314">
        <f t="shared" si="28"/>
        <v>0.10000000000000002</v>
      </c>
      <c r="R28" s="323">
        <f t="shared" si="28"/>
        <v>1.6000000000000003</v>
      </c>
      <c r="S28" s="314">
        <f t="shared" si="28"/>
        <v>3.3333333333333333E-2</v>
      </c>
      <c r="T28" s="314">
        <f t="shared" si="28"/>
        <v>2.7333333333333329</v>
      </c>
      <c r="U28" s="314">
        <f t="shared" si="28"/>
        <v>0.10000000000000002</v>
      </c>
      <c r="V28" s="323">
        <f t="shared" si="28"/>
        <v>2.8666666666666671</v>
      </c>
      <c r="W28" s="314">
        <f t="shared" si="28"/>
        <v>0.10000000000000002</v>
      </c>
      <c r="X28" s="314">
        <f t="shared" si="28"/>
        <v>1.9666666666666668</v>
      </c>
      <c r="Y28" s="323">
        <f t="shared" si="28"/>
        <v>2.0666666666666669</v>
      </c>
      <c r="Z28" s="314">
        <f t="shared" si="28"/>
        <v>0</v>
      </c>
      <c r="AA28" s="314">
        <f t="shared" si="28"/>
        <v>0</v>
      </c>
      <c r="AB28" s="314">
        <f t="shared" si="28"/>
        <v>0.20000000000000004</v>
      </c>
      <c r="AC28" s="314">
        <f t="shared" si="28"/>
        <v>0</v>
      </c>
      <c r="AD28" s="314">
        <f t="shared" si="28"/>
        <v>0.96666666666666679</v>
      </c>
      <c r="AE28" s="323">
        <f t="shared" si="28"/>
        <v>1.1666666666666667</v>
      </c>
      <c r="AF28" s="314">
        <f t="shared" si="28"/>
        <v>0.20000000000000004</v>
      </c>
      <c r="AG28" s="314">
        <f t="shared" si="28"/>
        <v>0</v>
      </c>
      <c r="AH28" s="314">
        <f t="shared" si="28"/>
        <v>2.3333333333333335</v>
      </c>
      <c r="AI28" s="314">
        <f t="shared" si="28"/>
        <v>0.10000000000000002</v>
      </c>
      <c r="AJ28" s="314">
        <f t="shared" si="28"/>
        <v>3.3333333333333333E-2</v>
      </c>
      <c r="AK28" s="314">
        <f t="shared" si="28"/>
        <v>0.26666666666666666</v>
      </c>
      <c r="AL28" s="314">
        <f t="shared" si="28"/>
        <v>3.2333333333333329</v>
      </c>
      <c r="AM28" s="323">
        <f>AVERAGE(AM12:AM14)</f>
        <v>6.166666666666667</v>
      </c>
      <c r="AN28" s="314">
        <f t="shared" si="28"/>
        <v>0</v>
      </c>
      <c r="AO28" s="314">
        <f t="shared" si="28"/>
        <v>0.20000000000000004</v>
      </c>
      <c r="AP28" s="314">
        <f t="shared" si="28"/>
        <v>6.6666666666666666E-2</v>
      </c>
      <c r="AQ28" s="314">
        <f t="shared" si="28"/>
        <v>0.39999999999999997</v>
      </c>
      <c r="AR28" s="323">
        <f t="shared" si="28"/>
        <v>0.66666666666666663</v>
      </c>
      <c r="AS28" s="314">
        <f t="shared" si="28"/>
        <v>2.5</v>
      </c>
      <c r="AT28" s="323">
        <f t="shared" si="28"/>
        <v>2.5</v>
      </c>
      <c r="AU28" s="314"/>
      <c r="AV28" s="323">
        <f t="shared" si="28"/>
        <v>0</v>
      </c>
      <c r="AW28" s="314">
        <f t="shared" si="28"/>
        <v>19.500000000000004</v>
      </c>
    </row>
    <row r="29" spans="1:49">
      <c r="A29" s="301" t="s">
        <v>654</v>
      </c>
      <c r="B29" s="310"/>
      <c r="C29" s="314">
        <f t="shared" ref="C29:AS29" si="29">AVERAGE(C21:C22)</f>
        <v>0.5</v>
      </c>
      <c r="D29" s="323">
        <f t="shared" si="29"/>
        <v>0.5</v>
      </c>
      <c r="E29" s="314">
        <f>AVERAGE(E21:E22)</f>
        <v>0.3</v>
      </c>
      <c r="F29" s="314">
        <f>AVERAGE(F21:F22)</f>
        <v>0.2</v>
      </c>
      <c r="G29" s="314">
        <f>AVERAGE(G21:G22)</f>
        <v>0.5</v>
      </c>
      <c r="H29" s="323">
        <f t="shared" si="29"/>
        <v>1</v>
      </c>
      <c r="I29" s="314">
        <f t="shared" si="29"/>
        <v>0.95</v>
      </c>
      <c r="J29" s="314">
        <f t="shared" si="29"/>
        <v>0</v>
      </c>
      <c r="K29" s="314">
        <f t="shared" si="29"/>
        <v>0.15000000000000002</v>
      </c>
      <c r="L29" s="323">
        <f t="shared" si="29"/>
        <v>1.1000000000000001</v>
      </c>
      <c r="M29" s="314"/>
      <c r="N29" s="323">
        <f t="shared" si="29"/>
        <v>0</v>
      </c>
      <c r="O29" s="314">
        <f t="shared" si="29"/>
        <v>0.05</v>
      </c>
      <c r="P29" s="314">
        <f t="shared" si="29"/>
        <v>1.75</v>
      </c>
      <c r="Q29" s="314">
        <f t="shared" si="29"/>
        <v>0.1</v>
      </c>
      <c r="R29" s="323">
        <f t="shared" si="29"/>
        <v>1.9000000000000001</v>
      </c>
      <c r="S29" s="314">
        <f t="shared" si="29"/>
        <v>0</v>
      </c>
      <c r="T29" s="314">
        <f t="shared" si="29"/>
        <v>3.7</v>
      </c>
      <c r="U29" s="314">
        <f t="shared" si="29"/>
        <v>0.25</v>
      </c>
      <c r="V29" s="319">
        <f>AVERAGE(V21:V22)</f>
        <v>3.95</v>
      </c>
      <c r="W29" s="314">
        <f t="shared" si="29"/>
        <v>0.2</v>
      </c>
      <c r="X29" s="314">
        <f t="shared" si="29"/>
        <v>0.85000000000000009</v>
      </c>
      <c r="Y29" s="323">
        <f>AVERAGE(Y21:Y22)</f>
        <v>1.05</v>
      </c>
      <c r="Z29" s="314">
        <f t="shared" si="29"/>
        <v>0.75</v>
      </c>
      <c r="AA29" s="314">
        <f t="shared" si="29"/>
        <v>0</v>
      </c>
      <c r="AB29" s="314">
        <f t="shared" si="29"/>
        <v>0</v>
      </c>
      <c r="AC29" s="314">
        <f t="shared" si="29"/>
        <v>0</v>
      </c>
      <c r="AD29" s="314">
        <f t="shared" si="29"/>
        <v>0</v>
      </c>
      <c r="AE29" s="323">
        <f>AVERAGE(AE21:AE22)</f>
        <v>0.75</v>
      </c>
      <c r="AF29" s="314">
        <f t="shared" si="29"/>
        <v>0.65</v>
      </c>
      <c r="AG29" s="314">
        <f t="shared" si="29"/>
        <v>0.2</v>
      </c>
      <c r="AH29" s="314">
        <f t="shared" si="29"/>
        <v>1.65</v>
      </c>
      <c r="AI29" s="314">
        <f t="shared" si="29"/>
        <v>0.4</v>
      </c>
      <c r="AJ29" s="314">
        <f t="shared" si="29"/>
        <v>0</v>
      </c>
      <c r="AK29" s="314">
        <f t="shared" si="29"/>
        <v>0</v>
      </c>
      <c r="AL29" s="314">
        <f t="shared" si="29"/>
        <v>2.5</v>
      </c>
      <c r="AM29" s="323">
        <f t="shared" ref="AM29" si="30">AVERAGE(AM21:AM22)</f>
        <v>5.3999999999999995</v>
      </c>
      <c r="AN29" s="314">
        <f t="shared" si="29"/>
        <v>0</v>
      </c>
      <c r="AO29" s="314">
        <f t="shared" si="29"/>
        <v>0</v>
      </c>
      <c r="AP29" s="314">
        <f t="shared" si="29"/>
        <v>0</v>
      </c>
      <c r="AQ29" s="314">
        <f t="shared" si="29"/>
        <v>0.2</v>
      </c>
      <c r="AR29" s="323">
        <f>AVERAGE(AR21:AR22)</f>
        <v>0.2</v>
      </c>
      <c r="AS29" s="314">
        <f t="shared" si="29"/>
        <v>3.1</v>
      </c>
      <c r="AT29" s="323">
        <f>AVERAGE(AT21:AT22)</f>
        <v>3.1</v>
      </c>
      <c r="AU29" s="314"/>
      <c r="AV29" s="323">
        <f>AVERAGE(AV21:AV22)</f>
        <v>0</v>
      </c>
      <c r="AW29" s="314">
        <f>AVERAGE(AW21:AW22)</f>
        <v>18.950000000000003</v>
      </c>
    </row>
    <row r="30" spans="1:49">
      <c r="A30" s="301" t="s">
        <v>59</v>
      </c>
      <c r="B30" s="310"/>
      <c r="C30" s="314">
        <f>AVERAGE(C21:C25)</f>
        <v>0.31999999999999995</v>
      </c>
      <c r="D30" s="323">
        <f t="shared" ref="D30:L30" si="31">SUM(D21:D25)/COUNTA(D21:D25)</f>
        <v>0.31999999999999995</v>
      </c>
      <c r="E30" s="314">
        <f>AVERAGE(E21:E25)</f>
        <v>0.18</v>
      </c>
      <c r="F30" s="314">
        <f>AVERAGE(F21:F25)</f>
        <v>0.16</v>
      </c>
      <c r="G30" s="314">
        <f>AVERAGE(G21:G25)</f>
        <v>0.36</v>
      </c>
      <c r="H30" s="323">
        <f t="shared" si="31"/>
        <v>0.7</v>
      </c>
      <c r="I30" s="314">
        <f>AVERAGE(I21:I25)</f>
        <v>0.8</v>
      </c>
      <c r="J30" s="314">
        <f>AVERAGE(J21:J25)</f>
        <v>0</v>
      </c>
      <c r="K30" s="314">
        <f>AVERAGE(K21:K25)</f>
        <v>0.12</v>
      </c>
      <c r="L30" s="323">
        <f t="shared" si="31"/>
        <v>0.92000000000000015</v>
      </c>
      <c r="M30" s="314"/>
      <c r="N30" s="323">
        <f t="shared" ref="N30" si="32">SUM(N21:N25)/COUNTA(N21:N25)</f>
        <v>0</v>
      </c>
      <c r="O30" s="314">
        <f>AVERAGE(O21:O25)</f>
        <v>0.08</v>
      </c>
      <c r="P30" s="314">
        <f>AVERAGE(P21:P25)</f>
        <v>1.56</v>
      </c>
      <c r="Q30" s="314">
        <f>AVERAGE(Q21:Q25)</f>
        <v>0.1</v>
      </c>
      <c r="R30" s="323">
        <f t="shared" ref="R30" si="33">SUM(R21:R25)/COUNTA(R21:R25)</f>
        <v>1.7400000000000002</v>
      </c>
      <c r="S30" s="314">
        <f>AVERAGE(S21:S25)</f>
        <v>0</v>
      </c>
      <c r="T30" s="314">
        <f>AVERAGE(T21:T25)</f>
        <v>3.3400000000000007</v>
      </c>
      <c r="U30" s="314">
        <f>AVERAGE(U21:U25)</f>
        <v>0.62</v>
      </c>
      <c r="V30" s="323">
        <f t="shared" ref="V30" si="34">SUM(V21:V25)/COUNTA(V21:V25)</f>
        <v>3.9600000000000009</v>
      </c>
      <c r="W30" s="314">
        <f>AVERAGE(W21:W25)</f>
        <v>0.1</v>
      </c>
      <c r="X30" s="314">
        <f>AVERAGE(X21:X25)</f>
        <v>0.6</v>
      </c>
      <c r="Y30" s="323">
        <f t="shared" ref="Y30" si="35">SUM(Y21:Y25)/COUNTA(Y21:Y25)</f>
        <v>0.7</v>
      </c>
      <c r="Z30" s="314">
        <f>AVERAGE(Z21:Z25)</f>
        <v>0.7</v>
      </c>
      <c r="AA30" s="314">
        <f>AVERAGE(AA21:AA25)</f>
        <v>0.18</v>
      </c>
      <c r="AB30" s="314">
        <f>AVERAGE(AB21:AB25)</f>
        <v>0</v>
      </c>
      <c r="AC30" s="314">
        <f>AVERAGE(AC21:AC25)</f>
        <v>0.26</v>
      </c>
      <c r="AD30" s="314">
        <f>AVERAGE(AD21:AD25)</f>
        <v>0</v>
      </c>
      <c r="AE30" s="323">
        <f t="shared" ref="AE30" si="36">SUM(AE21:AE25)/COUNTA(AE21:AE25)</f>
        <v>1.1399999999999999</v>
      </c>
      <c r="AF30" s="314">
        <f t="shared" ref="AF30:AS30" si="37">AVERAGE(AF21:AF25)</f>
        <v>0.76</v>
      </c>
      <c r="AG30" s="314">
        <f t="shared" si="37"/>
        <v>0.16</v>
      </c>
      <c r="AH30" s="314">
        <f t="shared" si="37"/>
        <v>1.52</v>
      </c>
      <c r="AI30" s="314">
        <f t="shared" si="37"/>
        <v>0.22000000000000003</v>
      </c>
      <c r="AJ30" s="314">
        <f t="shared" si="37"/>
        <v>0</v>
      </c>
      <c r="AK30" s="314">
        <f t="shared" si="37"/>
        <v>0</v>
      </c>
      <c r="AL30" s="314">
        <f t="shared" si="37"/>
        <v>2.6399999999999997</v>
      </c>
      <c r="AM30" s="323">
        <f t="shared" ref="AM30" si="38">AVERAGE(AM21:AM25)</f>
        <v>5.3</v>
      </c>
      <c r="AN30" s="314">
        <f t="shared" si="37"/>
        <v>0</v>
      </c>
      <c r="AO30" s="314">
        <f t="shared" si="37"/>
        <v>0</v>
      </c>
      <c r="AP30" s="314">
        <f t="shared" si="37"/>
        <v>0.04</v>
      </c>
      <c r="AQ30" s="314">
        <f t="shared" si="37"/>
        <v>0.2</v>
      </c>
      <c r="AR30" s="323">
        <f>SUM(AR21:AR25)/COUNTA(AR21:AR25)</f>
        <v>0.24000000000000005</v>
      </c>
      <c r="AS30" s="314">
        <f t="shared" si="37"/>
        <v>3.0800000000000005</v>
      </c>
      <c r="AT30" s="323">
        <f>SUM(AT21:AT25)/COUNTA(AT21:AT25)</f>
        <v>3.0800000000000005</v>
      </c>
      <c r="AU30" s="314"/>
      <c r="AV30" s="323">
        <f>SUM(AV21:AV25)/COUNTA(AV21:AV25)</f>
        <v>0</v>
      </c>
      <c r="AW30" s="314">
        <f>SUM(AW21:AW25)/COUNTA(AW21:AW25)</f>
        <v>18.100000000000001</v>
      </c>
    </row>
    <row r="31" spans="1:49" ht="15.75" thickBot="1">
      <c r="A31" s="313" t="s">
        <v>60</v>
      </c>
      <c r="B31" s="355"/>
      <c r="C31" s="112"/>
      <c r="D31" s="324">
        <f>D26</f>
        <v>0.34000000000000008</v>
      </c>
      <c r="E31" s="112"/>
      <c r="F31" s="112"/>
      <c r="G31" s="112"/>
      <c r="H31" s="324">
        <f>H26</f>
        <v>0.77499999999999991</v>
      </c>
      <c r="I31" s="112"/>
      <c r="J31" s="112"/>
      <c r="K31" s="112"/>
      <c r="L31" s="324">
        <f>L26</f>
        <v>1.1700000000000002</v>
      </c>
      <c r="M31" s="112"/>
      <c r="N31" s="324">
        <f>N26</f>
        <v>0</v>
      </c>
      <c r="O31" s="112"/>
      <c r="P31" s="112"/>
      <c r="Q31" s="112"/>
      <c r="R31" s="324">
        <f>R26</f>
        <v>1.65</v>
      </c>
      <c r="S31" s="112"/>
      <c r="T31" s="112"/>
      <c r="U31" s="112"/>
      <c r="V31" s="324">
        <f>V26</f>
        <v>3.3000000000000007</v>
      </c>
      <c r="W31" s="112"/>
      <c r="X31" s="112"/>
      <c r="Y31" s="324">
        <f>Y26</f>
        <v>1.5000000000000002</v>
      </c>
      <c r="Z31" s="112"/>
      <c r="AA31" s="112"/>
      <c r="AB31" s="112"/>
      <c r="AC31" s="112"/>
      <c r="AD31" s="112"/>
      <c r="AE31" s="324">
        <f>AE26</f>
        <v>0.74</v>
      </c>
      <c r="AF31" s="112"/>
      <c r="AG31" s="112"/>
      <c r="AH31" s="112"/>
      <c r="AI31" s="112"/>
      <c r="AJ31" s="112"/>
      <c r="AK31" s="112"/>
      <c r="AL31" s="112"/>
      <c r="AM31" s="324">
        <f>AM26</f>
        <v>5.2900000000000009</v>
      </c>
      <c r="AN31" s="112"/>
      <c r="AO31" s="112"/>
      <c r="AP31" s="112"/>
      <c r="AQ31" s="112"/>
      <c r="AR31" s="324">
        <f>+AR26</f>
        <v>0.43500000000000005</v>
      </c>
      <c r="AS31" s="112"/>
      <c r="AT31" s="324">
        <f t="shared" ref="AT31:AW31" si="39">+AT26</f>
        <v>2.5550000000000002</v>
      </c>
      <c r="AU31" s="112"/>
      <c r="AV31" s="324">
        <f t="shared" si="39"/>
        <v>0</v>
      </c>
      <c r="AW31" s="112">
        <f t="shared" si="39"/>
        <v>17.754999999999995</v>
      </c>
    </row>
    <row r="32" spans="1:49">
      <c r="D32" s="319"/>
      <c r="H32" s="335"/>
      <c r="L32" s="335"/>
      <c r="N32" s="335"/>
      <c r="R32" s="319"/>
      <c r="V32" s="335"/>
      <c r="Y32" s="335"/>
      <c r="AE32" s="335"/>
      <c r="AM32" s="335"/>
      <c r="AR32" s="335"/>
      <c r="AT32" s="335"/>
      <c r="AV32" s="335"/>
    </row>
    <row r="33" spans="1:98">
      <c r="A33" s="334" t="s">
        <v>642</v>
      </c>
      <c r="B33" s="334"/>
      <c r="D33" s="319"/>
      <c r="H33" s="335"/>
      <c r="L33" s="335"/>
      <c r="N33" s="335"/>
      <c r="R33" s="335"/>
      <c r="V33" s="335"/>
      <c r="Y33" s="335"/>
      <c r="AE33" s="335"/>
      <c r="AM33" s="335"/>
      <c r="AR33" s="335"/>
      <c r="AT33" s="335"/>
      <c r="AV33" s="335"/>
    </row>
    <row r="34" spans="1:98" ht="15.75">
      <c r="A34" s="1" t="s">
        <v>643</v>
      </c>
      <c r="B34" s="373">
        <f t="shared" ref="B34:B43" si="40">D34+H34+L34+N34+R34+V34+Y34+AE34+AM34+AR34+AT34+AV34</f>
        <v>15.8</v>
      </c>
      <c r="C34">
        <v>0.4</v>
      </c>
      <c r="D34" s="319">
        <f t="shared" ref="D34:D44" si="41">SUM(C34:C34)</f>
        <v>0.4</v>
      </c>
      <c r="E34" s="18">
        <v>0.1</v>
      </c>
      <c r="F34" s="18">
        <v>0.2</v>
      </c>
      <c r="G34" s="18">
        <v>0.2</v>
      </c>
      <c r="H34" s="353">
        <f t="shared" ref="H34:H44" si="42">SUM(E34:E34)</f>
        <v>0.1</v>
      </c>
      <c r="I34" s="18">
        <v>0.8</v>
      </c>
      <c r="J34" s="18">
        <v>0.1</v>
      </c>
      <c r="K34" s="18">
        <v>0.2</v>
      </c>
      <c r="L34" s="353">
        <f t="shared" ref="L34:L43" si="43">SUM(I34:K34)</f>
        <v>1.1000000000000001</v>
      </c>
      <c r="M34" s="18"/>
      <c r="N34" s="353">
        <f t="shared" ref="N34:N44" si="44">SUM(M34:M34)</f>
        <v>0</v>
      </c>
      <c r="O34" s="18">
        <v>0.1</v>
      </c>
      <c r="P34" s="18">
        <v>1.5</v>
      </c>
      <c r="Q34" s="18">
        <v>0.1</v>
      </c>
      <c r="R34" s="319">
        <f t="shared" ref="R34:R44" si="45">SUM(O34:P34)</f>
        <v>1.6</v>
      </c>
      <c r="S34" s="18">
        <v>0.1</v>
      </c>
      <c r="T34" s="18">
        <v>3.3</v>
      </c>
      <c r="U34" s="18">
        <v>0.1</v>
      </c>
      <c r="V34" s="353">
        <f>SUM(S34:U34)</f>
        <v>3.5</v>
      </c>
      <c r="W34" s="18">
        <v>0.1</v>
      </c>
      <c r="X34" s="18">
        <v>1.2</v>
      </c>
      <c r="Y34" s="353">
        <f>SUM(W34:X34)</f>
        <v>1.3</v>
      </c>
      <c r="Z34" s="18">
        <v>0</v>
      </c>
      <c r="AA34" s="18">
        <v>0</v>
      </c>
      <c r="AB34" s="18">
        <v>0.2</v>
      </c>
      <c r="AC34" s="18">
        <v>0</v>
      </c>
      <c r="AD34" s="18">
        <v>0</v>
      </c>
      <c r="AE34" s="319">
        <f t="shared" ref="AE34:AE43" si="46">SUM(Z34:AD34)</f>
        <v>0.2</v>
      </c>
      <c r="AF34" s="18">
        <v>0.3</v>
      </c>
      <c r="AG34" s="18">
        <v>0.2</v>
      </c>
      <c r="AH34" s="18">
        <v>1.7</v>
      </c>
      <c r="AI34" s="18">
        <v>0.3</v>
      </c>
      <c r="AJ34" s="18">
        <v>0.1</v>
      </c>
      <c r="AK34" s="18">
        <v>0.3</v>
      </c>
      <c r="AL34" s="18">
        <v>2</v>
      </c>
      <c r="AM34" s="319">
        <f t="shared" ref="AM34:AM43" si="47">SUM(AF34:AL34)</f>
        <v>4.9000000000000004</v>
      </c>
      <c r="AN34" s="18">
        <v>0</v>
      </c>
      <c r="AO34" s="18">
        <v>0.1</v>
      </c>
      <c r="AP34" s="18">
        <v>0</v>
      </c>
      <c r="AQ34" s="18">
        <v>0.2</v>
      </c>
      <c r="AR34" s="319">
        <f t="shared" ref="AR34:AR43" si="48">SUM(AN34:AQ34)</f>
        <v>0.30000000000000004</v>
      </c>
      <c r="AS34" s="18">
        <v>2.4</v>
      </c>
      <c r="AT34" s="319">
        <f t="shared" ref="AT34:AT44" si="49">SUM(AS34:AS34)</f>
        <v>2.4</v>
      </c>
      <c r="AV34" s="319">
        <f t="shared" ref="AV34:AV44" si="50">SUM(AU34:AU34)</f>
        <v>0</v>
      </c>
    </row>
    <row r="35" spans="1:98" ht="15.75">
      <c r="A35" s="1" t="s">
        <v>644</v>
      </c>
      <c r="B35" s="373">
        <f t="shared" si="40"/>
        <v>19.8</v>
      </c>
      <c r="C35">
        <v>0.5</v>
      </c>
      <c r="D35" s="319">
        <f t="shared" si="41"/>
        <v>0.5</v>
      </c>
      <c r="E35" s="18">
        <v>0.3</v>
      </c>
      <c r="F35" s="18">
        <v>0.4</v>
      </c>
      <c r="G35" s="18">
        <v>0.7</v>
      </c>
      <c r="H35" s="353">
        <f t="shared" si="42"/>
        <v>0.3</v>
      </c>
      <c r="I35" s="18">
        <v>1.3</v>
      </c>
      <c r="J35" s="18">
        <v>0.3</v>
      </c>
      <c r="K35" s="18">
        <v>0.1</v>
      </c>
      <c r="L35" s="353">
        <f t="shared" si="43"/>
        <v>1.7000000000000002</v>
      </c>
      <c r="M35" s="18"/>
      <c r="N35" s="353">
        <f t="shared" si="44"/>
        <v>0</v>
      </c>
      <c r="O35" s="18">
        <v>0.2</v>
      </c>
      <c r="P35" s="18">
        <v>1.5</v>
      </c>
      <c r="Q35" s="18">
        <v>0.1</v>
      </c>
      <c r="R35" s="319">
        <f t="shared" si="45"/>
        <v>1.7</v>
      </c>
      <c r="S35" s="18">
        <v>0.1</v>
      </c>
      <c r="T35" s="18">
        <v>2.1</v>
      </c>
      <c r="U35" s="18">
        <v>0</v>
      </c>
      <c r="V35" s="353">
        <f t="shared" ref="V35:V44" si="51">SUM(S35:U35)</f>
        <v>2.2000000000000002</v>
      </c>
      <c r="W35" s="18">
        <v>0.1</v>
      </c>
      <c r="X35" s="18">
        <v>3</v>
      </c>
      <c r="Y35" s="353">
        <f t="shared" ref="Y35:Y44" si="52">SUM(W35:X35)</f>
        <v>3.1</v>
      </c>
      <c r="Z35" s="18">
        <v>0</v>
      </c>
      <c r="AA35" s="18">
        <v>0</v>
      </c>
      <c r="AB35" s="18">
        <v>0.2</v>
      </c>
      <c r="AC35" s="18">
        <v>0</v>
      </c>
      <c r="AD35" s="18">
        <v>1.2</v>
      </c>
      <c r="AE35" s="319">
        <f t="shared" si="46"/>
        <v>1.4</v>
      </c>
      <c r="AF35" s="18">
        <v>0</v>
      </c>
      <c r="AG35" s="18">
        <v>0</v>
      </c>
      <c r="AH35" s="18">
        <v>2</v>
      </c>
      <c r="AI35" s="18">
        <v>0.1</v>
      </c>
      <c r="AJ35" s="18">
        <v>0</v>
      </c>
      <c r="AK35" s="18">
        <v>0.3</v>
      </c>
      <c r="AL35" s="18">
        <v>2.6</v>
      </c>
      <c r="AM35" s="319">
        <f t="shared" si="47"/>
        <v>5</v>
      </c>
      <c r="AN35" s="18">
        <v>0</v>
      </c>
      <c r="AO35" s="18">
        <v>0.2</v>
      </c>
      <c r="AP35" s="18">
        <v>0.1</v>
      </c>
      <c r="AQ35" s="18">
        <v>0.3</v>
      </c>
      <c r="AR35" s="319">
        <f t="shared" si="48"/>
        <v>0.60000000000000009</v>
      </c>
      <c r="AS35" s="18">
        <v>3.3</v>
      </c>
      <c r="AT35" s="319">
        <f t="shared" si="49"/>
        <v>3.3</v>
      </c>
      <c r="AV35" s="319">
        <f t="shared" si="50"/>
        <v>0</v>
      </c>
    </row>
    <row r="36" spans="1:98" ht="15.75">
      <c r="A36" s="1" t="s">
        <v>649</v>
      </c>
      <c r="B36" s="373">
        <f t="shared" si="40"/>
        <v>18</v>
      </c>
      <c r="C36">
        <v>0.4</v>
      </c>
      <c r="D36" s="319">
        <f t="shared" si="41"/>
        <v>0.4</v>
      </c>
      <c r="E36" s="18">
        <v>0.3</v>
      </c>
      <c r="F36" s="18">
        <v>0.4</v>
      </c>
      <c r="G36" s="18">
        <v>0.6</v>
      </c>
      <c r="H36" s="353">
        <f t="shared" si="42"/>
        <v>0.3</v>
      </c>
      <c r="I36" s="18">
        <v>0.8</v>
      </c>
      <c r="J36" s="18">
        <v>0.1</v>
      </c>
      <c r="K36" s="18">
        <v>0.1</v>
      </c>
      <c r="L36" s="353">
        <f t="shared" si="43"/>
        <v>1</v>
      </c>
      <c r="M36" s="18"/>
      <c r="N36" s="353">
        <f t="shared" si="44"/>
        <v>0</v>
      </c>
      <c r="O36" s="18">
        <v>0.1</v>
      </c>
      <c r="P36" s="18">
        <v>1.5</v>
      </c>
      <c r="Q36" s="18">
        <v>0.1</v>
      </c>
      <c r="R36" s="319">
        <f t="shared" si="45"/>
        <v>1.6</v>
      </c>
      <c r="S36" s="18">
        <v>0</v>
      </c>
      <c r="T36" s="18">
        <v>2.1</v>
      </c>
      <c r="U36" s="18">
        <v>0</v>
      </c>
      <c r="V36" s="353">
        <f t="shared" si="51"/>
        <v>2.1</v>
      </c>
      <c r="W36" s="18">
        <v>0.1</v>
      </c>
      <c r="X36" s="18">
        <v>2</v>
      </c>
      <c r="Y36" s="353">
        <f t="shared" si="52"/>
        <v>2.1</v>
      </c>
      <c r="Z36" s="18">
        <v>0</v>
      </c>
      <c r="AA36" s="18">
        <v>0</v>
      </c>
      <c r="AB36" s="18">
        <v>0.3</v>
      </c>
      <c r="AC36" s="18">
        <v>0</v>
      </c>
      <c r="AD36" s="18">
        <v>1.4</v>
      </c>
      <c r="AE36" s="319">
        <f t="shared" si="46"/>
        <v>1.7</v>
      </c>
      <c r="AF36" s="18">
        <v>0.2</v>
      </c>
      <c r="AG36" s="18">
        <v>0</v>
      </c>
      <c r="AH36" s="18">
        <v>1.3</v>
      </c>
      <c r="AI36" s="18">
        <v>0.1</v>
      </c>
      <c r="AJ36" s="18">
        <v>0.1</v>
      </c>
      <c r="AK36" s="18">
        <v>0.1</v>
      </c>
      <c r="AL36" s="18">
        <v>3.6</v>
      </c>
      <c r="AM36" s="319">
        <f t="shared" si="47"/>
        <v>5.4</v>
      </c>
      <c r="AN36" s="18">
        <v>0.1</v>
      </c>
      <c r="AO36" s="18">
        <v>0.1</v>
      </c>
      <c r="AP36" s="18">
        <v>0</v>
      </c>
      <c r="AQ36" s="18">
        <v>0.6</v>
      </c>
      <c r="AR36" s="319">
        <f t="shared" si="48"/>
        <v>0.8</v>
      </c>
      <c r="AS36" s="18">
        <v>2.6</v>
      </c>
      <c r="AT36" s="319">
        <f t="shared" si="49"/>
        <v>2.6</v>
      </c>
      <c r="AU36" s="18"/>
      <c r="AV36" s="319">
        <f t="shared" si="50"/>
        <v>0</v>
      </c>
    </row>
    <row r="37" spans="1:98" ht="15.75">
      <c r="A37" s="1" t="s">
        <v>645</v>
      </c>
      <c r="B37" s="373">
        <f t="shared" si="40"/>
        <v>15</v>
      </c>
      <c r="C37">
        <v>0.3</v>
      </c>
      <c r="D37" s="319">
        <f t="shared" si="41"/>
        <v>0.3</v>
      </c>
      <c r="E37" s="18">
        <v>0.2</v>
      </c>
      <c r="F37" s="18">
        <v>0.3</v>
      </c>
      <c r="G37" s="18">
        <v>0.3</v>
      </c>
      <c r="H37" s="353">
        <f t="shared" si="42"/>
        <v>0.2</v>
      </c>
      <c r="I37" s="18">
        <v>0.6</v>
      </c>
      <c r="J37" s="18">
        <v>0.2</v>
      </c>
      <c r="K37" s="18">
        <v>0.1</v>
      </c>
      <c r="L37" s="353">
        <f t="shared" si="43"/>
        <v>0.9</v>
      </c>
      <c r="M37" s="18"/>
      <c r="N37" s="353">
        <f t="shared" si="44"/>
        <v>0</v>
      </c>
      <c r="O37" s="18">
        <v>0.1</v>
      </c>
      <c r="P37" s="18">
        <v>1.5</v>
      </c>
      <c r="Q37" s="18">
        <v>0.1</v>
      </c>
      <c r="R37" s="319">
        <f t="shared" si="45"/>
        <v>1.6</v>
      </c>
      <c r="S37" s="18">
        <v>0</v>
      </c>
      <c r="T37" s="18">
        <v>1.8</v>
      </c>
      <c r="U37" s="18">
        <v>0</v>
      </c>
      <c r="V37" s="353">
        <f t="shared" si="51"/>
        <v>1.8</v>
      </c>
      <c r="W37" s="18">
        <v>0.1</v>
      </c>
      <c r="X37" s="18">
        <v>1.3</v>
      </c>
      <c r="Y37" s="353">
        <f t="shared" si="52"/>
        <v>1.4000000000000001</v>
      </c>
      <c r="Z37" s="18">
        <v>0</v>
      </c>
      <c r="AA37" s="18">
        <v>0</v>
      </c>
      <c r="AB37" s="18">
        <v>0.1</v>
      </c>
      <c r="AC37" s="18">
        <v>0</v>
      </c>
      <c r="AD37" s="18">
        <v>1</v>
      </c>
      <c r="AE37" s="319">
        <f t="shared" si="46"/>
        <v>1.1000000000000001</v>
      </c>
      <c r="AF37" s="18">
        <v>0.1</v>
      </c>
      <c r="AG37" s="18">
        <v>0</v>
      </c>
      <c r="AH37" s="18">
        <v>1.3</v>
      </c>
      <c r="AI37" s="18">
        <v>0.2</v>
      </c>
      <c r="AJ37" s="18">
        <v>0</v>
      </c>
      <c r="AK37" s="18">
        <v>0</v>
      </c>
      <c r="AL37" s="18">
        <v>3</v>
      </c>
      <c r="AM37" s="319">
        <f t="shared" si="47"/>
        <v>4.5999999999999996</v>
      </c>
      <c r="AN37" s="18">
        <v>0.1</v>
      </c>
      <c r="AO37" s="18">
        <v>0.1</v>
      </c>
      <c r="AP37" s="18">
        <v>0</v>
      </c>
      <c r="AQ37" s="18">
        <v>0.3</v>
      </c>
      <c r="AR37" s="319">
        <f t="shared" si="48"/>
        <v>0.5</v>
      </c>
      <c r="AS37" s="18">
        <v>2.6</v>
      </c>
      <c r="AT37" s="319">
        <f t="shared" si="49"/>
        <v>2.6</v>
      </c>
      <c r="AU37" s="18"/>
      <c r="AV37" s="319">
        <f t="shared" si="50"/>
        <v>0</v>
      </c>
    </row>
    <row r="38" spans="1:98" ht="15.75">
      <c r="A38" s="1" t="s">
        <v>646</v>
      </c>
      <c r="B38" s="373">
        <f t="shared" si="40"/>
        <v>16.5</v>
      </c>
      <c r="C38">
        <v>0.3</v>
      </c>
      <c r="D38" s="319">
        <f t="shared" si="41"/>
        <v>0.3</v>
      </c>
      <c r="E38" s="18">
        <v>0.2</v>
      </c>
      <c r="F38" s="18">
        <v>0.2</v>
      </c>
      <c r="G38" s="18">
        <v>0.2</v>
      </c>
      <c r="H38" s="353">
        <f t="shared" si="42"/>
        <v>0.2</v>
      </c>
      <c r="I38" s="18">
        <v>0.6</v>
      </c>
      <c r="J38" s="18">
        <v>0.1</v>
      </c>
      <c r="K38" s="18">
        <v>0.2</v>
      </c>
      <c r="L38" s="353">
        <f t="shared" si="43"/>
        <v>0.89999999999999991</v>
      </c>
      <c r="M38" s="18"/>
      <c r="N38" s="353">
        <f t="shared" si="44"/>
        <v>0</v>
      </c>
      <c r="O38" s="18">
        <v>0.1</v>
      </c>
      <c r="P38" s="18">
        <v>1.5</v>
      </c>
      <c r="Q38" s="18">
        <v>0.1</v>
      </c>
      <c r="R38" s="319">
        <f t="shared" si="45"/>
        <v>1.6</v>
      </c>
      <c r="S38" s="18">
        <v>0</v>
      </c>
      <c r="T38" s="18">
        <v>2.2000000000000002</v>
      </c>
      <c r="U38" s="18">
        <v>0</v>
      </c>
      <c r="V38" s="353">
        <f t="shared" si="51"/>
        <v>2.2000000000000002</v>
      </c>
      <c r="W38" s="18">
        <v>0.1</v>
      </c>
      <c r="X38" s="18">
        <v>1.4</v>
      </c>
      <c r="Y38" s="353">
        <f t="shared" si="52"/>
        <v>1.5</v>
      </c>
      <c r="Z38" s="18">
        <v>0</v>
      </c>
      <c r="AA38" s="18">
        <v>0</v>
      </c>
      <c r="AB38" s="18">
        <v>0.1</v>
      </c>
      <c r="AC38" s="18">
        <v>0</v>
      </c>
      <c r="AD38" s="18">
        <v>1.6</v>
      </c>
      <c r="AE38" s="319">
        <f t="shared" si="46"/>
        <v>1.7000000000000002</v>
      </c>
      <c r="AF38" s="18">
        <v>0.2</v>
      </c>
      <c r="AG38" s="18">
        <v>0</v>
      </c>
      <c r="AH38" s="18">
        <v>1.6</v>
      </c>
      <c r="AI38" s="18">
        <v>0.1</v>
      </c>
      <c r="AJ38" s="18">
        <v>0</v>
      </c>
      <c r="AK38" s="18">
        <v>0</v>
      </c>
      <c r="AL38" s="18">
        <v>3.6</v>
      </c>
      <c r="AM38" s="319">
        <f t="shared" si="47"/>
        <v>5.5</v>
      </c>
      <c r="AN38" s="18">
        <v>0</v>
      </c>
      <c r="AO38" s="18">
        <v>0.1</v>
      </c>
      <c r="AP38" s="18">
        <v>0</v>
      </c>
      <c r="AQ38" s="18">
        <v>0.3</v>
      </c>
      <c r="AR38" s="319">
        <f t="shared" si="48"/>
        <v>0.4</v>
      </c>
      <c r="AS38" s="18">
        <v>2.2000000000000002</v>
      </c>
      <c r="AT38" s="319">
        <f t="shared" si="49"/>
        <v>2.2000000000000002</v>
      </c>
      <c r="AU38" s="18"/>
      <c r="AV38" s="319">
        <f t="shared" si="50"/>
        <v>0</v>
      </c>
    </row>
    <row r="39" spans="1:98" ht="15.75">
      <c r="A39" s="1" t="s">
        <v>650</v>
      </c>
      <c r="B39" s="373">
        <f t="shared" si="40"/>
        <v>21</v>
      </c>
      <c r="C39">
        <v>0.4</v>
      </c>
      <c r="D39" s="319">
        <f t="shared" si="41"/>
        <v>0.4</v>
      </c>
      <c r="E39" s="18">
        <v>0.2</v>
      </c>
      <c r="F39" s="18">
        <v>0.3</v>
      </c>
      <c r="G39" s="18">
        <v>0.3</v>
      </c>
      <c r="H39" s="353">
        <f t="shared" si="42"/>
        <v>0.2</v>
      </c>
      <c r="I39" s="18">
        <v>1.1000000000000001</v>
      </c>
      <c r="J39" s="18">
        <v>0.1</v>
      </c>
      <c r="K39" s="18">
        <v>0.1</v>
      </c>
      <c r="L39" s="353">
        <f t="shared" si="43"/>
        <v>1.3000000000000003</v>
      </c>
      <c r="M39" s="18"/>
      <c r="N39" s="353">
        <f t="shared" si="44"/>
        <v>0</v>
      </c>
      <c r="O39" s="18">
        <v>0.1</v>
      </c>
      <c r="P39" s="18">
        <v>1.5</v>
      </c>
      <c r="Q39" s="18">
        <v>0.1</v>
      </c>
      <c r="R39" s="319">
        <f t="shared" si="45"/>
        <v>1.6</v>
      </c>
      <c r="S39" s="18">
        <v>0</v>
      </c>
      <c r="T39" s="18">
        <v>3.8</v>
      </c>
      <c r="U39" s="18">
        <v>0</v>
      </c>
      <c r="V39" s="353">
        <f t="shared" si="51"/>
        <v>3.8</v>
      </c>
      <c r="W39" s="18">
        <v>0.1</v>
      </c>
      <c r="X39" s="18">
        <v>1.9</v>
      </c>
      <c r="Y39" s="353">
        <f t="shared" si="52"/>
        <v>2</v>
      </c>
      <c r="Z39" s="18">
        <v>0</v>
      </c>
      <c r="AA39" s="18">
        <v>0</v>
      </c>
      <c r="AB39" s="18">
        <v>0.1</v>
      </c>
      <c r="AC39" s="18">
        <v>0</v>
      </c>
      <c r="AD39" s="18">
        <v>1</v>
      </c>
      <c r="AE39" s="319">
        <f t="shared" si="46"/>
        <v>1.1000000000000001</v>
      </c>
      <c r="AF39" s="18">
        <v>0.6</v>
      </c>
      <c r="AG39" s="18">
        <v>0</v>
      </c>
      <c r="AH39" s="18">
        <v>1.9</v>
      </c>
      <c r="AI39" s="18">
        <v>0.1</v>
      </c>
      <c r="AJ39" s="18">
        <v>0.1</v>
      </c>
      <c r="AK39" s="18">
        <v>0.2</v>
      </c>
      <c r="AL39" s="18">
        <v>4.2</v>
      </c>
      <c r="AM39" s="319">
        <f t="shared" si="47"/>
        <v>7.1000000000000005</v>
      </c>
      <c r="AN39" s="18">
        <v>0</v>
      </c>
      <c r="AO39" s="18">
        <v>0.2</v>
      </c>
      <c r="AP39" s="18">
        <v>0</v>
      </c>
      <c r="AQ39" s="18">
        <v>0.3</v>
      </c>
      <c r="AR39" s="319">
        <f t="shared" si="48"/>
        <v>0.5</v>
      </c>
      <c r="AS39" s="18">
        <v>3</v>
      </c>
      <c r="AT39" s="319">
        <f t="shared" si="49"/>
        <v>3</v>
      </c>
      <c r="AU39" s="18"/>
      <c r="AV39" s="319">
        <f t="shared" si="50"/>
        <v>0</v>
      </c>
    </row>
    <row r="40" spans="1:98" ht="15.75">
      <c r="A40" s="1" t="s">
        <v>647</v>
      </c>
      <c r="B40" s="373">
        <f t="shared" si="40"/>
        <v>17.5</v>
      </c>
      <c r="C40">
        <v>0.2</v>
      </c>
      <c r="D40" s="319">
        <f t="shared" si="41"/>
        <v>0.2</v>
      </c>
      <c r="E40" s="18">
        <v>0.1</v>
      </c>
      <c r="F40" s="18">
        <v>0.2</v>
      </c>
      <c r="G40" s="18">
        <v>0.1</v>
      </c>
      <c r="H40" s="353">
        <f t="shared" si="42"/>
        <v>0.1</v>
      </c>
      <c r="I40" s="18">
        <v>1.2</v>
      </c>
      <c r="J40" s="18">
        <v>0.2</v>
      </c>
      <c r="K40" s="18">
        <v>0.1</v>
      </c>
      <c r="L40" s="353">
        <f t="shared" si="43"/>
        <v>1.5</v>
      </c>
      <c r="M40" s="18"/>
      <c r="N40" s="353">
        <f t="shared" si="44"/>
        <v>0</v>
      </c>
      <c r="O40" s="18">
        <v>0.1</v>
      </c>
      <c r="P40" s="18">
        <v>1.6</v>
      </c>
      <c r="Q40" s="18">
        <v>0.1</v>
      </c>
      <c r="R40" s="319">
        <f t="shared" si="45"/>
        <v>1.7000000000000002</v>
      </c>
      <c r="S40" s="18">
        <v>0</v>
      </c>
      <c r="T40" s="18">
        <v>2.7</v>
      </c>
      <c r="U40" s="18">
        <v>0</v>
      </c>
      <c r="V40" s="353">
        <f t="shared" si="51"/>
        <v>2.7</v>
      </c>
      <c r="W40" s="18">
        <v>0.1</v>
      </c>
      <c r="X40" s="18">
        <v>0.9</v>
      </c>
      <c r="Y40" s="353">
        <f t="shared" si="52"/>
        <v>1</v>
      </c>
      <c r="Z40" s="18">
        <v>0</v>
      </c>
      <c r="AA40" s="18">
        <v>0</v>
      </c>
      <c r="AB40" s="18">
        <v>0.1</v>
      </c>
      <c r="AC40" s="18">
        <v>0</v>
      </c>
      <c r="AD40" s="18">
        <v>0.6</v>
      </c>
      <c r="AE40" s="319">
        <f t="shared" si="46"/>
        <v>0.7</v>
      </c>
      <c r="AF40" s="18">
        <v>0.3</v>
      </c>
      <c r="AG40" s="18">
        <v>0</v>
      </c>
      <c r="AH40" s="18">
        <v>1.6</v>
      </c>
      <c r="AI40" s="18">
        <v>0.1</v>
      </c>
      <c r="AJ40" s="18">
        <v>0</v>
      </c>
      <c r="AK40" s="18">
        <v>0</v>
      </c>
      <c r="AL40" s="18">
        <v>4.3</v>
      </c>
      <c r="AM40" s="319">
        <f t="shared" si="47"/>
        <v>6.3</v>
      </c>
      <c r="AN40" s="18">
        <v>0</v>
      </c>
      <c r="AO40" s="18">
        <v>0.1</v>
      </c>
      <c r="AP40" s="18">
        <v>0</v>
      </c>
      <c r="AQ40" s="18">
        <v>0.4</v>
      </c>
      <c r="AR40" s="319">
        <f t="shared" si="48"/>
        <v>0.5</v>
      </c>
      <c r="AS40" s="18">
        <v>2.8</v>
      </c>
      <c r="AT40" s="319">
        <f t="shared" si="49"/>
        <v>2.8</v>
      </c>
      <c r="AU40" s="18"/>
      <c r="AV40" s="319">
        <f t="shared" si="50"/>
        <v>0</v>
      </c>
    </row>
    <row r="41" spans="1:98" ht="15.75">
      <c r="A41" s="1" t="s">
        <v>648</v>
      </c>
      <c r="B41" s="373">
        <f t="shared" si="40"/>
        <v>14</v>
      </c>
      <c r="C41">
        <v>0.8</v>
      </c>
      <c r="D41" s="319">
        <f t="shared" si="41"/>
        <v>0.8</v>
      </c>
      <c r="E41" s="18">
        <v>0.2</v>
      </c>
      <c r="F41" s="18">
        <v>0.2</v>
      </c>
      <c r="G41" s="18">
        <v>0.4</v>
      </c>
      <c r="H41" s="353">
        <f t="shared" si="42"/>
        <v>0.2</v>
      </c>
      <c r="I41" s="18">
        <v>1</v>
      </c>
      <c r="J41" s="18">
        <v>0.1</v>
      </c>
      <c r="K41" s="18">
        <v>0.2</v>
      </c>
      <c r="L41" s="353">
        <f t="shared" si="43"/>
        <v>1.3</v>
      </c>
      <c r="M41" s="18"/>
      <c r="N41" s="353">
        <f t="shared" si="44"/>
        <v>0</v>
      </c>
      <c r="O41" s="18">
        <v>0</v>
      </c>
      <c r="P41" s="18">
        <v>2.4</v>
      </c>
      <c r="Q41" s="18">
        <v>0.2</v>
      </c>
      <c r="R41" s="319">
        <f t="shared" si="45"/>
        <v>2.4</v>
      </c>
      <c r="S41" s="18">
        <v>0.4</v>
      </c>
      <c r="T41" s="18">
        <v>3.2</v>
      </c>
      <c r="U41" s="18">
        <v>0</v>
      </c>
      <c r="V41" s="353">
        <f t="shared" si="51"/>
        <v>3.6</v>
      </c>
      <c r="W41" s="18">
        <v>0.2</v>
      </c>
      <c r="X41" s="18">
        <v>1.2</v>
      </c>
      <c r="Y41" s="353">
        <f t="shared" si="52"/>
        <v>1.4</v>
      </c>
      <c r="Z41" s="18">
        <v>0</v>
      </c>
      <c r="AA41" s="18">
        <v>0</v>
      </c>
      <c r="AB41" s="18">
        <v>0</v>
      </c>
      <c r="AC41" s="18">
        <v>0</v>
      </c>
      <c r="AD41" s="18">
        <v>0.1</v>
      </c>
      <c r="AE41" s="319">
        <f t="shared" si="46"/>
        <v>0.1</v>
      </c>
      <c r="AF41" s="18">
        <v>0</v>
      </c>
      <c r="AG41" s="18">
        <v>0</v>
      </c>
      <c r="AH41" s="18">
        <v>1.5</v>
      </c>
      <c r="AI41" s="18">
        <v>0.1</v>
      </c>
      <c r="AJ41" s="18">
        <v>0</v>
      </c>
      <c r="AK41" s="18">
        <v>0</v>
      </c>
      <c r="AL41" s="18">
        <v>1.6</v>
      </c>
      <c r="AM41" s="319">
        <f t="shared" si="47"/>
        <v>3.2</v>
      </c>
      <c r="AN41" s="18">
        <v>0</v>
      </c>
      <c r="AO41" s="18">
        <v>0.2</v>
      </c>
      <c r="AP41" s="18">
        <v>0</v>
      </c>
      <c r="AQ41" s="18">
        <v>0.1</v>
      </c>
      <c r="AR41" s="319">
        <f t="shared" si="48"/>
        <v>0.30000000000000004</v>
      </c>
      <c r="AS41" s="18">
        <v>0.7</v>
      </c>
      <c r="AT41" s="319">
        <f t="shared" si="49"/>
        <v>0.7</v>
      </c>
      <c r="AU41" s="18"/>
      <c r="AV41" s="319">
        <f t="shared" si="50"/>
        <v>0</v>
      </c>
    </row>
    <row r="42" spans="1:98" ht="15.75">
      <c r="A42" s="1" t="s">
        <v>652</v>
      </c>
      <c r="B42" s="373">
        <f t="shared" si="40"/>
        <v>20.400000000000002</v>
      </c>
      <c r="C42">
        <v>0.6</v>
      </c>
      <c r="D42" s="319">
        <f t="shared" si="41"/>
        <v>0.6</v>
      </c>
      <c r="E42" s="18">
        <v>0.2</v>
      </c>
      <c r="F42" s="18">
        <v>0.4</v>
      </c>
      <c r="G42" s="18">
        <v>0.2</v>
      </c>
      <c r="H42" s="353">
        <f t="shared" si="42"/>
        <v>0.2</v>
      </c>
      <c r="I42" s="18">
        <v>1.2</v>
      </c>
      <c r="J42" s="18">
        <v>0.2</v>
      </c>
      <c r="K42" s="18">
        <v>0.1</v>
      </c>
      <c r="L42" s="353">
        <f t="shared" si="43"/>
        <v>1.5</v>
      </c>
      <c r="M42" s="18"/>
      <c r="N42" s="353">
        <f t="shared" si="44"/>
        <v>0</v>
      </c>
      <c r="O42" s="18">
        <v>0.1</v>
      </c>
      <c r="P42" s="18">
        <v>1.3</v>
      </c>
      <c r="Q42" s="18">
        <v>0.1</v>
      </c>
      <c r="R42" s="319">
        <f t="shared" si="45"/>
        <v>1.4000000000000001</v>
      </c>
      <c r="S42" s="18">
        <v>0.1</v>
      </c>
      <c r="T42" s="18">
        <v>2.7</v>
      </c>
      <c r="U42" s="18">
        <v>0</v>
      </c>
      <c r="V42" s="353">
        <f t="shared" si="51"/>
        <v>2.8000000000000003</v>
      </c>
      <c r="W42" s="18">
        <v>0.1</v>
      </c>
      <c r="X42" s="18">
        <v>2.8</v>
      </c>
      <c r="Y42" s="353">
        <f t="shared" si="52"/>
        <v>2.9</v>
      </c>
      <c r="Z42" s="18">
        <v>0</v>
      </c>
      <c r="AA42" s="18">
        <v>0</v>
      </c>
      <c r="AB42" s="18">
        <v>0.2</v>
      </c>
      <c r="AC42" s="18">
        <v>0</v>
      </c>
      <c r="AD42" s="18">
        <v>1.9</v>
      </c>
      <c r="AE42" s="319">
        <f t="shared" si="46"/>
        <v>2.1</v>
      </c>
      <c r="AF42" s="18">
        <v>0.2</v>
      </c>
      <c r="AG42" s="18">
        <v>0</v>
      </c>
      <c r="AH42" s="18">
        <v>2.6</v>
      </c>
      <c r="AI42" s="18">
        <v>0.2</v>
      </c>
      <c r="AJ42" s="18">
        <v>0.1</v>
      </c>
      <c r="AK42" s="18">
        <v>0.3</v>
      </c>
      <c r="AL42" s="18">
        <v>3.3</v>
      </c>
      <c r="AM42" s="319">
        <f t="shared" si="47"/>
        <v>6.7</v>
      </c>
      <c r="AN42" s="18">
        <v>0</v>
      </c>
      <c r="AO42" s="18">
        <v>0.2</v>
      </c>
      <c r="AP42" s="18">
        <v>0</v>
      </c>
      <c r="AQ42" s="18">
        <v>0.4</v>
      </c>
      <c r="AR42" s="319">
        <f t="shared" si="48"/>
        <v>0.60000000000000009</v>
      </c>
      <c r="AS42" s="18">
        <v>1.6</v>
      </c>
      <c r="AT42" s="319">
        <f t="shared" si="49"/>
        <v>1.6</v>
      </c>
      <c r="AU42" s="18"/>
      <c r="AV42" s="319">
        <f t="shared" si="50"/>
        <v>0</v>
      </c>
    </row>
    <row r="43" spans="1:98" ht="15.75">
      <c r="A43" s="1" t="s">
        <v>651</v>
      </c>
      <c r="B43" s="373">
        <f t="shared" si="40"/>
        <v>18</v>
      </c>
      <c r="C43">
        <v>0</v>
      </c>
      <c r="D43" s="319">
        <f t="shared" si="41"/>
        <v>0</v>
      </c>
      <c r="E43" s="18">
        <v>0.2</v>
      </c>
      <c r="F43" s="18">
        <v>0.4</v>
      </c>
      <c r="G43" s="18">
        <v>0.2</v>
      </c>
      <c r="H43" s="353">
        <f t="shared" si="42"/>
        <v>0.2</v>
      </c>
      <c r="I43" s="18">
        <v>0.8</v>
      </c>
      <c r="J43" s="18">
        <v>0.2</v>
      </c>
      <c r="K43" s="18">
        <v>0.1</v>
      </c>
      <c r="L43" s="353">
        <f t="shared" si="43"/>
        <v>1.1000000000000001</v>
      </c>
      <c r="M43" s="18"/>
      <c r="N43" s="353">
        <f t="shared" si="44"/>
        <v>0</v>
      </c>
      <c r="O43" s="18">
        <v>0.1</v>
      </c>
      <c r="P43" s="18">
        <v>1.2</v>
      </c>
      <c r="Q43" s="18">
        <v>0.1</v>
      </c>
      <c r="R43" s="319">
        <f t="shared" si="45"/>
        <v>1.3</v>
      </c>
      <c r="S43" s="18">
        <v>0.1</v>
      </c>
      <c r="T43" s="18">
        <v>2.7</v>
      </c>
      <c r="U43" s="18">
        <v>0</v>
      </c>
      <c r="V43" s="353">
        <f t="shared" si="51"/>
        <v>2.8000000000000003</v>
      </c>
      <c r="W43" s="18">
        <v>0.1</v>
      </c>
      <c r="X43" s="18">
        <v>2.5</v>
      </c>
      <c r="Y43" s="353">
        <f t="shared" si="52"/>
        <v>2.6</v>
      </c>
      <c r="Z43" s="18">
        <v>0</v>
      </c>
      <c r="AA43" s="18">
        <v>0</v>
      </c>
      <c r="AB43" s="18">
        <v>0.1</v>
      </c>
      <c r="AC43" s="18">
        <v>0</v>
      </c>
      <c r="AD43" s="18">
        <v>1.9</v>
      </c>
      <c r="AE43" s="319">
        <f t="shared" si="46"/>
        <v>2</v>
      </c>
      <c r="AF43" s="18">
        <v>0.2</v>
      </c>
      <c r="AG43" s="18">
        <v>0</v>
      </c>
      <c r="AH43" s="18">
        <v>1.6</v>
      </c>
      <c r="AI43" s="18">
        <v>0.1</v>
      </c>
      <c r="AJ43" s="18">
        <v>0</v>
      </c>
      <c r="AK43" s="18">
        <v>0.3</v>
      </c>
      <c r="AL43" s="18">
        <v>3.2</v>
      </c>
      <c r="AM43" s="319">
        <f t="shared" si="47"/>
        <v>5.4</v>
      </c>
      <c r="AN43" s="18">
        <v>0</v>
      </c>
      <c r="AO43" s="18">
        <v>0.3</v>
      </c>
      <c r="AP43" s="18">
        <v>0.1</v>
      </c>
      <c r="AQ43" s="18">
        <v>0.4</v>
      </c>
      <c r="AR43" s="319">
        <f t="shared" si="48"/>
        <v>0.8</v>
      </c>
      <c r="AS43" s="18">
        <v>1.8</v>
      </c>
      <c r="AT43" s="319">
        <f t="shared" si="49"/>
        <v>1.8</v>
      </c>
      <c r="AU43" s="18"/>
      <c r="AV43" s="319">
        <f t="shared" si="50"/>
        <v>0</v>
      </c>
    </row>
    <row r="44" spans="1:98" ht="15.75">
      <c r="A44" s="1" t="s">
        <v>653</v>
      </c>
      <c r="B44" s="373" t="e">
        <f>D44+H44+L44+N44+R44+Y44+AE44+#REF!+#REF!+AT44+AV44+AY44</f>
        <v>#REF!</v>
      </c>
      <c r="D44" s="319">
        <f t="shared" si="41"/>
        <v>0</v>
      </c>
      <c r="E44" s="18"/>
      <c r="F44" s="18"/>
      <c r="G44" s="18"/>
      <c r="H44" s="353">
        <f t="shared" si="42"/>
        <v>0</v>
      </c>
      <c r="I44" s="18"/>
      <c r="J44" s="18"/>
      <c r="K44" s="18"/>
      <c r="L44" s="353">
        <f>SUM(I44:J44)</f>
        <v>0</v>
      </c>
      <c r="M44" s="18"/>
      <c r="N44" s="353">
        <f t="shared" si="44"/>
        <v>0</v>
      </c>
      <c r="O44" s="18"/>
      <c r="P44" s="18"/>
      <c r="Q44" s="18"/>
      <c r="R44" s="319">
        <f t="shared" si="45"/>
        <v>0</v>
      </c>
      <c r="V44" s="353">
        <f t="shared" si="51"/>
        <v>0</v>
      </c>
      <c r="Y44" s="353">
        <f t="shared" si="52"/>
        <v>0</v>
      </c>
      <c r="Z44" s="18"/>
      <c r="AA44" s="18"/>
      <c r="AB44" s="18"/>
      <c r="AC44" s="18"/>
      <c r="AD44" s="18"/>
      <c r="AE44" s="319">
        <f t="shared" ref="AE44" si="53">SUM(Z44:AC44)</f>
        <v>0</v>
      </c>
      <c r="AN44" s="18"/>
      <c r="AO44" s="18"/>
      <c r="AP44" s="18"/>
      <c r="AQ44" s="18"/>
      <c r="AT44" s="319">
        <f t="shared" si="49"/>
        <v>0</v>
      </c>
      <c r="AV44" s="319">
        <f t="shared" si="50"/>
        <v>0</v>
      </c>
    </row>
    <row r="45" spans="1:98" ht="15.75" thickBot="1">
      <c r="A45" s="1"/>
      <c r="B45" s="1"/>
      <c r="C45" s="314">
        <f>SUM(F47:J47)</f>
        <v>7.0733333333333341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U45" s="1"/>
      <c r="BV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ht="15.75">
      <c r="A46" s="338" t="s">
        <v>61</v>
      </c>
      <c r="B46" s="356"/>
      <c r="C46" s="339" t="s">
        <v>74</v>
      </c>
      <c r="D46" s="339" t="s">
        <v>76</v>
      </c>
      <c r="E46" s="339" t="s">
        <v>77</v>
      </c>
      <c r="F46" s="339" t="s">
        <v>79</v>
      </c>
      <c r="G46" s="339" t="s">
        <v>78</v>
      </c>
      <c r="H46" s="339" t="s">
        <v>83</v>
      </c>
      <c r="I46" s="339" t="s">
        <v>84</v>
      </c>
      <c r="J46" s="339" t="s">
        <v>86</v>
      </c>
      <c r="K46" s="339" t="s">
        <v>88</v>
      </c>
      <c r="L46" s="339" t="s">
        <v>89</v>
      </c>
      <c r="M46" s="339" t="s">
        <v>91</v>
      </c>
      <c r="N46" s="339" t="s">
        <v>93</v>
      </c>
      <c r="O46" s="19"/>
      <c r="P46" s="19"/>
      <c r="Q46" s="19"/>
      <c r="R46" s="19"/>
      <c r="S46" s="19"/>
      <c r="T46" s="19"/>
      <c r="U46" s="19"/>
      <c r="V46" s="19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</row>
    <row r="47" spans="1:98" ht="15.75">
      <c r="A47" s="340" t="s">
        <v>58</v>
      </c>
      <c r="B47" s="357"/>
      <c r="C47" s="341">
        <f>D27</f>
        <v>0.34666666666666673</v>
      </c>
      <c r="D47" s="341">
        <f>H27</f>
        <v>0.79999999999999993</v>
      </c>
      <c r="E47" s="341">
        <f>L27</f>
        <v>1.2533333333333334</v>
      </c>
      <c r="F47" s="341">
        <f>N27</f>
        <v>0</v>
      </c>
      <c r="G47" s="341">
        <f>R27</f>
        <v>1.62</v>
      </c>
      <c r="H47" s="341">
        <f>V27</f>
        <v>3.0800000000000005</v>
      </c>
      <c r="I47" s="341">
        <f>Y27</f>
        <v>1.7666666666666668</v>
      </c>
      <c r="J47" s="341">
        <f>AE27</f>
        <v>0.60666666666666669</v>
      </c>
      <c r="K47" s="341">
        <f>AM27</f>
        <v>5.2866666666666662</v>
      </c>
      <c r="L47" s="341">
        <f>AR27</f>
        <v>0.50000000000000011</v>
      </c>
      <c r="M47" s="341">
        <f>(AT27)</f>
        <v>2.38</v>
      </c>
      <c r="N47" s="341">
        <f>AV27</f>
        <v>0</v>
      </c>
      <c r="O47" s="18"/>
      <c r="P47" s="18"/>
      <c r="Q47" s="18"/>
      <c r="R47" s="18"/>
      <c r="S47" s="18"/>
      <c r="T47" s="18"/>
      <c r="U47" s="18"/>
      <c r="V47" s="18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</row>
    <row r="48" spans="1:98" ht="15.75">
      <c r="A48" s="340" t="s">
        <v>656</v>
      </c>
      <c r="B48" s="357"/>
      <c r="C48" s="341">
        <f>D28</f>
        <v>0.33333333333333331</v>
      </c>
      <c r="D48" s="341">
        <f>H28</f>
        <v>0.9</v>
      </c>
      <c r="E48" s="341">
        <f>L28</f>
        <v>1.2333333333333334</v>
      </c>
      <c r="F48" s="341">
        <f>N28</f>
        <v>0</v>
      </c>
      <c r="G48" s="341">
        <f>R28</f>
        <v>1.6000000000000003</v>
      </c>
      <c r="H48" s="341">
        <f>V28</f>
        <v>2.8666666666666671</v>
      </c>
      <c r="I48" s="341">
        <f>Y28</f>
        <v>2.0666666666666669</v>
      </c>
      <c r="J48" s="341">
        <f>AE28</f>
        <v>1.1666666666666667</v>
      </c>
      <c r="K48" s="341">
        <f>AM28</f>
        <v>6.166666666666667</v>
      </c>
      <c r="L48" s="341">
        <f>AR28</f>
        <v>0.66666666666666663</v>
      </c>
      <c r="M48" s="341">
        <f>(AT28)</f>
        <v>2.5</v>
      </c>
      <c r="N48" s="341">
        <f>AV28</f>
        <v>0</v>
      </c>
      <c r="O48" s="18"/>
      <c r="P48" s="18"/>
      <c r="Q48" s="18"/>
      <c r="R48" s="18"/>
      <c r="S48" s="18"/>
      <c r="T48" s="18"/>
      <c r="U48" s="18"/>
      <c r="V48" s="18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</row>
    <row r="49" spans="1:98" ht="15.75">
      <c r="A49" s="340" t="s">
        <v>654</v>
      </c>
      <c r="B49" s="357"/>
      <c r="C49" s="341">
        <f>D29</f>
        <v>0.5</v>
      </c>
      <c r="D49" s="341">
        <f>H29</f>
        <v>1</v>
      </c>
      <c r="E49" s="341">
        <f>L29</f>
        <v>1.1000000000000001</v>
      </c>
      <c r="F49" s="341">
        <f>N29</f>
        <v>0</v>
      </c>
      <c r="G49" s="341">
        <f>R29</f>
        <v>1.9000000000000001</v>
      </c>
      <c r="H49" s="341">
        <f>V29</f>
        <v>3.95</v>
      </c>
      <c r="I49" s="341">
        <f>Y29</f>
        <v>1.05</v>
      </c>
      <c r="J49" s="341">
        <f>AE29</f>
        <v>0.75</v>
      </c>
      <c r="K49" s="341">
        <f>AM29</f>
        <v>5.3999999999999995</v>
      </c>
      <c r="L49" s="341">
        <f>AR29</f>
        <v>0.2</v>
      </c>
      <c r="M49" s="341">
        <f>(AT29)</f>
        <v>3.1</v>
      </c>
      <c r="N49" s="341">
        <f>AV29</f>
        <v>0</v>
      </c>
      <c r="O49" s="18"/>
      <c r="P49" s="18"/>
      <c r="Q49" s="18"/>
      <c r="R49" s="18"/>
      <c r="S49" s="18"/>
      <c r="T49" s="18"/>
      <c r="U49" s="18"/>
      <c r="V49" s="18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</row>
    <row r="50" spans="1:98" ht="15.75">
      <c r="A50" s="342" t="s">
        <v>59</v>
      </c>
      <c r="B50" s="358"/>
      <c r="C50" s="343">
        <f>D30</f>
        <v>0.31999999999999995</v>
      </c>
      <c r="D50" s="343">
        <f>H30</f>
        <v>0.7</v>
      </c>
      <c r="E50" s="343">
        <f>L30</f>
        <v>0.92000000000000015</v>
      </c>
      <c r="F50" s="343">
        <f>N30</f>
        <v>0</v>
      </c>
      <c r="G50" s="343">
        <f>R30</f>
        <v>1.7400000000000002</v>
      </c>
      <c r="H50" s="343">
        <f>V30</f>
        <v>3.9600000000000009</v>
      </c>
      <c r="I50" s="343">
        <f>Y30</f>
        <v>0.7</v>
      </c>
      <c r="J50" s="343">
        <f>AE30</f>
        <v>1.1399999999999999</v>
      </c>
      <c r="K50" s="343">
        <f>AM30</f>
        <v>5.3</v>
      </c>
      <c r="L50" s="343">
        <f t="shared" ref="L50:M50" si="54">AN30</f>
        <v>0</v>
      </c>
      <c r="M50" s="343">
        <f t="shared" si="54"/>
        <v>0</v>
      </c>
      <c r="N50" s="343">
        <f>AR30</f>
        <v>0.24000000000000005</v>
      </c>
      <c r="O50" s="18"/>
      <c r="P50" s="18"/>
      <c r="Q50" s="18"/>
      <c r="R50" s="18"/>
      <c r="S50" s="18"/>
      <c r="T50" s="18"/>
      <c r="U50" s="18"/>
      <c r="V50" s="18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</row>
    <row r="51" spans="1:98" ht="15.75">
      <c r="A51" s="340" t="s">
        <v>60</v>
      </c>
      <c r="B51" s="357"/>
      <c r="C51" s="341">
        <f>D26</f>
        <v>0.34000000000000008</v>
      </c>
      <c r="D51" s="341">
        <f>H26</f>
        <v>0.77499999999999991</v>
      </c>
      <c r="E51" s="341">
        <f>L26</f>
        <v>1.1700000000000002</v>
      </c>
      <c r="F51" s="341">
        <f>N26</f>
        <v>0</v>
      </c>
      <c r="G51" s="341">
        <f>R26</f>
        <v>1.65</v>
      </c>
      <c r="H51" s="341">
        <f>V26</f>
        <v>3.3000000000000007</v>
      </c>
      <c r="I51" s="341">
        <f>Y26</f>
        <v>1.5000000000000002</v>
      </c>
      <c r="J51" s="341">
        <f>AE26</f>
        <v>0.74</v>
      </c>
      <c r="K51" s="341">
        <f>AM26</f>
        <v>5.2900000000000009</v>
      </c>
      <c r="L51" s="341">
        <f>AR26</f>
        <v>0.43500000000000005</v>
      </c>
      <c r="M51" s="341">
        <f>AT26</f>
        <v>2.5550000000000002</v>
      </c>
      <c r="N51" s="344">
        <f>AV26</f>
        <v>0</v>
      </c>
      <c r="O51" s="20"/>
      <c r="P51" s="20"/>
      <c r="Q51" s="20"/>
      <c r="R51" s="20"/>
      <c r="S51" s="20"/>
      <c r="T51" s="20"/>
      <c r="U51" s="20"/>
      <c r="V51" s="20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</row>
    <row r="52" spans="1:98" ht="15.75">
      <c r="A52" s="337" t="s">
        <v>72</v>
      </c>
      <c r="B52" s="359"/>
      <c r="C52" s="345" t="s">
        <v>74</v>
      </c>
      <c r="D52" s="345" t="s">
        <v>76</v>
      </c>
      <c r="E52" s="345" t="s">
        <v>77</v>
      </c>
      <c r="F52" s="345" t="s">
        <v>79</v>
      </c>
      <c r="G52" s="345" t="s">
        <v>78</v>
      </c>
      <c r="H52" s="345" t="s">
        <v>83</v>
      </c>
      <c r="I52" s="345" t="s">
        <v>84</v>
      </c>
      <c r="J52" s="345" t="s">
        <v>86</v>
      </c>
      <c r="K52" s="345" t="s">
        <v>88</v>
      </c>
      <c r="L52" s="345" t="s">
        <v>89</v>
      </c>
      <c r="M52" s="345" t="s">
        <v>91</v>
      </c>
      <c r="N52" s="346" t="s">
        <v>93</v>
      </c>
      <c r="O52" s="19"/>
      <c r="P52" s="19"/>
      <c r="Q52" s="19"/>
      <c r="R52" s="19"/>
      <c r="S52" s="19"/>
      <c r="T52" s="19"/>
      <c r="U52" s="19"/>
      <c r="V52" s="19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</row>
    <row r="53" spans="1:98" ht="15.75">
      <c r="A53" s="347" t="s">
        <v>68</v>
      </c>
      <c r="B53" s="360"/>
      <c r="C53" s="348">
        <f>SUM(C47)</f>
        <v>0.34666666666666673</v>
      </c>
      <c r="D53" s="348">
        <f t="shared" ref="D53:N57" si="55">SUM(D47+C53)</f>
        <v>1.1466666666666667</v>
      </c>
      <c r="E53" s="348">
        <f t="shared" si="55"/>
        <v>2.4000000000000004</v>
      </c>
      <c r="F53" s="348">
        <f>SUM(F47+E53)</f>
        <v>2.4000000000000004</v>
      </c>
      <c r="G53" s="348">
        <f t="shared" si="55"/>
        <v>4.0200000000000005</v>
      </c>
      <c r="H53" s="348">
        <f t="shared" si="55"/>
        <v>7.1000000000000014</v>
      </c>
      <c r="I53" s="348">
        <f t="shared" si="55"/>
        <v>8.8666666666666689</v>
      </c>
      <c r="J53" s="348">
        <f t="shared" si="55"/>
        <v>9.4733333333333363</v>
      </c>
      <c r="K53" s="348">
        <f t="shared" si="55"/>
        <v>14.760000000000002</v>
      </c>
      <c r="L53" s="348">
        <f t="shared" ref="L53:M57" si="56">SUM(L47+K53)</f>
        <v>15.260000000000002</v>
      </c>
      <c r="M53" s="348">
        <f t="shared" si="56"/>
        <v>17.64</v>
      </c>
      <c r="N53" s="349">
        <f t="shared" si="55"/>
        <v>17.64</v>
      </c>
      <c r="O53" s="28"/>
      <c r="P53" s="28"/>
      <c r="Q53" s="28"/>
      <c r="R53" s="28"/>
      <c r="S53" s="28"/>
      <c r="T53" s="28"/>
      <c r="U53" s="28"/>
      <c r="V53" s="28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</row>
    <row r="54" spans="1:98" ht="15.75">
      <c r="A54" s="347" t="s">
        <v>657</v>
      </c>
      <c r="B54" s="360"/>
      <c r="C54" s="348">
        <f>SUM(C48)</f>
        <v>0.33333333333333331</v>
      </c>
      <c r="D54" s="348">
        <f t="shared" si="55"/>
        <v>1.2333333333333334</v>
      </c>
      <c r="E54" s="348">
        <f t="shared" si="55"/>
        <v>2.4666666666666668</v>
      </c>
      <c r="F54" s="348">
        <f>SUM(F48+E54)</f>
        <v>2.4666666666666668</v>
      </c>
      <c r="G54" s="348">
        <f t="shared" si="55"/>
        <v>4.0666666666666673</v>
      </c>
      <c r="H54" s="348">
        <f t="shared" si="55"/>
        <v>6.9333333333333345</v>
      </c>
      <c r="I54" s="348">
        <f t="shared" si="55"/>
        <v>9.0000000000000018</v>
      </c>
      <c r="J54" s="348">
        <f t="shared" si="55"/>
        <v>10.166666666666668</v>
      </c>
      <c r="K54" s="348">
        <f t="shared" si="55"/>
        <v>16.333333333333336</v>
      </c>
      <c r="L54" s="348">
        <f t="shared" si="56"/>
        <v>17.000000000000004</v>
      </c>
      <c r="M54" s="348">
        <f t="shared" si="56"/>
        <v>19.500000000000004</v>
      </c>
      <c r="N54" s="349">
        <f t="shared" si="55"/>
        <v>19.500000000000004</v>
      </c>
      <c r="O54" s="28"/>
      <c r="P54" s="28"/>
      <c r="Q54" s="28"/>
      <c r="R54" s="28"/>
      <c r="S54" s="28"/>
      <c r="T54" s="28"/>
      <c r="U54" s="28"/>
      <c r="V54" s="28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</row>
    <row r="55" spans="1:98" ht="15.75">
      <c r="A55" s="347" t="s">
        <v>655</v>
      </c>
      <c r="B55" s="360"/>
      <c r="C55" s="348">
        <f>SUM(C49)</f>
        <v>0.5</v>
      </c>
      <c r="D55" s="348">
        <f t="shared" si="55"/>
        <v>1.5</v>
      </c>
      <c r="E55" s="348">
        <f t="shared" si="55"/>
        <v>2.6</v>
      </c>
      <c r="F55" s="348">
        <f>SUM(F49+E55)</f>
        <v>2.6</v>
      </c>
      <c r="G55" s="348">
        <f t="shared" si="55"/>
        <v>4.5</v>
      </c>
      <c r="H55" s="348">
        <f t="shared" si="55"/>
        <v>8.4499999999999993</v>
      </c>
      <c r="I55" s="348">
        <f t="shared" si="55"/>
        <v>9.5</v>
      </c>
      <c r="J55" s="348">
        <f t="shared" si="55"/>
        <v>10.25</v>
      </c>
      <c r="K55" s="348">
        <f t="shared" si="55"/>
        <v>15.649999999999999</v>
      </c>
      <c r="L55" s="348">
        <f t="shared" si="56"/>
        <v>15.849999999999998</v>
      </c>
      <c r="M55" s="348">
        <f t="shared" si="56"/>
        <v>18.95</v>
      </c>
      <c r="N55" s="349">
        <f t="shared" si="55"/>
        <v>18.95</v>
      </c>
      <c r="O55" s="28"/>
      <c r="P55" s="28"/>
      <c r="Q55" s="28"/>
      <c r="R55" s="28"/>
      <c r="S55" s="28"/>
      <c r="T55" s="28"/>
      <c r="U55" s="28"/>
      <c r="V55" s="28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</row>
    <row r="56" spans="1:98" ht="15.75">
      <c r="A56" s="352" t="s">
        <v>69</v>
      </c>
      <c r="B56" s="361"/>
      <c r="C56" s="350">
        <f>SUM(C50)</f>
        <v>0.31999999999999995</v>
      </c>
      <c r="D56" s="350">
        <f t="shared" si="55"/>
        <v>1.02</v>
      </c>
      <c r="E56" s="350">
        <f t="shared" si="55"/>
        <v>1.9400000000000002</v>
      </c>
      <c r="F56" s="350">
        <f>SUM(F50+E56)</f>
        <v>1.9400000000000002</v>
      </c>
      <c r="G56" s="350">
        <f t="shared" si="55"/>
        <v>3.6800000000000006</v>
      </c>
      <c r="H56" s="350">
        <f t="shared" si="55"/>
        <v>7.6400000000000015</v>
      </c>
      <c r="I56" s="350">
        <f t="shared" si="55"/>
        <v>8.3400000000000016</v>
      </c>
      <c r="J56" s="350">
        <f t="shared" si="55"/>
        <v>9.4800000000000022</v>
      </c>
      <c r="K56" s="350">
        <f t="shared" si="55"/>
        <v>14.780000000000001</v>
      </c>
      <c r="L56" s="350">
        <f t="shared" si="56"/>
        <v>14.780000000000001</v>
      </c>
      <c r="M56" s="350">
        <f t="shared" si="56"/>
        <v>14.780000000000001</v>
      </c>
      <c r="N56" s="351">
        <f t="shared" si="55"/>
        <v>15.020000000000001</v>
      </c>
      <c r="O56" s="28"/>
      <c r="P56" s="28"/>
      <c r="Q56" s="28"/>
      <c r="R56" s="28"/>
      <c r="S56" s="28"/>
      <c r="T56" s="28"/>
      <c r="U56" s="28"/>
      <c r="V56" s="28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</row>
    <row r="57" spans="1:98" ht="15.75">
      <c r="A57" s="347" t="s">
        <v>70</v>
      </c>
      <c r="B57" s="360"/>
      <c r="C57" s="349">
        <f>SUM(C51)</f>
        <v>0.34000000000000008</v>
      </c>
      <c r="D57" s="349">
        <f t="shared" si="55"/>
        <v>1.115</v>
      </c>
      <c r="E57" s="349">
        <f t="shared" si="55"/>
        <v>2.2850000000000001</v>
      </c>
      <c r="F57" s="349">
        <f>SUM(F51+E57)</f>
        <v>2.2850000000000001</v>
      </c>
      <c r="G57" s="349">
        <f t="shared" si="55"/>
        <v>3.9350000000000001</v>
      </c>
      <c r="H57" s="349">
        <f t="shared" si="55"/>
        <v>7.2350000000000012</v>
      </c>
      <c r="I57" s="349">
        <f t="shared" si="55"/>
        <v>8.7350000000000012</v>
      </c>
      <c r="J57" s="349">
        <f t="shared" si="55"/>
        <v>9.4750000000000014</v>
      </c>
      <c r="K57" s="349">
        <f t="shared" si="55"/>
        <v>14.765000000000002</v>
      </c>
      <c r="L57" s="349">
        <f t="shared" si="56"/>
        <v>15.200000000000003</v>
      </c>
      <c r="M57" s="349">
        <f t="shared" si="56"/>
        <v>17.755000000000003</v>
      </c>
      <c r="N57" s="349">
        <f t="shared" si="55"/>
        <v>17.755000000000003</v>
      </c>
      <c r="O57" s="28"/>
      <c r="P57" s="28"/>
      <c r="Q57" s="28"/>
      <c r="R57" s="28"/>
      <c r="S57" s="28"/>
      <c r="T57" s="28"/>
      <c r="U57" s="28"/>
      <c r="V57" s="28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</row>
    <row r="58" spans="1:98">
      <c r="A58" s="29" t="s">
        <v>279</v>
      </c>
      <c r="B58" s="362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20"/>
      <c r="P58" s="20"/>
      <c r="Q58" s="20"/>
      <c r="R58" s="20"/>
      <c r="S58" s="20"/>
      <c r="T58" s="20"/>
      <c r="U58" s="20"/>
      <c r="V58" s="20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</row>
    <row r="59" spans="1:98">
      <c r="A59" s="32" t="s">
        <v>63</v>
      </c>
      <c r="B59" s="363"/>
      <c r="C59" s="38" t="s">
        <v>74</v>
      </c>
      <c r="D59" s="38" t="s">
        <v>76</v>
      </c>
      <c r="E59" s="38" t="s">
        <v>77</v>
      </c>
      <c r="F59" s="38" t="s">
        <v>79</v>
      </c>
      <c r="G59" s="38" t="s">
        <v>78</v>
      </c>
      <c r="H59" s="38" t="s">
        <v>83</v>
      </c>
      <c r="I59" s="38" t="s">
        <v>84</v>
      </c>
      <c r="J59" s="38" t="s">
        <v>86</v>
      </c>
      <c r="K59" s="38" t="s">
        <v>88</v>
      </c>
      <c r="L59" s="38" t="s">
        <v>89</v>
      </c>
      <c r="M59" s="38" t="s">
        <v>91</v>
      </c>
      <c r="N59" s="38" t="s">
        <v>93</v>
      </c>
      <c r="O59" s="19"/>
      <c r="P59" s="19"/>
      <c r="Q59" s="19"/>
      <c r="R59" s="19"/>
      <c r="S59" s="19"/>
      <c r="T59" s="19"/>
      <c r="U59" s="19"/>
      <c r="V59" s="19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</row>
    <row r="60" spans="1:98">
      <c r="A60" s="26" t="s">
        <v>64</v>
      </c>
      <c r="B60" s="11"/>
      <c r="C60" s="18">
        <v>1.02</v>
      </c>
      <c r="D60" s="18">
        <v>1.05</v>
      </c>
      <c r="E60" s="18">
        <v>0.77</v>
      </c>
      <c r="F60" s="18">
        <v>1.71</v>
      </c>
      <c r="G60" s="18">
        <v>3.24</v>
      </c>
      <c r="H60" s="18">
        <v>2.4</v>
      </c>
      <c r="I60" s="18">
        <v>1.53</v>
      </c>
      <c r="J60" s="18">
        <v>2.2200000000000002</v>
      </c>
      <c r="K60" s="18">
        <v>2.72</v>
      </c>
      <c r="L60" s="18">
        <v>2.19</v>
      </c>
      <c r="M60" s="18">
        <v>0.86</v>
      </c>
      <c r="N60" s="20">
        <v>0.92</v>
      </c>
      <c r="O60" s="20"/>
      <c r="P60" s="20"/>
      <c r="Q60" s="20"/>
      <c r="R60" s="20"/>
      <c r="S60" s="20"/>
      <c r="T60" s="20"/>
      <c r="U60" s="20"/>
      <c r="V60" s="20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</row>
    <row r="61" spans="1:98">
      <c r="A61" s="26" t="s">
        <v>65</v>
      </c>
      <c r="B61" s="11"/>
      <c r="C61" s="18">
        <f>SUM(C60)</f>
        <v>1.02</v>
      </c>
      <c r="D61" s="18">
        <f>SUM(C61+D60)</f>
        <v>2.0700000000000003</v>
      </c>
      <c r="E61" s="18">
        <f>SUM(D61+E60)</f>
        <v>2.8400000000000003</v>
      </c>
      <c r="F61" s="18">
        <f>SUM(E61+F60)</f>
        <v>4.5500000000000007</v>
      </c>
      <c r="G61" s="18">
        <f t="shared" ref="G61:J61" si="57">SUM(F61+G60)</f>
        <v>7.7900000000000009</v>
      </c>
      <c r="H61" s="18">
        <f>SUM(G61+H60)</f>
        <v>10.190000000000001</v>
      </c>
      <c r="I61" s="18">
        <f>SUM(H61+I60)</f>
        <v>11.72</v>
      </c>
      <c r="J61" s="18">
        <f t="shared" si="57"/>
        <v>13.940000000000001</v>
      </c>
      <c r="K61" s="18">
        <f>SUM(J61+K60)</f>
        <v>16.66</v>
      </c>
      <c r="L61" s="18">
        <f>SUM(K61+L60)</f>
        <v>18.850000000000001</v>
      </c>
      <c r="M61" s="18">
        <f>SUM(L61+M60)</f>
        <v>19.71</v>
      </c>
      <c r="N61" s="20">
        <f>SUM(M61+N60)</f>
        <v>20.630000000000003</v>
      </c>
      <c r="O61" s="20"/>
      <c r="P61" s="20"/>
      <c r="Q61" s="20"/>
      <c r="R61" s="20"/>
      <c r="S61" s="20"/>
      <c r="T61" s="20"/>
      <c r="U61" s="20"/>
      <c r="V61" s="20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 spans="1:98">
      <c r="A62" s="27" t="s">
        <v>66</v>
      </c>
      <c r="B62" s="21"/>
      <c r="C62" s="28">
        <v>5.34</v>
      </c>
      <c r="D62" s="28">
        <v>5.29</v>
      </c>
      <c r="E62" s="28">
        <v>5.58</v>
      </c>
      <c r="F62" s="28">
        <v>5.36</v>
      </c>
      <c r="G62" s="28">
        <v>8.82</v>
      </c>
      <c r="H62" s="28">
        <v>13.52</v>
      </c>
      <c r="I62" s="28">
        <v>11.61</v>
      </c>
      <c r="J62" s="28">
        <v>12.46</v>
      </c>
      <c r="K62" s="28">
        <v>9.85</v>
      </c>
      <c r="L62" s="28">
        <v>9.85</v>
      </c>
      <c r="M62" s="28">
        <v>9.85</v>
      </c>
      <c r="N62" s="28">
        <v>4.6900000000000004</v>
      </c>
      <c r="O62" s="28"/>
      <c r="P62" s="28"/>
      <c r="Q62" s="28"/>
      <c r="R62" s="28"/>
      <c r="S62" s="28"/>
      <c r="T62" s="28"/>
      <c r="U62" s="28"/>
      <c r="V62" s="28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 spans="1:98">
      <c r="A63" s="26" t="s">
        <v>67</v>
      </c>
      <c r="B63" s="11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>
      <c r="A64" s="26" t="s">
        <v>68</v>
      </c>
      <c r="B64" s="11"/>
      <c r="C64" s="18">
        <f t="shared" ref="C64:E64" si="58">SUM(C47-C60)</f>
        <v>-0.67333333333333334</v>
      </c>
      <c r="D64" s="18">
        <f t="shared" si="58"/>
        <v>-0.25000000000000011</v>
      </c>
      <c r="E64" s="18">
        <f t="shared" si="58"/>
        <v>0.48333333333333339</v>
      </c>
      <c r="F64" s="18">
        <f t="shared" ref="F64:N64" si="59">SUM(F47-F60)</f>
        <v>-1.71</v>
      </c>
      <c r="G64" s="18">
        <f t="shared" si="59"/>
        <v>-1.62</v>
      </c>
      <c r="H64" s="18">
        <f t="shared" si="59"/>
        <v>0.6800000000000006</v>
      </c>
      <c r="I64" s="18">
        <f t="shared" si="59"/>
        <v>0.2366666666666668</v>
      </c>
      <c r="J64" s="18">
        <f t="shared" si="59"/>
        <v>-1.6133333333333335</v>
      </c>
      <c r="K64" s="18">
        <f t="shared" si="59"/>
        <v>2.566666666666666</v>
      </c>
      <c r="L64" s="18">
        <f t="shared" si="59"/>
        <v>-1.69</v>
      </c>
      <c r="M64" s="18">
        <f t="shared" si="59"/>
        <v>1.52</v>
      </c>
      <c r="N64" s="28">
        <f t="shared" si="59"/>
        <v>-0.92</v>
      </c>
      <c r="O64" s="28"/>
      <c r="P64" s="28"/>
      <c r="Q64" s="28"/>
      <c r="R64" s="28"/>
      <c r="S64" s="28"/>
      <c r="T64" s="28"/>
      <c r="U64" s="28"/>
      <c r="V64" s="28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</row>
    <row r="65" spans="1:97">
      <c r="A65" s="26" t="s">
        <v>69</v>
      </c>
      <c r="B65" s="11"/>
      <c r="C65" s="18">
        <f t="shared" ref="C65:E65" si="60">SUM(C50-C60)</f>
        <v>-0.70000000000000007</v>
      </c>
      <c r="D65" s="18">
        <f t="shared" si="60"/>
        <v>-0.35000000000000009</v>
      </c>
      <c r="E65" s="18">
        <f t="shared" si="60"/>
        <v>0.15000000000000013</v>
      </c>
      <c r="F65" s="18">
        <f t="shared" ref="F65:N65" si="61">SUM(F50-F60)</f>
        <v>-1.71</v>
      </c>
      <c r="G65" s="18">
        <f t="shared" si="61"/>
        <v>-1.5</v>
      </c>
      <c r="H65" s="18">
        <f t="shared" si="61"/>
        <v>1.5600000000000009</v>
      </c>
      <c r="I65" s="18">
        <f t="shared" si="61"/>
        <v>-0.83000000000000007</v>
      </c>
      <c r="J65" s="18">
        <f t="shared" si="61"/>
        <v>-1.0800000000000003</v>
      </c>
      <c r="K65" s="18">
        <f t="shared" si="61"/>
        <v>2.5799999999999996</v>
      </c>
      <c r="L65" s="18">
        <f t="shared" si="61"/>
        <v>-2.19</v>
      </c>
      <c r="M65" s="18">
        <f t="shared" si="61"/>
        <v>-0.86</v>
      </c>
      <c r="N65" s="28">
        <f t="shared" si="61"/>
        <v>-0.67999999999999994</v>
      </c>
      <c r="O65" s="28"/>
      <c r="P65" s="28"/>
      <c r="Q65" s="28"/>
      <c r="R65" s="28"/>
      <c r="S65" s="28"/>
      <c r="T65" s="28"/>
      <c r="U65" s="28"/>
      <c r="V65" s="28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</row>
    <row r="66" spans="1:97">
      <c r="A66" s="26" t="s">
        <v>70</v>
      </c>
      <c r="B66" s="11"/>
      <c r="C66" s="18">
        <f t="shared" ref="C66:E66" si="62">SUM(C51-C60)</f>
        <v>-0.67999999999999994</v>
      </c>
      <c r="D66" s="18">
        <f t="shared" si="62"/>
        <v>-0.27500000000000013</v>
      </c>
      <c r="E66" s="18">
        <f t="shared" si="62"/>
        <v>0.40000000000000013</v>
      </c>
      <c r="F66" s="18">
        <f t="shared" ref="F66:N66" si="63">SUM(F51-F60)</f>
        <v>-1.71</v>
      </c>
      <c r="G66" s="18">
        <f t="shared" si="63"/>
        <v>-1.5900000000000003</v>
      </c>
      <c r="H66" s="18">
        <f t="shared" si="63"/>
        <v>0.9000000000000008</v>
      </c>
      <c r="I66" s="18">
        <f t="shared" si="63"/>
        <v>-2.9999999999999805E-2</v>
      </c>
      <c r="J66" s="18">
        <f t="shared" si="63"/>
        <v>-1.4800000000000002</v>
      </c>
      <c r="K66" s="18">
        <f t="shared" si="63"/>
        <v>2.5700000000000007</v>
      </c>
      <c r="L66" s="18">
        <f t="shared" si="63"/>
        <v>-1.7549999999999999</v>
      </c>
      <c r="M66" s="18">
        <f t="shared" si="63"/>
        <v>1.6950000000000003</v>
      </c>
      <c r="N66" s="28">
        <f t="shared" si="63"/>
        <v>-0.92</v>
      </c>
      <c r="O66" s="28"/>
      <c r="P66" s="28"/>
      <c r="Q66" s="28"/>
      <c r="R66" s="28"/>
      <c r="S66" s="28"/>
      <c r="T66" s="28"/>
      <c r="U66" s="28"/>
      <c r="V66" s="28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</row>
    <row r="67" spans="1:97">
      <c r="A67" s="26" t="s">
        <v>71</v>
      </c>
      <c r="B67" s="11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20"/>
      <c r="O67" s="20"/>
      <c r="P67" s="20"/>
      <c r="Q67" s="20"/>
      <c r="R67" s="20"/>
      <c r="S67" s="20"/>
      <c r="T67" s="20"/>
      <c r="U67" s="20"/>
      <c r="V67" s="20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</row>
    <row r="68" spans="1:97">
      <c r="A68" s="26" t="s">
        <v>68</v>
      </c>
      <c r="B68" s="11"/>
      <c r="C68" s="18">
        <f t="shared" ref="C68:E68" si="64">SUM(C53-C61)</f>
        <v>-0.67333333333333334</v>
      </c>
      <c r="D68" s="18">
        <f t="shared" si="64"/>
        <v>-0.92333333333333356</v>
      </c>
      <c r="E68" s="18">
        <f t="shared" si="64"/>
        <v>-0.43999999999999995</v>
      </c>
      <c r="F68" s="18">
        <f t="shared" ref="F68:N68" si="65">SUM(F53-F61)</f>
        <v>-2.1500000000000004</v>
      </c>
      <c r="G68" s="18">
        <f t="shared" si="65"/>
        <v>-3.7700000000000005</v>
      </c>
      <c r="H68" s="18">
        <f t="shared" si="65"/>
        <v>-3.09</v>
      </c>
      <c r="I68" s="18">
        <f t="shared" si="65"/>
        <v>-2.8533333333333317</v>
      </c>
      <c r="J68" s="18">
        <f t="shared" si="65"/>
        <v>-4.466666666666665</v>
      </c>
      <c r="K68" s="18">
        <f t="shared" si="65"/>
        <v>-1.8999999999999986</v>
      </c>
      <c r="L68" s="18">
        <f t="shared" si="65"/>
        <v>-3.59</v>
      </c>
      <c r="M68" s="18">
        <f t="shared" si="65"/>
        <v>-2.0700000000000003</v>
      </c>
      <c r="N68" s="28">
        <f t="shared" si="65"/>
        <v>-2.990000000000002</v>
      </c>
      <c r="O68" s="28"/>
      <c r="P68" s="28"/>
      <c r="Q68" s="28"/>
      <c r="R68" s="28"/>
      <c r="S68" s="28"/>
      <c r="T68" s="28"/>
      <c r="U68" s="28"/>
      <c r="V68" s="28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</row>
    <row r="69" spans="1:97">
      <c r="A69" s="26" t="s">
        <v>69</v>
      </c>
      <c r="B69" s="11"/>
      <c r="C69" s="18">
        <f t="shared" ref="C69:E69" si="66">SUM(C56-C61)</f>
        <v>-0.70000000000000007</v>
      </c>
      <c r="D69" s="18">
        <f t="shared" si="66"/>
        <v>-1.0500000000000003</v>
      </c>
      <c r="E69" s="18">
        <f t="shared" si="66"/>
        <v>-0.90000000000000013</v>
      </c>
      <c r="F69" s="18">
        <f t="shared" ref="F69:N69" si="67">SUM(F56-F61)</f>
        <v>-2.6100000000000003</v>
      </c>
      <c r="G69" s="18">
        <f t="shared" si="67"/>
        <v>-4.1100000000000003</v>
      </c>
      <c r="H69" s="18">
        <f t="shared" si="67"/>
        <v>-2.5499999999999998</v>
      </c>
      <c r="I69" s="18">
        <f t="shared" si="67"/>
        <v>-3.379999999999999</v>
      </c>
      <c r="J69" s="18">
        <f t="shared" si="67"/>
        <v>-4.4599999999999991</v>
      </c>
      <c r="K69" s="18">
        <f t="shared" si="67"/>
        <v>-1.879999999999999</v>
      </c>
      <c r="L69" s="18">
        <f t="shared" si="67"/>
        <v>-4.07</v>
      </c>
      <c r="M69" s="18">
        <f t="shared" si="67"/>
        <v>-4.93</v>
      </c>
      <c r="N69" s="28">
        <f t="shared" si="67"/>
        <v>-5.6100000000000012</v>
      </c>
      <c r="O69" s="28"/>
      <c r="P69" s="28"/>
      <c r="Q69" s="28"/>
      <c r="R69" s="28"/>
      <c r="S69" s="28"/>
      <c r="T69" s="28"/>
      <c r="U69" s="28"/>
      <c r="V69" s="28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</row>
    <row r="70" spans="1:97">
      <c r="A70" s="27" t="s">
        <v>70</v>
      </c>
      <c r="B70" s="21"/>
      <c r="C70" s="28">
        <f t="shared" ref="C70:E70" si="68">SUM(C57-C61)</f>
        <v>-0.67999999999999994</v>
      </c>
      <c r="D70" s="28">
        <f t="shared" si="68"/>
        <v>-0.95500000000000029</v>
      </c>
      <c r="E70" s="28">
        <f t="shared" si="68"/>
        <v>-0.55500000000000016</v>
      </c>
      <c r="F70" s="28">
        <f t="shared" ref="F70:N70" si="69">SUM(F57-F61)</f>
        <v>-2.2650000000000006</v>
      </c>
      <c r="G70" s="28">
        <f t="shared" si="69"/>
        <v>-3.8550000000000009</v>
      </c>
      <c r="H70" s="28">
        <f t="shared" si="69"/>
        <v>-2.9550000000000001</v>
      </c>
      <c r="I70" s="28">
        <f t="shared" si="69"/>
        <v>-2.9849999999999994</v>
      </c>
      <c r="J70" s="28">
        <f t="shared" si="69"/>
        <v>-4.4649999999999999</v>
      </c>
      <c r="K70" s="28">
        <f t="shared" si="69"/>
        <v>-1.8949999999999978</v>
      </c>
      <c r="L70" s="28">
        <f t="shared" si="69"/>
        <v>-3.6499999999999986</v>
      </c>
      <c r="M70" s="28">
        <f t="shared" si="69"/>
        <v>-1.9549999999999983</v>
      </c>
      <c r="N70" s="28">
        <f t="shared" si="69"/>
        <v>-2.875</v>
      </c>
      <c r="O70" s="28"/>
      <c r="P70" s="28"/>
      <c r="Q70" s="28"/>
      <c r="R70" s="28"/>
      <c r="S70" s="28"/>
      <c r="T70" s="28"/>
      <c r="U70" s="28"/>
      <c r="V70" s="28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N70"/>
  <sheetViews>
    <sheetView zoomScale="70" zoomScaleNormal="70" workbookViewId="0">
      <pane xSplit="1" topLeftCell="B1" activePane="topRight" state="frozen"/>
      <selection pane="topRight" activeCell="AW42" sqref="AW42"/>
    </sheetView>
  </sheetViews>
  <sheetFormatPr defaultRowHeight="15"/>
  <cols>
    <col min="1" max="1" width="35.77734375" customWidth="1"/>
    <col min="2" max="2" width="11.44140625" customWidth="1"/>
    <col min="3" max="4" width="11.77734375" customWidth="1"/>
    <col min="5" max="6" width="11.109375" customWidth="1"/>
    <col min="7" max="7" width="10.109375" customWidth="1"/>
    <col min="8" max="10" width="9.77734375" customWidth="1"/>
    <col min="11" max="11" width="10.5546875" customWidth="1"/>
    <col min="12" max="12" width="11.109375" customWidth="1"/>
    <col min="13" max="13" width="9.21875" customWidth="1"/>
    <col min="14" max="17" width="11.44140625" customWidth="1"/>
    <col min="18" max="24" width="10.44140625" customWidth="1"/>
    <col min="25" max="33" width="10.109375" customWidth="1"/>
    <col min="34" max="78" width="9.6640625" customWidth="1"/>
    <col min="87" max="88" width="9.6640625" customWidth="1"/>
    <col min="90" max="104" width="9.6640625" customWidth="1"/>
    <col min="105" max="105" width="9.77734375" customWidth="1"/>
    <col min="106" max="106" width="9.33203125" customWidth="1"/>
    <col min="107" max="107" width="9.5546875" customWidth="1"/>
    <col min="108" max="108" width="9.6640625" customWidth="1"/>
    <col min="109" max="109" width="9.88671875" customWidth="1"/>
    <col min="110" max="110" width="9.6640625" customWidth="1"/>
    <col min="111" max="111" width="9.21875" customWidth="1"/>
    <col min="112" max="112" width="10.21875" customWidth="1"/>
  </cols>
  <sheetData>
    <row r="1" spans="1:118">
      <c r="A1" s="45" t="s">
        <v>299</v>
      </c>
      <c r="B1" s="45"/>
      <c r="C1" s="45"/>
      <c r="D1" s="45"/>
      <c r="E1" s="45"/>
      <c r="F1" s="45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310"/>
      <c r="BO1" s="310"/>
      <c r="BP1" s="310"/>
      <c r="BQ1" s="310"/>
      <c r="BR1" s="310"/>
      <c r="BS1" s="310"/>
      <c r="BT1" s="310"/>
      <c r="BU1" s="310"/>
      <c r="BV1" s="310"/>
      <c r="BW1" s="310"/>
      <c r="BX1" s="310"/>
      <c r="BY1" s="310"/>
      <c r="BZ1" s="310"/>
      <c r="CA1" s="310"/>
      <c r="CB1" s="310"/>
      <c r="CC1" s="310"/>
      <c r="CD1" s="310"/>
      <c r="CE1" s="310"/>
      <c r="CF1" s="310"/>
      <c r="CG1" s="310"/>
      <c r="CH1" s="310"/>
      <c r="CI1" s="310"/>
      <c r="CL1" s="310"/>
      <c r="CN1" s="310"/>
      <c r="CO1" s="310"/>
      <c r="CP1" s="310"/>
      <c r="CQ1" s="310"/>
      <c r="CR1" s="310"/>
      <c r="CS1" s="310"/>
      <c r="CT1" s="310"/>
      <c r="CU1" s="310"/>
      <c r="CV1" s="310"/>
      <c r="CW1" s="310"/>
      <c r="CX1" s="310"/>
      <c r="CY1" s="310"/>
      <c r="CZ1" s="310"/>
      <c r="DA1" s="310"/>
      <c r="DB1" s="310"/>
      <c r="DC1" s="310"/>
      <c r="DD1" s="310"/>
      <c r="DE1" s="310"/>
      <c r="DF1" s="310"/>
      <c r="DG1" s="310"/>
      <c r="DH1" s="310"/>
      <c r="DI1" s="310"/>
      <c r="DJ1" s="310"/>
    </row>
    <row r="2" spans="1:118">
      <c r="A2" s="45" t="s">
        <v>360</v>
      </c>
      <c r="B2" s="45"/>
      <c r="C2" s="45"/>
      <c r="D2" s="45"/>
      <c r="E2" s="45"/>
      <c r="F2" s="45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  <c r="CG2" s="310"/>
      <c r="CH2" s="310"/>
      <c r="CI2" s="310"/>
      <c r="CJ2" s="310"/>
      <c r="CM2" s="310"/>
      <c r="CO2" s="310"/>
      <c r="CP2" s="310"/>
      <c r="CQ2" s="310"/>
      <c r="CR2" s="310"/>
      <c r="CS2" s="310"/>
      <c r="CT2" s="310"/>
      <c r="CU2" s="310"/>
      <c r="CV2" s="310"/>
      <c r="CW2" s="310"/>
      <c r="CX2" s="310"/>
      <c r="CY2" s="310"/>
      <c r="CZ2" s="310"/>
      <c r="DA2" s="310"/>
      <c r="DB2" s="310"/>
      <c r="DC2" s="310"/>
      <c r="DD2" s="310"/>
      <c r="DE2" s="310"/>
      <c r="DF2" s="310"/>
      <c r="DG2" s="310"/>
      <c r="DH2" s="310"/>
      <c r="DI2" s="310"/>
      <c r="DJ2" s="310"/>
      <c r="DK2" s="310"/>
    </row>
    <row r="3" spans="1:118">
      <c r="A3" s="310" t="s">
        <v>660</v>
      </c>
      <c r="B3" s="310"/>
      <c r="C3" s="45"/>
      <c r="D3" s="45"/>
      <c r="E3" s="45"/>
      <c r="F3" s="45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0"/>
      <c r="CG3" s="310"/>
      <c r="CH3" s="310"/>
      <c r="CI3" s="310"/>
      <c r="CJ3" s="310"/>
      <c r="CK3" s="310"/>
      <c r="CL3" s="310"/>
      <c r="CM3" s="310"/>
      <c r="CP3" s="310"/>
      <c r="CR3" s="310"/>
      <c r="CS3" s="310"/>
      <c r="CT3" s="310"/>
      <c r="CU3" s="310"/>
      <c r="CV3" s="310"/>
      <c r="CW3" s="310"/>
      <c r="CX3" s="310"/>
      <c r="CY3" s="310"/>
      <c r="CZ3" s="310"/>
      <c r="DA3" s="310"/>
      <c r="DB3" s="310"/>
      <c r="DC3" s="310"/>
      <c r="DD3" s="310"/>
      <c r="DE3" s="310"/>
      <c r="DF3" s="310"/>
      <c r="DG3" s="310"/>
      <c r="DH3" s="310"/>
      <c r="DI3" s="310"/>
      <c r="DJ3" s="310"/>
      <c r="DK3" s="310"/>
      <c r="DL3" s="310"/>
      <c r="DM3" s="310"/>
      <c r="DN3" s="310"/>
    </row>
    <row r="4" spans="1:118" ht="15.75" thickBot="1">
      <c r="A4" s="45"/>
      <c r="B4" s="45"/>
      <c r="C4" s="45"/>
      <c r="D4" s="45"/>
      <c r="E4" s="45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B4" s="310"/>
      <c r="CC4" s="310"/>
      <c r="CD4" s="310"/>
      <c r="CE4" s="310"/>
      <c r="CF4" s="310"/>
      <c r="CG4" s="310"/>
      <c r="CH4" s="310"/>
      <c r="CI4" s="310"/>
      <c r="CJ4" s="310"/>
      <c r="CM4" s="310"/>
      <c r="CO4" s="310"/>
      <c r="CP4" s="310"/>
      <c r="CQ4" s="310"/>
      <c r="CR4" s="310"/>
      <c r="CS4" s="310"/>
      <c r="CT4" s="310"/>
      <c r="CU4" s="310"/>
      <c r="CV4" s="310"/>
      <c r="CW4" s="310"/>
      <c r="CX4" s="310"/>
      <c r="CY4" s="310"/>
      <c r="CZ4" s="310"/>
      <c r="DA4" s="310"/>
      <c r="DB4" s="310"/>
      <c r="DC4" s="310"/>
      <c r="DD4" s="310"/>
      <c r="DE4" s="310"/>
      <c r="DF4" s="310"/>
      <c r="DG4" s="310"/>
      <c r="DH4" s="310"/>
      <c r="DI4" s="310"/>
      <c r="DJ4" s="310"/>
      <c r="DK4" s="310"/>
    </row>
    <row r="5" spans="1:118" ht="32.25" customHeight="1">
      <c r="A5" s="364" t="s">
        <v>48</v>
      </c>
      <c r="B5" s="365" t="s">
        <v>659</v>
      </c>
      <c r="C5" s="366">
        <v>42007</v>
      </c>
      <c r="D5" s="366">
        <v>42013</v>
      </c>
      <c r="E5" s="366">
        <v>42027</v>
      </c>
      <c r="F5" s="366">
        <v>42034</v>
      </c>
      <c r="G5" s="367" t="s">
        <v>341</v>
      </c>
      <c r="H5" s="366">
        <v>42040</v>
      </c>
      <c r="I5" s="366">
        <v>42050</v>
      </c>
      <c r="J5" s="366">
        <v>42058</v>
      </c>
      <c r="K5" s="366">
        <v>42063</v>
      </c>
      <c r="L5" s="368" t="s">
        <v>342</v>
      </c>
      <c r="M5" s="366">
        <v>42068</v>
      </c>
      <c r="N5" s="366">
        <v>42072</v>
      </c>
      <c r="O5" s="366">
        <v>42079</v>
      </c>
      <c r="P5" s="366">
        <v>42084</v>
      </c>
      <c r="Q5" s="366">
        <v>42089</v>
      </c>
      <c r="R5" s="367" t="s">
        <v>635</v>
      </c>
      <c r="S5" s="366">
        <v>42095</v>
      </c>
      <c r="T5" s="366">
        <v>42106</v>
      </c>
      <c r="U5" s="366">
        <v>42107</v>
      </c>
      <c r="V5" s="366">
        <v>42111</v>
      </c>
      <c r="W5" s="366">
        <v>42118</v>
      </c>
      <c r="X5" s="366">
        <v>42119</v>
      </c>
      <c r="Y5" s="367" t="s">
        <v>636</v>
      </c>
      <c r="Z5" s="366">
        <v>42135</v>
      </c>
      <c r="AA5" s="366">
        <v>42139</v>
      </c>
      <c r="AB5" s="366">
        <v>42140</v>
      </c>
      <c r="AC5" s="366">
        <v>42145</v>
      </c>
      <c r="AD5" s="366">
        <v>42148</v>
      </c>
      <c r="AE5" s="366">
        <v>42153</v>
      </c>
      <c r="AF5" s="366">
        <v>42154</v>
      </c>
      <c r="AG5" s="369" t="s">
        <v>347</v>
      </c>
      <c r="AH5" s="366">
        <v>42172</v>
      </c>
      <c r="AI5" s="366">
        <v>42173</v>
      </c>
      <c r="AJ5" s="366">
        <v>42176</v>
      </c>
      <c r="AK5" s="366">
        <v>42180</v>
      </c>
      <c r="AL5" s="366">
        <v>42182</v>
      </c>
      <c r="AM5" s="366">
        <v>42184</v>
      </c>
      <c r="AN5" s="366">
        <v>42185</v>
      </c>
      <c r="AO5" s="369" t="s">
        <v>641</v>
      </c>
      <c r="AP5" s="366"/>
      <c r="AQ5" s="369" t="s">
        <v>639</v>
      </c>
      <c r="AR5" s="366">
        <v>42236</v>
      </c>
      <c r="AS5" s="369" t="s">
        <v>377</v>
      </c>
      <c r="AT5" s="366">
        <v>42258</v>
      </c>
      <c r="AU5" s="366">
        <v>42272</v>
      </c>
      <c r="AV5" s="369" t="s">
        <v>640</v>
      </c>
      <c r="AW5" s="366">
        <v>42286</v>
      </c>
      <c r="AX5" s="366">
        <v>42301</v>
      </c>
      <c r="AY5" s="366">
        <v>42307</v>
      </c>
      <c r="AZ5" s="369" t="s">
        <v>354</v>
      </c>
      <c r="BA5" s="366">
        <v>42315</v>
      </c>
      <c r="BB5" s="366">
        <v>42336</v>
      </c>
      <c r="BC5" s="369" t="s">
        <v>356</v>
      </c>
      <c r="BD5" s="366"/>
      <c r="BE5" s="369" t="s">
        <v>357</v>
      </c>
      <c r="BF5" s="370" t="s">
        <v>358</v>
      </c>
    </row>
    <row r="6" spans="1:118" ht="15" customHeight="1">
      <c r="A6" s="310" t="s">
        <v>317</v>
      </c>
      <c r="B6" s="373">
        <f t="shared" ref="B6:B25" si="0">G6+L6+R6+Y6+AG6+AO6+AQ6+AS6+AV6+AZ6+BC6+BE6</f>
        <v>30.700000000000006</v>
      </c>
      <c r="C6" s="20">
        <v>1</v>
      </c>
      <c r="D6" s="20">
        <v>0.2</v>
      </c>
      <c r="E6" s="20">
        <v>0.3</v>
      </c>
      <c r="F6" s="20">
        <v>0.2</v>
      </c>
      <c r="G6" s="319">
        <f t="shared" ref="G6:G25" si="1">SUM(C6:F6)</f>
        <v>1.7</v>
      </c>
      <c r="H6" s="20">
        <v>0.6</v>
      </c>
      <c r="I6" s="20">
        <v>0.1</v>
      </c>
      <c r="J6" s="20">
        <v>0.1</v>
      </c>
      <c r="K6" s="20">
        <v>0.2</v>
      </c>
      <c r="L6" s="319">
        <f t="shared" ref="L6:L25" si="2">SUM(H6:K6)</f>
        <v>1</v>
      </c>
      <c r="M6" s="20">
        <v>0.3</v>
      </c>
      <c r="N6" s="20">
        <v>0.7</v>
      </c>
      <c r="O6" s="20">
        <v>0.2</v>
      </c>
      <c r="P6" s="20">
        <v>2.7</v>
      </c>
      <c r="Q6" s="20">
        <v>0.1</v>
      </c>
      <c r="R6" s="319">
        <f t="shared" ref="R6:R25" si="3">SUM(M6:Q6)</f>
        <v>4</v>
      </c>
      <c r="S6" s="20">
        <v>0</v>
      </c>
      <c r="T6" s="20">
        <v>0.4</v>
      </c>
      <c r="U6" s="20">
        <v>0.7</v>
      </c>
      <c r="V6" s="20">
        <v>2.2000000000000002</v>
      </c>
      <c r="W6" s="20">
        <v>0.4</v>
      </c>
      <c r="X6" s="20">
        <v>0.7</v>
      </c>
      <c r="Y6" s="319">
        <f>SUM(S6:X6)</f>
        <v>4.4000000000000004</v>
      </c>
      <c r="Z6" s="20">
        <v>0.3</v>
      </c>
      <c r="AA6" s="20">
        <v>0.3</v>
      </c>
      <c r="AB6" s="20">
        <v>0.1</v>
      </c>
      <c r="AC6" s="20">
        <v>2.2999999999999998</v>
      </c>
      <c r="AD6" s="20">
        <v>0.2</v>
      </c>
      <c r="AE6" s="20">
        <v>0.3</v>
      </c>
      <c r="AF6" s="20">
        <v>0.3</v>
      </c>
      <c r="AG6" s="319">
        <f t="shared" ref="AG6:AG25" si="4">SUM(Z6:AF6)</f>
        <v>3.8</v>
      </c>
      <c r="AH6" s="20">
        <v>0.1</v>
      </c>
      <c r="AI6" s="20">
        <v>0</v>
      </c>
      <c r="AJ6" s="20">
        <v>3.6</v>
      </c>
      <c r="AK6" s="20">
        <v>0.2</v>
      </c>
      <c r="AL6" s="20">
        <v>0.1</v>
      </c>
      <c r="AM6" s="20">
        <v>0</v>
      </c>
      <c r="AN6" s="20">
        <v>0.4</v>
      </c>
      <c r="AO6" s="319">
        <f t="shared" ref="AO6:AO25" si="5">SUM(AH6:AN6)</f>
        <v>4.4000000000000004</v>
      </c>
      <c r="AP6" s="20"/>
      <c r="AQ6" s="319">
        <f t="shared" ref="AQ6:AQ25" si="6">SUM(AP6:AP6)</f>
        <v>0</v>
      </c>
      <c r="AR6" s="20">
        <v>0</v>
      </c>
      <c r="AS6" s="319">
        <f t="shared" ref="AS6:AS25" si="7">SUM(AR6:AR6)</f>
        <v>0</v>
      </c>
      <c r="AT6" s="20">
        <v>1.8</v>
      </c>
      <c r="AU6" s="20">
        <v>0.2</v>
      </c>
      <c r="AV6" s="319">
        <f>SUM(AT6:AU6)</f>
        <v>2</v>
      </c>
      <c r="AW6" s="20">
        <v>2.7</v>
      </c>
      <c r="AX6" s="20">
        <v>1</v>
      </c>
      <c r="AY6" s="20">
        <v>0.6</v>
      </c>
      <c r="AZ6" s="319">
        <f t="shared" ref="AZ6:AZ25" si="8">SUM(AW6:AY6)</f>
        <v>4.3</v>
      </c>
      <c r="BA6" s="20">
        <v>4.7</v>
      </c>
      <c r="BB6" s="20">
        <v>0.4</v>
      </c>
      <c r="BC6" s="319">
        <f>SUM(BA6:BB6)</f>
        <v>5.1000000000000005</v>
      </c>
      <c r="BD6" s="20"/>
      <c r="BE6" s="319">
        <f t="shared" ref="BE6:BE25" si="9">SUM(BD6:BD6)</f>
        <v>0</v>
      </c>
      <c r="BF6" s="20">
        <f>G6+L6+R6+Y6+AG6+AO6+AQ6+AS6+AV6+AZ6+BC6+BE6</f>
        <v>30.700000000000006</v>
      </c>
    </row>
    <row r="7" spans="1:118" ht="15.75">
      <c r="A7" s="310" t="s">
        <v>669</v>
      </c>
      <c r="B7" s="373">
        <f t="shared" si="0"/>
        <v>29.009999999999998</v>
      </c>
      <c r="C7" s="20">
        <v>1</v>
      </c>
      <c r="D7" s="20">
        <v>0.2</v>
      </c>
      <c r="E7" s="20">
        <v>0.2</v>
      </c>
      <c r="F7" s="20">
        <v>0.2</v>
      </c>
      <c r="G7" s="319">
        <f t="shared" si="1"/>
        <v>1.5999999999999999</v>
      </c>
      <c r="H7" s="20">
        <v>0.7</v>
      </c>
      <c r="I7" s="20">
        <v>0.1</v>
      </c>
      <c r="J7" s="20">
        <v>0.1</v>
      </c>
      <c r="K7" s="20">
        <v>0.21</v>
      </c>
      <c r="L7" s="319">
        <f t="shared" si="2"/>
        <v>1.1099999999999999</v>
      </c>
      <c r="M7" s="20">
        <v>0.15</v>
      </c>
      <c r="N7" s="20">
        <v>0.89</v>
      </c>
      <c r="O7" s="20">
        <v>0.15</v>
      </c>
      <c r="P7" s="20">
        <v>2.15</v>
      </c>
      <c r="Q7" s="20">
        <v>0.08</v>
      </c>
      <c r="R7" s="319">
        <f t="shared" si="3"/>
        <v>3.42</v>
      </c>
      <c r="S7" s="20">
        <v>0.03</v>
      </c>
      <c r="T7" s="20">
        <v>0.37</v>
      </c>
      <c r="U7" s="20">
        <v>0.7</v>
      </c>
      <c r="V7" s="20">
        <v>2.2999999999999998</v>
      </c>
      <c r="W7" s="20">
        <v>0.3</v>
      </c>
      <c r="X7" s="20">
        <v>0.71</v>
      </c>
      <c r="Y7" s="319">
        <f>SUM(S7:X7)</f>
        <v>4.41</v>
      </c>
      <c r="Z7" s="20">
        <v>0.27</v>
      </c>
      <c r="AA7" s="20">
        <v>0.35</v>
      </c>
      <c r="AB7" s="20">
        <v>0.71</v>
      </c>
      <c r="AC7" s="20">
        <v>2.35</v>
      </c>
      <c r="AD7" s="20">
        <v>0.15</v>
      </c>
      <c r="AE7" s="20">
        <v>0.28999999999999998</v>
      </c>
      <c r="AF7" s="20">
        <v>0.28000000000000003</v>
      </c>
      <c r="AG7" s="319">
        <f t="shared" si="4"/>
        <v>4.4000000000000004</v>
      </c>
      <c r="AH7" s="20">
        <v>0.51</v>
      </c>
      <c r="AI7" s="20">
        <v>0.49</v>
      </c>
      <c r="AJ7" s="20">
        <v>2.63</v>
      </c>
      <c r="AK7" s="20">
        <v>0.21</v>
      </c>
      <c r="AL7" s="20">
        <v>0.51</v>
      </c>
      <c r="AM7" s="20">
        <v>0</v>
      </c>
      <c r="AN7" s="20">
        <v>0.45</v>
      </c>
      <c r="AO7" s="319">
        <f t="shared" si="5"/>
        <v>4.8</v>
      </c>
      <c r="AP7" s="20"/>
      <c r="AQ7" s="319">
        <f t="shared" si="6"/>
        <v>0</v>
      </c>
      <c r="AR7" s="20">
        <v>0</v>
      </c>
      <c r="AS7" s="319">
        <f t="shared" si="7"/>
        <v>0</v>
      </c>
      <c r="AT7" s="20">
        <v>1.43</v>
      </c>
      <c r="AU7" s="20">
        <v>0.02</v>
      </c>
      <c r="AV7" s="319">
        <f t="shared" ref="AV7:AV25" si="10">SUM(AT7:AU7)</f>
        <v>1.45</v>
      </c>
      <c r="AW7" s="20">
        <v>1.85</v>
      </c>
      <c r="AX7" s="20">
        <v>0.85</v>
      </c>
      <c r="AY7" s="20">
        <v>0.54</v>
      </c>
      <c r="AZ7" s="319">
        <f t="shared" si="8"/>
        <v>3.24</v>
      </c>
      <c r="BA7" s="20">
        <v>4.21</v>
      </c>
      <c r="BB7" s="20">
        <v>0.37</v>
      </c>
      <c r="BC7" s="319">
        <f t="shared" ref="BC7:BC25" si="11">SUM(BA7:BB7)</f>
        <v>4.58</v>
      </c>
      <c r="BD7" s="20"/>
      <c r="BE7" s="319">
        <f t="shared" si="9"/>
        <v>0</v>
      </c>
      <c r="BF7" s="20">
        <f t="shared" ref="BF7:BF25" si="12">G7+L7+R7+Y7+AG7+AO7++AQ7+AS7+AV7+AZ7+BC7+BE7</f>
        <v>29.009999999999998</v>
      </c>
    </row>
    <row r="8" spans="1:118" ht="15.75">
      <c r="A8" s="371" t="s">
        <v>287</v>
      </c>
      <c r="B8" s="374">
        <f t="shared" si="0"/>
        <v>35.799999999999997</v>
      </c>
      <c r="C8" s="172">
        <v>1</v>
      </c>
      <c r="D8" s="172">
        <v>0.2</v>
      </c>
      <c r="E8" s="172">
        <v>0.2</v>
      </c>
      <c r="F8" s="172">
        <v>0.2</v>
      </c>
      <c r="G8" s="326">
        <f t="shared" si="1"/>
        <v>1.5999999999999999</v>
      </c>
      <c r="H8" s="172">
        <v>0.6</v>
      </c>
      <c r="I8" s="172">
        <v>0.1</v>
      </c>
      <c r="J8" s="172">
        <v>0.1</v>
      </c>
      <c r="K8" s="172">
        <v>0.5</v>
      </c>
      <c r="L8" s="326">
        <f t="shared" si="2"/>
        <v>1.2999999999999998</v>
      </c>
      <c r="M8" s="172">
        <v>0.3</v>
      </c>
      <c r="N8" s="172">
        <v>0.8</v>
      </c>
      <c r="O8" s="172">
        <v>0.2</v>
      </c>
      <c r="P8" s="172">
        <v>2.8</v>
      </c>
      <c r="Q8" s="172">
        <v>0.2</v>
      </c>
      <c r="R8" s="326">
        <f t="shared" si="3"/>
        <v>4.3</v>
      </c>
      <c r="S8" s="172">
        <v>0</v>
      </c>
      <c r="T8" s="172">
        <v>3</v>
      </c>
      <c r="U8" s="172">
        <v>0.5</v>
      </c>
      <c r="V8" s="172">
        <v>2.1</v>
      </c>
      <c r="W8" s="172">
        <v>0.4</v>
      </c>
      <c r="X8" s="172">
        <v>0.6</v>
      </c>
      <c r="Y8" s="326">
        <f>SUM(S8:X8)</f>
        <v>6.6</v>
      </c>
      <c r="Z8" s="172">
        <v>0.3</v>
      </c>
      <c r="AA8" s="172">
        <v>0.3</v>
      </c>
      <c r="AB8" s="172">
        <v>0.1</v>
      </c>
      <c r="AC8" s="172">
        <v>3.1</v>
      </c>
      <c r="AD8" s="172">
        <v>0.1</v>
      </c>
      <c r="AE8" s="172">
        <v>0.3</v>
      </c>
      <c r="AF8" s="172">
        <v>0.3</v>
      </c>
      <c r="AG8" s="326">
        <f t="shared" si="4"/>
        <v>4.5</v>
      </c>
      <c r="AH8" s="172">
        <v>0.1</v>
      </c>
      <c r="AI8" s="172">
        <v>0</v>
      </c>
      <c r="AJ8" s="172">
        <v>3.6</v>
      </c>
      <c r="AK8" s="172">
        <v>0.4</v>
      </c>
      <c r="AL8" s="172">
        <v>0.1</v>
      </c>
      <c r="AM8" s="172">
        <v>0</v>
      </c>
      <c r="AN8" s="172">
        <v>0.5</v>
      </c>
      <c r="AO8" s="326">
        <f t="shared" si="5"/>
        <v>4.7</v>
      </c>
      <c r="AP8" s="172"/>
      <c r="AQ8" s="326">
        <f t="shared" si="6"/>
        <v>0</v>
      </c>
      <c r="AR8" s="172">
        <v>0</v>
      </c>
      <c r="AS8" s="326">
        <f t="shared" si="7"/>
        <v>0</v>
      </c>
      <c r="AT8" s="172">
        <v>1.8</v>
      </c>
      <c r="AU8" s="172">
        <v>0</v>
      </c>
      <c r="AV8" s="326">
        <f t="shared" si="10"/>
        <v>1.8</v>
      </c>
      <c r="AW8" s="172">
        <v>2.7</v>
      </c>
      <c r="AX8" s="172">
        <v>1.2</v>
      </c>
      <c r="AY8" s="172">
        <v>0.5</v>
      </c>
      <c r="AZ8" s="326">
        <f t="shared" si="8"/>
        <v>4.4000000000000004</v>
      </c>
      <c r="BA8" s="172">
        <v>5.8</v>
      </c>
      <c r="BB8" s="172">
        <v>0.8</v>
      </c>
      <c r="BC8" s="326">
        <f t="shared" si="11"/>
        <v>6.6</v>
      </c>
      <c r="BD8" s="172"/>
      <c r="BE8" s="326">
        <f t="shared" si="9"/>
        <v>0</v>
      </c>
      <c r="BF8" s="172">
        <f t="shared" si="12"/>
        <v>35.799999999999997</v>
      </c>
    </row>
    <row r="9" spans="1:118" ht="15.75">
      <c r="A9" s="310" t="s">
        <v>52</v>
      </c>
      <c r="B9" s="373">
        <f t="shared" si="0"/>
        <v>28</v>
      </c>
      <c r="C9" s="20">
        <v>0.7</v>
      </c>
      <c r="D9" s="20">
        <v>0.4</v>
      </c>
      <c r="E9" s="20">
        <v>0.1</v>
      </c>
      <c r="F9" s="20">
        <v>0.3</v>
      </c>
      <c r="G9" s="319">
        <f t="shared" si="1"/>
        <v>1.5000000000000002</v>
      </c>
      <c r="H9" s="20">
        <v>0.6</v>
      </c>
      <c r="I9" s="20">
        <v>0.1</v>
      </c>
      <c r="J9" s="20">
        <v>0.1</v>
      </c>
      <c r="K9" s="20">
        <v>0.2</v>
      </c>
      <c r="L9" s="319">
        <f t="shared" si="2"/>
        <v>1</v>
      </c>
      <c r="M9" s="20">
        <v>0.1</v>
      </c>
      <c r="N9" s="20">
        <v>0.7</v>
      </c>
      <c r="O9" s="20">
        <v>0.1</v>
      </c>
      <c r="P9" s="20">
        <v>1.6</v>
      </c>
      <c r="Q9" s="20">
        <v>0</v>
      </c>
      <c r="R9" s="319">
        <f t="shared" si="3"/>
        <v>2.5</v>
      </c>
      <c r="S9" s="20">
        <v>0</v>
      </c>
      <c r="T9" s="20">
        <v>0.5</v>
      </c>
      <c r="U9" s="20">
        <v>0.4</v>
      </c>
      <c r="V9" s="20">
        <v>2.2000000000000002</v>
      </c>
      <c r="W9" s="20">
        <v>0.4</v>
      </c>
      <c r="X9" s="20">
        <v>0.5</v>
      </c>
      <c r="Y9" s="319">
        <f>SUM(S9:X9)</f>
        <v>4</v>
      </c>
      <c r="Z9" s="20">
        <v>0.6</v>
      </c>
      <c r="AA9" s="20">
        <v>1.6</v>
      </c>
      <c r="AB9" s="20">
        <v>0.2</v>
      </c>
      <c r="AC9" s="20">
        <v>2.1</v>
      </c>
      <c r="AD9" s="20">
        <v>0.1</v>
      </c>
      <c r="AE9" s="20">
        <v>0.5</v>
      </c>
      <c r="AF9" s="20">
        <v>0.4</v>
      </c>
      <c r="AG9" s="319">
        <f t="shared" si="4"/>
        <v>5.5</v>
      </c>
      <c r="AH9" s="20">
        <v>0.1</v>
      </c>
      <c r="AI9" s="20">
        <v>0.3</v>
      </c>
      <c r="AJ9" s="20">
        <v>2.4</v>
      </c>
      <c r="AK9" s="20">
        <v>0</v>
      </c>
      <c r="AL9" s="20">
        <v>0.1</v>
      </c>
      <c r="AM9" s="20">
        <v>0</v>
      </c>
      <c r="AN9" s="20">
        <v>0.1</v>
      </c>
      <c r="AO9" s="319">
        <f t="shared" si="5"/>
        <v>3</v>
      </c>
      <c r="AP9" s="20"/>
      <c r="AQ9" s="319">
        <f t="shared" si="6"/>
        <v>0</v>
      </c>
      <c r="AR9" s="20">
        <v>0</v>
      </c>
      <c r="AS9" s="319">
        <f t="shared" si="7"/>
        <v>0</v>
      </c>
      <c r="AT9" s="20">
        <v>2.6</v>
      </c>
      <c r="AU9" s="20">
        <v>0.4</v>
      </c>
      <c r="AV9" s="319">
        <f t="shared" si="10"/>
        <v>3</v>
      </c>
      <c r="AW9" s="20">
        <v>2.2000000000000002</v>
      </c>
      <c r="AX9" s="20">
        <v>1.2</v>
      </c>
      <c r="AY9" s="20">
        <v>0.3</v>
      </c>
      <c r="AZ9" s="319">
        <f t="shared" si="8"/>
        <v>3.7</v>
      </c>
      <c r="BA9" s="20">
        <v>3.4</v>
      </c>
      <c r="BB9" s="20">
        <v>0.4</v>
      </c>
      <c r="BC9" s="319">
        <f t="shared" si="11"/>
        <v>3.8</v>
      </c>
      <c r="BD9" s="20"/>
      <c r="BE9" s="319">
        <f t="shared" si="9"/>
        <v>0</v>
      </c>
      <c r="BF9" s="20">
        <f t="shared" si="12"/>
        <v>28</v>
      </c>
    </row>
    <row r="10" spans="1:118" ht="15.75">
      <c r="A10" s="310" t="s">
        <v>661</v>
      </c>
      <c r="B10" s="373">
        <f t="shared" si="0"/>
        <v>36</v>
      </c>
      <c r="C10" s="20">
        <v>1.5</v>
      </c>
      <c r="D10" s="20">
        <v>0.3</v>
      </c>
      <c r="E10" s="20">
        <v>0.4</v>
      </c>
      <c r="F10" s="20">
        <v>0.3</v>
      </c>
      <c r="G10" s="319">
        <f t="shared" si="1"/>
        <v>2.5</v>
      </c>
      <c r="H10" s="20">
        <v>0.6</v>
      </c>
      <c r="I10" s="20">
        <v>0.1</v>
      </c>
      <c r="J10" s="20">
        <v>0.3</v>
      </c>
      <c r="K10" s="20">
        <v>0.5</v>
      </c>
      <c r="L10" s="319">
        <f t="shared" si="2"/>
        <v>1.5</v>
      </c>
      <c r="M10" s="20">
        <v>0.1</v>
      </c>
      <c r="N10" s="20">
        <v>0.9</v>
      </c>
      <c r="O10" s="20">
        <v>0.2</v>
      </c>
      <c r="P10" s="20">
        <v>1.5</v>
      </c>
      <c r="Q10" s="20">
        <v>0.1</v>
      </c>
      <c r="R10" s="319">
        <f t="shared" si="3"/>
        <v>2.8000000000000003</v>
      </c>
      <c r="S10" s="20">
        <v>0.1</v>
      </c>
      <c r="T10" s="20">
        <v>0.5</v>
      </c>
      <c r="U10" s="20">
        <v>0.6</v>
      </c>
      <c r="V10" s="20">
        <v>3.8</v>
      </c>
      <c r="W10" s="20">
        <v>0.4</v>
      </c>
      <c r="X10" s="20">
        <v>0.6</v>
      </c>
      <c r="Y10" s="319">
        <f>SUM(S10:X10)</f>
        <v>6</v>
      </c>
      <c r="Z10" s="20">
        <v>0.6</v>
      </c>
      <c r="AA10" s="20">
        <v>1.6</v>
      </c>
      <c r="AB10" s="20">
        <v>0.3</v>
      </c>
      <c r="AC10" s="20">
        <v>2.2999999999999998</v>
      </c>
      <c r="AD10" s="20">
        <v>0.3</v>
      </c>
      <c r="AE10" s="20">
        <v>0.4</v>
      </c>
      <c r="AF10" s="20">
        <v>0.4</v>
      </c>
      <c r="AG10" s="319">
        <f t="shared" si="4"/>
        <v>5.9</v>
      </c>
      <c r="AH10" s="20">
        <v>0.1</v>
      </c>
      <c r="AI10" s="20">
        <v>0.2</v>
      </c>
      <c r="AJ10" s="20">
        <v>2.4</v>
      </c>
      <c r="AK10" s="20">
        <v>0.1</v>
      </c>
      <c r="AL10" s="20">
        <v>0.1</v>
      </c>
      <c r="AM10" s="20">
        <v>0</v>
      </c>
      <c r="AN10" s="20">
        <v>0.1</v>
      </c>
      <c r="AO10" s="319">
        <f t="shared" si="5"/>
        <v>3.0000000000000004</v>
      </c>
      <c r="AP10" s="20"/>
      <c r="AQ10" s="319">
        <f t="shared" si="6"/>
        <v>0</v>
      </c>
      <c r="AR10" s="20">
        <v>0</v>
      </c>
      <c r="AS10" s="319">
        <f t="shared" si="7"/>
        <v>0</v>
      </c>
      <c r="AT10" s="20">
        <v>3.2</v>
      </c>
      <c r="AU10" s="20">
        <v>0.2</v>
      </c>
      <c r="AV10" s="319">
        <f t="shared" si="10"/>
        <v>3.4000000000000004</v>
      </c>
      <c r="AW10" s="20">
        <v>2.6</v>
      </c>
      <c r="AX10" s="20">
        <v>2.6</v>
      </c>
      <c r="AY10" s="20">
        <v>0.7</v>
      </c>
      <c r="AZ10" s="319">
        <f t="shared" si="8"/>
        <v>5.9</v>
      </c>
      <c r="BA10" s="20">
        <v>4.3</v>
      </c>
      <c r="BB10" s="20">
        <v>0.7</v>
      </c>
      <c r="BC10" s="319">
        <f t="shared" si="11"/>
        <v>5</v>
      </c>
      <c r="BD10" s="20"/>
      <c r="BE10" s="319">
        <f t="shared" si="9"/>
        <v>0</v>
      </c>
      <c r="BF10" s="20">
        <f t="shared" si="12"/>
        <v>36</v>
      </c>
    </row>
    <row r="11" spans="1:118" s="1" customFormat="1" ht="15.75">
      <c r="A11" s="371" t="s">
        <v>663</v>
      </c>
      <c r="B11" s="374">
        <f t="shared" si="0"/>
        <v>37</v>
      </c>
      <c r="C11" s="172">
        <v>2</v>
      </c>
      <c r="D11" s="172">
        <v>0.3</v>
      </c>
      <c r="E11" s="172">
        <v>0.5</v>
      </c>
      <c r="F11" s="172">
        <v>0.3</v>
      </c>
      <c r="G11" s="326">
        <f t="shared" si="1"/>
        <v>3.0999999999999996</v>
      </c>
      <c r="H11" s="172">
        <v>0.7</v>
      </c>
      <c r="I11" s="172">
        <v>0.1</v>
      </c>
      <c r="J11" s="172">
        <v>0.3</v>
      </c>
      <c r="K11" s="172">
        <v>0.5</v>
      </c>
      <c r="L11" s="326">
        <f t="shared" si="2"/>
        <v>1.5999999999999999</v>
      </c>
      <c r="M11" s="172">
        <v>0.1</v>
      </c>
      <c r="N11" s="172">
        <v>1.1000000000000001</v>
      </c>
      <c r="O11" s="172">
        <v>0.3</v>
      </c>
      <c r="P11" s="172">
        <v>1.4</v>
      </c>
      <c r="Q11" s="172">
        <v>0.3</v>
      </c>
      <c r="R11" s="326">
        <f t="shared" si="3"/>
        <v>3.2</v>
      </c>
      <c r="S11" s="172">
        <v>0.1</v>
      </c>
      <c r="T11" s="172">
        <v>1.3</v>
      </c>
      <c r="U11" s="172">
        <v>0.6</v>
      </c>
      <c r="V11" s="172">
        <v>3.2</v>
      </c>
      <c r="W11" s="172">
        <v>0.5</v>
      </c>
      <c r="X11" s="172">
        <v>0.7</v>
      </c>
      <c r="Y11" s="326">
        <f>S11+T11+U11+V11</f>
        <v>5.2</v>
      </c>
      <c r="Z11" s="172">
        <v>1</v>
      </c>
      <c r="AA11" s="172">
        <v>1.1000000000000001</v>
      </c>
      <c r="AB11" s="172">
        <v>0.1</v>
      </c>
      <c r="AC11" s="172">
        <v>1.4</v>
      </c>
      <c r="AD11" s="172">
        <v>0.4</v>
      </c>
      <c r="AE11" s="172">
        <v>1.3</v>
      </c>
      <c r="AF11" s="172">
        <v>0.3</v>
      </c>
      <c r="AG11" s="326">
        <f t="shared" si="4"/>
        <v>5.6</v>
      </c>
      <c r="AH11" s="172">
        <v>0.3</v>
      </c>
      <c r="AI11" s="172">
        <v>0.4</v>
      </c>
      <c r="AJ11" s="172">
        <v>3.5</v>
      </c>
      <c r="AK11" s="172">
        <v>0.3</v>
      </c>
      <c r="AL11" s="172">
        <v>0.2</v>
      </c>
      <c r="AM11" s="172">
        <v>0</v>
      </c>
      <c r="AN11" s="172">
        <v>0.1</v>
      </c>
      <c r="AO11" s="326">
        <f t="shared" si="5"/>
        <v>4.8</v>
      </c>
      <c r="AP11" s="172"/>
      <c r="AQ11" s="326">
        <f t="shared" si="6"/>
        <v>0</v>
      </c>
      <c r="AR11" s="172">
        <v>0.5</v>
      </c>
      <c r="AS11" s="326">
        <f t="shared" si="7"/>
        <v>0.5</v>
      </c>
      <c r="AT11" s="172">
        <v>1.5</v>
      </c>
      <c r="AU11" s="172">
        <v>0.3</v>
      </c>
      <c r="AV11" s="326">
        <f t="shared" si="10"/>
        <v>1.8</v>
      </c>
      <c r="AW11" s="172">
        <v>2.9</v>
      </c>
      <c r="AX11" s="172">
        <v>1.9</v>
      </c>
      <c r="AY11" s="172">
        <v>0.6</v>
      </c>
      <c r="AZ11" s="326">
        <f t="shared" si="8"/>
        <v>5.3999999999999995</v>
      </c>
      <c r="BA11" s="172">
        <v>5.2</v>
      </c>
      <c r="BB11" s="172">
        <v>0.6</v>
      </c>
      <c r="BC11" s="326">
        <f t="shared" si="11"/>
        <v>5.8</v>
      </c>
      <c r="BD11" s="172"/>
      <c r="BE11" s="326">
        <f t="shared" si="9"/>
        <v>0</v>
      </c>
      <c r="BF11" s="172">
        <f t="shared" si="12"/>
        <v>37</v>
      </c>
    </row>
    <row r="12" spans="1:118" ht="15.75">
      <c r="A12" s="310" t="s">
        <v>637</v>
      </c>
      <c r="B12" s="373">
        <f t="shared" si="0"/>
        <v>41.800000000000004</v>
      </c>
      <c r="C12" s="20">
        <v>2.6</v>
      </c>
      <c r="D12" s="20">
        <v>0.6</v>
      </c>
      <c r="E12" s="20">
        <v>0.8</v>
      </c>
      <c r="F12" s="20">
        <v>0.4</v>
      </c>
      <c r="G12" s="319">
        <f t="shared" si="1"/>
        <v>4.4000000000000004</v>
      </c>
      <c r="H12" s="20">
        <v>1.1000000000000001</v>
      </c>
      <c r="I12" s="20">
        <v>0.1</v>
      </c>
      <c r="J12" s="20">
        <v>0.4</v>
      </c>
      <c r="K12" s="20">
        <v>0.6</v>
      </c>
      <c r="L12" s="319">
        <f t="shared" si="2"/>
        <v>2.2000000000000002</v>
      </c>
      <c r="M12" s="20">
        <v>0.1</v>
      </c>
      <c r="N12" s="20">
        <v>1.3</v>
      </c>
      <c r="O12" s="20">
        <v>0.3</v>
      </c>
      <c r="P12" s="20">
        <v>1.5</v>
      </c>
      <c r="Q12" s="20">
        <v>0.2</v>
      </c>
      <c r="R12" s="319">
        <f t="shared" si="3"/>
        <v>3.4000000000000004</v>
      </c>
      <c r="S12" s="20">
        <v>0</v>
      </c>
      <c r="T12" s="20">
        <v>1.4</v>
      </c>
      <c r="U12" s="20">
        <v>0.7</v>
      </c>
      <c r="V12" s="20">
        <v>1.8</v>
      </c>
      <c r="W12" s="20">
        <v>0.5</v>
      </c>
      <c r="X12" s="20">
        <v>0.7</v>
      </c>
      <c r="Y12" s="319">
        <f t="shared" ref="Y12:Y25" si="13">SUM(S12:X12)</f>
        <v>5.0999999999999996</v>
      </c>
      <c r="Z12" s="20">
        <v>0.4</v>
      </c>
      <c r="AA12" s="20">
        <v>1.8</v>
      </c>
      <c r="AB12" s="20">
        <v>0.1</v>
      </c>
      <c r="AC12" s="20">
        <v>2.2999999999999998</v>
      </c>
      <c r="AD12" s="20">
        <v>0.3</v>
      </c>
      <c r="AE12" s="20">
        <v>1.2</v>
      </c>
      <c r="AF12" s="20">
        <v>0.3</v>
      </c>
      <c r="AG12" s="319">
        <f t="shared" si="4"/>
        <v>6.3999999999999995</v>
      </c>
      <c r="AH12" s="20">
        <v>0.8</v>
      </c>
      <c r="AI12" s="20">
        <v>0.1</v>
      </c>
      <c r="AJ12" s="20">
        <v>3.6</v>
      </c>
      <c r="AK12" s="20">
        <v>0.3</v>
      </c>
      <c r="AL12" s="20">
        <v>0.1</v>
      </c>
      <c r="AM12" s="20">
        <v>0</v>
      </c>
      <c r="AN12" s="20">
        <v>0</v>
      </c>
      <c r="AO12" s="319">
        <f t="shared" si="5"/>
        <v>4.8999999999999995</v>
      </c>
      <c r="AP12" s="20"/>
      <c r="AQ12" s="319">
        <f t="shared" si="6"/>
        <v>0</v>
      </c>
      <c r="AR12" s="20">
        <v>0.6</v>
      </c>
      <c r="AS12" s="319">
        <f t="shared" si="7"/>
        <v>0.6</v>
      </c>
      <c r="AT12" s="20">
        <v>2.6</v>
      </c>
      <c r="AU12" s="20">
        <v>0.6</v>
      </c>
      <c r="AV12" s="319">
        <f t="shared" si="10"/>
        <v>3.2</v>
      </c>
      <c r="AW12" s="20">
        <v>2.9</v>
      </c>
      <c r="AX12" s="20">
        <v>2</v>
      </c>
      <c r="AY12" s="20">
        <v>0.5</v>
      </c>
      <c r="AZ12" s="319">
        <f t="shared" si="8"/>
        <v>5.4</v>
      </c>
      <c r="BA12" s="20">
        <v>5.4</v>
      </c>
      <c r="BB12" s="20">
        <v>0.8</v>
      </c>
      <c r="BC12" s="319">
        <f t="shared" si="11"/>
        <v>6.2</v>
      </c>
      <c r="BD12" s="20"/>
      <c r="BE12" s="319">
        <f t="shared" si="9"/>
        <v>0</v>
      </c>
      <c r="BF12" s="20">
        <f t="shared" si="12"/>
        <v>41.800000000000004</v>
      </c>
    </row>
    <row r="13" spans="1:118" ht="15.75">
      <c r="A13" s="310" t="s">
        <v>667</v>
      </c>
      <c r="B13" s="373">
        <f t="shared" si="0"/>
        <v>27.359999999999996</v>
      </c>
      <c r="C13" s="20">
        <v>0.8</v>
      </c>
      <c r="D13" s="20">
        <v>0.2</v>
      </c>
      <c r="E13" s="20">
        <v>0.3</v>
      </c>
      <c r="F13" s="20">
        <v>0.2</v>
      </c>
      <c r="G13" s="319">
        <f t="shared" si="1"/>
        <v>1.5</v>
      </c>
      <c r="H13" s="20">
        <v>0.6</v>
      </c>
      <c r="I13" s="20">
        <v>0.1</v>
      </c>
      <c r="J13" s="20">
        <v>0.1</v>
      </c>
      <c r="K13" s="20">
        <v>0.12</v>
      </c>
      <c r="L13" s="319">
        <f t="shared" si="2"/>
        <v>0.91999999999999993</v>
      </c>
      <c r="M13" s="20">
        <v>0</v>
      </c>
      <c r="N13" s="20">
        <v>1.64</v>
      </c>
      <c r="O13" s="20">
        <v>0.22</v>
      </c>
      <c r="P13" s="20">
        <v>1.21</v>
      </c>
      <c r="Q13" s="20">
        <v>0.31</v>
      </c>
      <c r="R13" s="319">
        <f t="shared" si="3"/>
        <v>3.38</v>
      </c>
      <c r="S13" s="20">
        <v>0.13</v>
      </c>
      <c r="T13" s="20">
        <v>0.39</v>
      </c>
      <c r="U13" s="20">
        <v>0.7</v>
      </c>
      <c r="V13" s="20">
        <v>0.9</v>
      </c>
      <c r="W13" s="20">
        <v>0.3</v>
      </c>
      <c r="X13" s="20">
        <v>0.75</v>
      </c>
      <c r="Y13" s="319">
        <f t="shared" si="13"/>
        <v>3.17</v>
      </c>
      <c r="Z13" s="20">
        <v>0.33</v>
      </c>
      <c r="AA13" s="20">
        <v>1.25</v>
      </c>
      <c r="AB13" s="20">
        <v>0.81</v>
      </c>
      <c r="AC13" s="20">
        <v>1.75</v>
      </c>
      <c r="AD13" s="20">
        <v>0.14000000000000001</v>
      </c>
      <c r="AE13" s="20">
        <v>0.51</v>
      </c>
      <c r="AF13" s="20">
        <v>0.97</v>
      </c>
      <c r="AG13" s="319">
        <f t="shared" si="4"/>
        <v>5.76</v>
      </c>
      <c r="AH13" s="20">
        <v>0.88</v>
      </c>
      <c r="AI13" s="20">
        <v>0.11</v>
      </c>
      <c r="AJ13" s="20">
        <v>2.4500000000000002</v>
      </c>
      <c r="AK13" s="20">
        <v>0.21</v>
      </c>
      <c r="AL13" s="20">
        <v>0.42</v>
      </c>
      <c r="AM13" s="20">
        <v>0</v>
      </c>
      <c r="AN13" s="20">
        <v>0</v>
      </c>
      <c r="AO13" s="319">
        <f t="shared" si="5"/>
        <v>4.07</v>
      </c>
      <c r="AP13" s="20"/>
      <c r="AQ13" s="319">
        <f t="shared" si="6"/>
        <v>0</v>
      </c>
      <c r="AR13" s="20">
        <v>0.36</v>
      </c>
      <c r="AS13" s="319">
        <f t="shared" si="7"/>
        <v>0.36</v>
      </c>
      <c r="AT13" s="20">
        <v>1.62</v>
      </c>
      <c r="AU13" s="20">
        <v>0.6</v>
      </c>
      <c r="AV13" s="319">
        <f t="shared" si="10"/>
        <v>2.2200000000000002</v>
      </c>
      <c r="AW13" s="20">
        <v>1.43</v>
      </c>
      <c r="AX13" s="20">
        <v>0.95</v>
      </c>
      <c r="AY13" s="20">
        <v>0.14000000000000001</v>
      </c>
      <c r="AZ13" s="319">
        <f t="shared" si="8"/>
        <v>2.52</v>
      </c>
      <c r="BA13" s="20">
        <v>3.12</v>
      </c>
      <c r="BB13" s="20">
        <v>0.34</v>
      </c>
      <c r="BC13" s="319">
        <f t="shared" si="11"/>
        <v>3.46</v>
      </c>
      <c r="BD13" s="20"/>
      <c r="BE13" s="319">
        <f t="shared" si="9"/>
        <v>0</v>
      </c>
      <c r="BF13" s="20">
        <f t="shared" si="12"/>
        <v>27.359999999999996</v>
      </c>
    </row>
    <row r="14" spans="1:118" ht="15.75">
      <c r="A14" s="371" t="s">
        <v>638</v>
      </c>
      <c r="B14" s="374">
        <f t="shared" si="0"/>
        <v>29.099999999999998</v>
      </c>
      <c r="C14" s="172">
        <v>1.7</v>
      </c>
      <c r="D14" s="172">
        <v>0.4</v>
      </c>
      <c r="E14" s="172">
        <v>0.5</v>
      </c>
      <c r="F14" s="172">
        <v>0.2</v>
      </c>
      <c r="G14" s="326">
        <f t="shared" si="1"/>
        <v>2.8000000000000003</v>
      </c>
      <c r="H14" s="172">
        <v>0.7</v>
      </c>
      <c r="I14" s="172">
        <v>0</v>
      </c>
      <c r="J14" s="172">
        <v>0.3</v>
      </c>
      <c r="K14" s="172">
        <v>0.5</v>
      </c>
      <c r="L14" s="326">
        <f t="shared" si="2"/>
        <v>1.5</v>
      </c>
      <c r="M14" s="172">
        <v>0.2</v>
      </c>
      <c r="N14" s="172">
        <v>1</v>
      </c>
      <c r="O14" s="172">
        <v>0.3</v>
      </c>
      <c r="P14" s="172">
        <v>1.5</v>
      </c>
      <c r="Q14" s="172">
        <v>0.1</v>
      </c>
      <c r="R14" s="326">
        <f t="shared" si="3"/>
        <v>3.1</v>
      </c>
      <c r="S14" s="172">
        <v>0.1</v>
      </c>
      <c r="T14" s="172">
        <v>0.8</v>
      </c>
      <c r="U14" s="172">
        <v>0.6</v>
      </c>
      <c r="V14" s="172">
        <v>1.8</v>
      </c>
      <c r="W14" s="172">
        <v>0.6</v>
      </c>
      <c r="X14" s="172">
        <v>0.7</v>
      </c>
      <c r="Y14" s="326">
        <f t="shared" si="13"/>
        <v>4.5999999999999996</v>
      </c>
      <c r="Z14" s="172">
        <v>0.5</v>
      </c>
      <c r="AA14" s="172">
        <v>1.1000000000000001</v>
      </c>
      <c r="AB14" s="172">
        <v>0.2</v>
      </c>
      <c r="AC14" s="172">
        <v>1.8</v>
      </c>
      <c r="AD14" s="172">
        <v>0.2</v>
      </c>
      <c r="AE14" s="172">
        <v>0.6</v>
      </c>
      <c r="AF14" s="172">
        <v>0.3</v>
      </c>
      <c r="AG14" s="326">
        <f t="shared" si="4"/>
        <v>4.7</v>
      </c>
      <c r="AH14" s="172">
        <v>0.4</v>
      </c>
      <c r="AI14" s="172">
        <v>0.1</v>
      </c>
      <c r="AJ14" s="172">
        <v>3.6</v>
      </c>
      <c r="AK14" s="172">
        <v>0.2</v>
      </c>
      <c r="AL14" s="172">
        <v>0.1</v>
      </c>
      <c r="AM14" s="172">
        <v>0</v>
      </c>
      <c r="AN14" s="172">
        <v>0</v>
      </c>
      <c r="AO14" s="326">
        <f t="shared" si="5"/>
        <v>4.3999999999999995</v>
      </c>
      <c r="AP14" s="172"/>
      <c r="AQ14" s="326">
        <f t="shared" si="6"/>
        <v>0</v>
      </c>
      <c r="AR14" s="172">
        <v>0</v>
      </c>
      <c r="AS14" s="326">
        <f t="shared" si="7"/>
        <v>0</v>
      </c>
      <c r="AT14" s="172">
        <v>1.7</v>
      </c>
      <c r="AU14" s="172">
        <v>0.3</v>
      </c>
      <c r="AV14" s="326">
        <f t="shared" si="10"/>
        <v>2</v>
      </c>
      <c r="AW14" s="172">
        <v>1.5</v>
      </c>
      <c r="AX14" s="172">
        <v>1</v>
      </c>
      <c r="AY14" s="172">
        <v>0.5</v>
      </c>
      <c r="AZ14" s="326">
        <f t="shared" si="8"/>
        <v>3</v>
      </c>
      <c r="BA14" s="172">
        <v>2.7</v>
      </c>
      <c r="BB14" s="172">
        <v>0.3</v>
      </c>
      <c r="BC14" s="326">
        <f t="shared" si="11"/>
        <v>3</v>
      </c>
      <c r="BD14" s="172"/>
      <c r="BE14" s="326">
        <f t="shared" si="9"/>
        <v>0</v>
      </c>
      <c r="BF14" s="172">
        <f t="shared" si="12"/>
        <v>29.099999999999998</v>
      </c>
    </row>
    <row r="15" spans="1:118" ht="15.75">
      <c r="A15" s="310" t="s">
        <v>256</v>
      </c>
      <c r="B15" s="373">
        <f t="shared" si="0"/>
        <v>28.6</v>
      </c>
      <c r="C15" s="20">
        <v>1.7</v>
      </c>
      <c r="D15" s="20">
        <v>0.3</v>
      </c>
      <c r="E15" s="20">
        <v>0.1</v>
      </c>
      <c r="F15" s="20">
        <v>0.3</v>
      </c>
      <c r="G15" s="319">
        <f t="shared" si="1"/>
        <v>2.4</v>
      </c>
      <c r="H15" s="20">
        <v>0.6</v>
      </c>
      <c r="I15" s="20">
        <v>0</v>
      </c>
      <c r="J15" s="20">
        <v>0.1</v>
      </c>
      <c r="K15" s="20">
        <v>0.2</v>
      </c>
      <c r="L15" s="319">
        <f t="shared" si="2"/>
        <v>0.89999999999999991</v>
      </c>
      <c r="M15" s="20">
        <v>0</v>
      </c>
      <c r="N15" s="20">
        <v>0.7</v>
      </c>
      <c r="O15" s="20">
        <v>0.2</v>
      </c>
      <c r="P15" s="20">
        <v>1.6</v>
      </c>
      <c r="Q15" s="20">
        <v>0.1</v>
      </c>
      <c r="R15" s="319">
        <f t="shared" si="3"/>
        <v>2.6</v>
      </c>
      <c r="S15" s="20">
        <v>0.1</v>
      </c>
      <c r="T15" s="20">
        <v>0.6</v>
      </c>
      <c r="U15" s="20">
        <v>0.5</v>
      </c>
      <c r="V15" s="20">
        <v>1.7</v>
      </c>
      <c r="W15" s="20">
        <v>0.6</v>
      </c>
      <c r="X15" s="20">
        <v>0.5</v>
      </c>
      <c r="Y15" s="319">
        <f t="shared" si="13"/>
        <v>4</v>
      </c>
      <c r="Z15" s="20">
        <v>0.3</v>
      </c>
      <c r="AA15" s="20">
        <v>0.4</v>
      </c>
      <c r="AB15" s="20">
        <v>0.2</v>
      </c>
      <c r="AC15" s="20">
        <v>1.8</v>
      </c>
      <c r="AD15" s="20">
        <v>0.3</v>
      </c>
      <c r="AE15" s="20">
        <v>0.4</v>
      </c>
      <c r="AF15" s="20">
        <v>0.2</v>
      </c>
      <c r="AG15" s="319">
        <f t="shared" si="4"/>
        <v>3.6</v>
      </c>
      <c r="AH15" s="20">
        <v>0.1</v>
      </c>
      <c r="AI15" s="20">
        <v>0.2</v>
      </c>
      <c r="AJ15" s="20">
        <v>3.6</v>
      </c>
      <c r="AK15" s="20">
        <v>0.1</v>
      </c>
      <c r="AL15" s="20">
        <v>0.1</v>
      </c>
      <c r="AM15" s="20">
        <v>0</v>
      </c>
      <c r="AN15" s="20">
        <v>0.1</v>
      </c>
      <c r="AO15" s="319">
        <f t="shared" si="5"/>
        <v>4.1999999999999993</v>
      </c>
      <c r="AP15" s="20"/>
      <c r="AQ15" s="319">
        <f t="shared" si="6"/>
        <v>0</v>
      </c>
      <c r="AR15" s="20">
        <v>0.1</v>
      </c>
      <c r="AS15" s="319">
        <f t="shared" si="7"/>
        <v>0.1</v>
      </c>
      <c r="AT15" s="20">
        <v>2.2999999999999998</v>
      </c>
      <c r="AU15" s="20">
        <v>0.1</v>
      </c>
      <c r="AV15" s="319">
        <f t="shared" si="10"/>
        <v>2.4</v>
      </c>
      <c r="AW15" s="20">
        <v>2.5</v>
      </c>
      <c r="AX15" s="20">
        <v>1.2</v>
      </c>
      <c r="AY15" s="20">
        <v>0.4</v>
      </c>
      <c r="AZ15" s="319">
        <f t="shared" si="8"/>
        <v>4.1000000000000005</v>
      </c>
      <c r="BA15" s="20">
        <v>3.7</v>
      </c>
      <c r="BB15" s="20">
        <v>0.6</v>
      </c>
      <c r="BC15" s="319">
        <f t="shared" si="11"/>
        <v>4.3</v>
      </c>
      <c r="BD15" s="20"/>
      <c r="BE15" s="319">
        <f t="shared" si="9"/>
        <v>0</v>
      </c>
      <c r="BF15" s="20">
        <f t="shared" si="12"/>
        <v>28.6</v>
      </c>
    </row>
    <row r="16" spans="1:118" ht="15.75">
      <c r="A16" s="310" t="s">
        <v>257</v>
      </c>
      <c r="B16" s="373">
        <f t="shared" si="0"/>
        <v>29.900000000000006</v>
      </c>
      <c r="C16" s="20">
        <v>1.6</v>
      </c>
      <c r="D16" s="20">
        <v>0.3</v>
      </c>
      <c r="E16" s="20">
        <v>0.1</v>
      </c>
      <c r="F16" s="20">
        <v>0.3</v>
      </c>
      <c r="G16" s="319">
        <f t="shared" si="1"/>
        <v>2.2999999999999998</v>
      </c>
      <c r="H16" s="20">
        <v>0.7</v>
      </c>
      <c r="I16" s="20">
        <v>0.1</v>
      </c>
      <c r="J16" s="20">
        <v>0.2</v>
      </c>
      <c r="K16" s="20">
        <v>0.5</v>
      </c>
      <c r="L16" s="319">
        <f t="shared" si="2"/>
        <v>1.5</v>
      </c>
      <c r="M16" s="20">
        <v>0.2</v>
      </c>
      <c r="N16" s="20">
        <v>0.9</v>
      </c>
      <c r="O16" s="20">
        <v>0.3</v>
      </c>
      <c r="P16" s="20">
        <v>1.8</v>
      </c>
      <c r="Q16" s="20">
        <v>0.3</v>
      </c>
      <c r="R16" s="319">
        <f t="shared" si="3"/>
        <v>3.5</v>
      </c>
      <c r="S16" s="20">
        <v>0.1</v>
      </c>
      <c r="T16" s="20">
        <v>0.6</v>
      </c>
      <c r="U16" s="20">
        <v>0.5</v>
      </c>
      <c r="V16" s="20">
        <v>1.5</v>
      </c>
      <c r="W16" s="20">
        <v>0.5</v>
      </c>
      <c r="X16" s="20">
        <v>0.5</v>
      </c>
      <c r="Y16" s="319">
        <f t="shared" si="13"/>
        <v>3.7</v>
      </c>
      <c r="Z16" s="20">
        <v>0.3</v>
      </c>
      <c r="AA16" s="20">
        <v>0.5</v>
      </c>
      <c r="AB16" s="20">
        <v>0.1</v>
      </c>
      <c r="AC16" s="20">
        <v>2</v>
      </c>
      <c r="AD16" s="20">
        <v>0.2</v>
      </c>
      <c r="AE16" s="20">
        <v>0.6</v>
      </c>
      <c r="AF16" s="20">
        <v>0.3</v>
      </c>
      <c r="AG16" s="319">
        <f t="shared" si="4"/>
        <v>4</v>
      </c>
      <c r="AH16" s="20">
        <v>0.1</v>
      </c>
      <c r="AI16" s="20">
        <v>0.1</v>
      </c>
      <c r="AJ16" s="20">
        <v>1.8</v>
      </c>
      <c r="AK16" s="20">
        <v>0.3</v>
      </c>
      <c r="AL16" s="20">
        <v>0.1</v>
      </c>
      <c r="AM16" s="20">
        <v>0</v>
      </c>
      <c r="AN16" s="20">
        <v>0.4</v>
      </c>
      <c r="AO16" s="319">
        <f t="shared" si="5"/>
        <v>2.8</v>
      </c>
      <c r="AP16" s="20"/>
      <c r="AQ16" s="319">
        <f t="shared" si="6"/>
        <v>0</v>
      </c>
      <c r="AR16" s="20">
        <v>0.1</v>
      </c>
      <c r="AS16" s="319">
        <f t="shared" si="7"/>
        <v>0.1</v>
      </c>
      <c r="AT16" s="20">
        <v>2.5</v>
      </c>
      <c r="AU16" s="20">
        <v>0.1</v>
      </c>
      <c r="AV16" s="319">
        <f t="shared" si="10"/>
        <v>2.6</v>
      </c>
      <c r="AW16" s="20">
        <v>2.2999999999999998</v>
      </c>
      <c r="AX16" s="20">
        <v>1.8</v>
      </c>
      <c r="AY16" s="20">
        <v>0.4</v>
      </c>
      <c r="AZ16" s="319">
        <f t="shared" si="8"/>
        <v>4.5</v>
      </c>
      <c r="BA16" s="20">
        <v>4.5</v>
      </c>
      <c r="BB16" s="20">
        <v>0.4</v>
      </c>
      <c r="BC16" s="319">
        <f t="shared" si="11"/>
        <v>4.9000000000000004</v>
      </c>
      <c r="BD16" s="20"/>
      <c r="BE16" s="319">
        <f t="shared" si="9"/>
        <v>0</v>
      </c>
      <c r="BF16" s="20">
        <f t="shared" si="12"/>
        <v>29.900000000000006</v>
      </c>
    </row>
    <row r="17" spans="1:58" ht="15.75">
      <c r="A17" s="310" t="s">
        <v>662</v>
      </c>
      <c r="B17" s="373">
        <f t="shared" si="0"/>
        <v>34.399999999999991</v>
      </c>
      <c r="C17" s="20">
        <v>1.5</v>
      </c>
      <c r="D17" s="20">
        <v>0.3</v>
      </c>
      <c r="E17" s="20">
        <v>0.5</v>
      </c>
      <c r="F17" s="20">
        <v>0.3</v>
      </c>
      <c r="G17" s="319">
        <f t="shared" si="1"/>
        <v>2.5999999999999996</v>
      </c>
      <c r="H17" s="20">
        <v>0.8</v>
      </c>
      <c r="I17" s="20">
        <v>0</v>
      </c>
      <c r="J17" s="20">
        <v>0.3</v>
      </c>
      <c r="K17" s="20">
        <v>0.5</v>
      </c>
      <c r="L17" s="319">
        <f t="shared" si="2"/>
        <v>1.6</v>
      </c>
      <c r="M17" s="20">
        <v>0.3</v>
      </c>
      <c r="N17" s="20">
        <v>1</v>
      </c>
      <c r="O17" s="20">
        <v>0.2</v>
      </c>
      <c r="P17" s="20">
        <v>1.6</v>
      </c>
      <c r="Q17" s="20">
        <v>0.1</v>
      </c>
      <c r="R17" s="319">
        <f t="shared" si="3"/>
        <v>3.2</v>
      </c>
      <c r="S17" s="20">
        <v>0.2</v>
      </c>
      <c r="T17" s="20">
        <v>0.6</v>
      </c>
      <c r="U17" s="20">
        <v>0.6</v>
      </c>
      <c r="V17" s="20">
        <v>3.4</v>
      </c>
      <c r="W17" s="20">
        <v>0.4</v>
      </c>
      <c r="X17" s="20">
        <v>0.6</v>
      </c>
      <c r="Y17" s="319">
        <f t="shared" si="13"/>
        <v>5.8</v>
      </c>
      <c r="Z17" s="20">
        <v>0.5</v>
      </c>
      <c r="AA17" s="20">
        <v>0.6</v>
      </c>
      <c r="AB17" s="20">
        <v>0.2</v>
      </c>
      <c r="AC17" s="20">
        <v>2.2999999999999998</v>
      </c>
      <c r="AD17" s="20">
        <v>0.2</v>
      </c>
      <c r="AE17" s="20">
        <v>0.6</v>
      </c>
      <c r="AF17" s="20">
        <v>0.2</v>
      </c>
      <c r="AG17" s="319">
        <f t="shared" si="4"/>
        <v>4.5999999999999996</v>
      </c>
      <c r="AH17" s="20">
        <v>0.2</v>
      </c>
      <c r="AI17" s="20">
        <v>0.2</v>
      </c>
      <c r="AJ17" s="20">
        <v>4.4000000000000004</v>
      </c>
      <c r="AK17" s="20">
        <v>0.3</v>
      </c>
      <c r="AL17" s="20">
        <v>0.2</v>
      </c>
      <c r="AM17" s="20">
        <v>0</v>
      </c>
      <c r="AN17" s="20">
        <v>0.1</v>
      </c>
      <c r="AO17" s="319">
        <f t="shared" si="5"/>
        <v>5.4</v>
      </c>
      <c r="AP17" s="20"/>
      <c r="AQ17" s="319">
        <f t="shared" si="6"/>
        <v>0</v>
      </c>
      <c r="AR17" s="20">
        <v>0</v>
      </c>
      <c r="AS17" s="319">
        <f t="shared" si="7"/>
        <v>0</v>
      </c>
      <c r="AT17" s="20">
        <v>2.2999999999999998</v>
      </c>
      <c r="AU17" s="20">
        <v>0.1</v>
      </c>
      <c r="AV17" s="319">
        <f t="shared" si="10"/>
        <v>2.4</v>
      </c>
      <c r="AW17" s="20">
        <v>2.1</v>
      </c>
      <c r="AX17" s="20">
        <v>1.3</v>
      </c>
      <c r="AY17" s="20">
        <v>0.5</v>
      </c>
      <c r="AZ17" s="319">
        <f t="shared" si="8"/>
        <v>3.9000000000000004</v>
      </c>
      <c r="BA17" s="20">
        <v>4.5</v>
      </c>
      <c r="BB17" s="20">
        <v>0.4</v>
      </c>
      <c r="BC17" s="319">
        <f t="shared" si="11"/>
        <v>4.9000000000000004</v>
      </c>
      <c r="BD17" s="20"/>
      <c r="BE17" s="319">
        <f t="shared" si="9"/>
        <v>0</v>
      </c>
      <c r="BF17" s="20">
        <f t="shared" si="12"/>
        <v>34.399999999999991</v>
      </c>
    </row>
    <row r="18" spans="1:58" ht="15.75">
      <c r="A18" s="310" t="s">
        <v>308</v>
      </c>
      <c r="B18" s="373">
        <f t="shared" si="0"/>
        <v>34.1</v>
      </c>
      <c r="C18" s="20">
        <v>1.5</v>
      </c>
      <c r="D18" s="20">
        <v>0.4</v>
      </c>
      <c r="E18" s="20">
        <v>0.3</v>
      </c>
      <c r="F18" s="20">
        <v>0.2</v>
      </c>
      <c r="G18" s="319">
        <f t="shared" si="1"/>
        <v>2.4</v>
      </c>
      <c r="H18" s="20">
        <v>0.6</v>
      </c>
      <c r="I18" s="20">
        <v>0.1</v>
      </c>
      <c r="J18" s="20">
        <v>0.3</v>
      </c>
      <c r="K18" s="20">
        <v>0.6</v>
      </c>
      <c r="L18" s="319">
        <f t="shared" si="2"/>
        <v>1.6</v>
      </c>
      <c r="M18" s="20">
        <v>0.1</v>
      </c>
      <c r="N18" s="20">
        <v>0.9</v>
      </c>
      <c r="O18" s="20">
        <v>0.3</v>
      </c>
      <c r="P18" s="20">
        <v>1.6</v>
      </c>
      <c r="Q18" s="20">
        <v>0</v>
      </c>
      <c r="R18" s="319">
        <f t="shared" si="3"/>
        <v>2.9000000000000004</v>
      </c>
      <c r="S18" s="20">
        <v>0.1</v>
      </c>
      <c r="T18" s="20">
        <v>0.8</v>
      </c>
      <c r="U18" s="20">
        <v>0.6</v>
      </c>
      <c r="V18" s="20">
        <v>3.3</v>
      </c>
      <c r="W18" s="20">
        <v>0.5</v>
      </c>
      <c r="X18" s="20">
        <v>0.7</v>
      </c>
      <c r="Y18" s="319">
        <f t="shared" si="13"/>
        <v>6</v>
      </c>
      <c r="Z18" s="20">
        <v>0.3</v>
      </c>
      <c r="AA18" s="20">
        <v>0.5</v>
      </c>
      <c r="AB18" s="20">
        <v>0.2</v>
      </c>
      <c r="AC18" s="20">
        <v>2.1</v>
      </c>
      <c r="AD18" s="20">
        <v>0.3</v>
      </c>
      <c r="AE18" s="20">
        <v>0.5</v>
      </c>
      <c r="AF18" s="20">
        <v>0.2</v>
      </c>
      <c r="AG18" s="319">
        <f t="shared" si="4"/>
        <v>4.0999999999999996</v>
      </c>
      <c r="AH18" s="20">
        <v>0</v>
      </c>
      <c r="AI18" s="20">
        <v>0.1</v>
      </c>
      <c r="AJ18" s="20">
        <v>3.9</v>
      </c>
      <c r="AK18" s="20">
        <v>0.2</v>
      </c>
      <c r="AL18" s="20">
        <v>0.1</v>
      </c>
      <c r="AM18" s="20">
        <v>0</v>
      </c>
      <c r="AN18" s="20">
        <v>0.3</v>
      </c>
      <c r="AO18" s="319">
        <f t="shared" si="5"/>
        <v>4.5999999999999996</v>
      </c>
      <c r="AP18" s="20"/>
      <c r="AQ18" s="319">
        <f t="shared" si="6"/>
        <v>0</v>
      </c>
      <c r="AR18" s="20">
        <v>0</v>
      </c>
      <c r="AS18" s="319">
        <f t="shared" si="7"/>
        <v>0</v>
      </c>
      <c r="AT18" s="20">
        <v>2.2999999999999998</v>
      </c>
      <c r="AU18" s="20">
        <v>0.1</v>
      </c>
      <c r="AV18" s="319">
        <f t="shared" si="10"/>
        <v>2.4</v>
      </c>
      <c r="AW18" s="20">
        <v>2</v>
      </c>
      <c r="AX18" s="20">
        <v>2.6</v>
      </c>
      <c r="AY18" s="20">
        <v>0.4</v>
      </c>
      <c r="AZ18" s="319">
        <f t="shared" si="8"/>
        <v>5</v>
      </c>
      <c r="BA18" s="20">
        <v>4.7</v>
      </c>
      <c r="BB18" s="20">
        <v>0.4</v>
      </c>
      <c r="BC18" s="319">
        <f t="shared" si="11"/>
        <v>5.1000000000000005</v>
      </c>
      <c r="BD18" s="20"/>
      <c r="BE18" s="319">
        <f t="shared" si="9"/>
        <v>0</v>
      </c>
      <c r="BF18" s="20">
        <f t="shared" si="12"/>
        <v>34.1</v>
      </c>
    </row>
    <row r="19" spans="1:58" ht="15.75">
      <c r="A19" s="371" t="s">
        <v>309</v>
      </c>
      <c r="B19" s="374">
        <f t="shared" si="0"/>
        <v>32.700000000000003</v>
      </c>
      <c r="C19" s="172">
        <v>1.8</v>
      </c>
      <c r="D19" s="172">
        <v>0.4</v>
      </c>
      <c r="E19" s="172">
        <v>0.3</v>
      </c>
      <c r="F19" s="172">
        <v>0.3</v>
      </c>
      <c r="G19" s="326">
        <f t="shared" si="1"/>
        <v>2.8</v>
      </c>
      <c r="H19" s="172">
        <v>0.6</v>
      </c>
      <c r="I19" s="172">
        <v>0</v>
      </c>
      <c r="J19" s="172">
        <v>0.3</v>
      </c>
      <c r="K19" s="172">
        <v>0.5</v>
      </c>
      <c r="L19" s="326">
        <f t="shared" si="2"/>
        <v>1.4</v>
      </c>
      <c r="M19" s="172">
        <v>0</v>
      </c>
      <c r="N19" s="172">
        <v>0.9</v>
      </c>
      <c r="O19" s="172">
        <v>0.2</v>
      </c>
      <c r="P19" s="172">
        <v>1.7</v>
      </c>
      <c r="Q19" s="172">
        <v>0</v>
      </c>
      <c r="R19" s="326">
        <f t="shared" si="3"/>
        <v>2.8</v>
      </c>
      <c r="S19" s="172">
        <v>0</v>
      </c>
      <c r="T19" s="172">
        <v>0.6</v>
      </c>
      <c r="U19" s="172">
        <v>0.5</v>
      </c>
      <c r="V19" s="172">
        <v>3.1</v>
      </c>
      <c r="W19" s="172">
        <v>0.6</v>
      </c>
      <c r="X19" s="172">
        <v>0.6</v>
      </c>
      <c r="Y19" s="326">
        <f t="shared" si="13"/>
        <v>5.3999999999999995</v>
      </c>
      <c r="Z19" s="172">
        <v>0.3</v>
      </c>
      <c r="AA19" s="172">
        <v>0.3</v>
      </c>
      <c r="AB19" s="172">
        <v>0.1</v>
      </c>
      <c r="AC19" s="172">
        <v>1.8</v>
      </c>
      <c r="AD19" s="172">
        <v>0.3</v>
      </c>
      <c r="AE19" s="172">
        <v>0.5</v>
      </c>
      <c r="AF19" s="172">
        <v>0.1</v>
      </c>
      <c r="AG19" s="326">
        <f t="shared" si="4"/>
        <v>3.4</v>
      </c>
      <c r="AH19" s="172">
        <v>0</v>
      </c>
      <c r="AI19" s="172">
        <v>0.1</v>
      </c>
      <c r="AJ19" s="172">
        <v>3.8</v>
      </c>
      <c r="AK19" s="172">
        <v>0.3</v>
      </c>
      <c r="AL19" s="172">
        <v>0.1</v>
      </c>
      <c r="AM19" s="172">
        <v>0</v>
      </c>
      <c r="AN19" s="172">
        <v>0.4</v>
      </c>
      <c r="AO19" s="326">
        <f t="shared" si="5"/>
        <v>4.7</v>
      </c>
      <c r="AP19" s="172"/>
      <c r="AQ19" s="326">
        <f t="shared" si="6"/>
        <v>0</v>
      </c>
      <c r="AR19" s="172">
        <v>0</v>
      </c>
      <c r="AS19" s="326">
        <f t="shared" si="7"/>
        <v>0</v>
      </c>
      <c r="AT19" s="172">
        <v>2.2000000000000002</v>
      </c>
      <c r="AU19" s="172">
        <v>0.1</v>
      </c>
      <c r="AV19" s="326">
        <f t="shared" si="10"/>
        <v>2.3000000000000003</v>
      </c>
      <c r="AW19" s="172">
        <v>2</v>
      </c>
      <c r="AX19" s="172">
        <v>2.6</v>
      </c>
      <c r="AY19" s="172">
        <v>0.3</v>
      </c>
      <c r="AZ19" s="326">
        <f t="shared" si="8"/>
        <v>4.8999999999999995</v>
      </c>
      <c r="BA19" s="172">
        <v>4.5</v>
      </c>
      <c r="BB19" s="172">
        <v>0.5</v>
      </c>
      <c r="BC19" s="326">
        <f t="shared" si="11"/>
        <v>5</v>
      </c>
      <c r="BD19" s="172"/>
      <c r="BE19" s="326">
        <f t="shared" si="9"/>
        <v>0</v>
      </c>
      <c r="BF19" s="172">
        <f t="shared" si="12"/>
        <v>32.700000000000003</v>
      </c>
    </row>
    <row r="20" spans="1:58" ht="15.75">
      <c r="A20" s="354" t="s">
        <v>340</v>
      </c>
      <c r="B20" s="373">
        <f t="shared" si="0"/>
        <v>36.699999999999996</v>
      </c>
      <c r="C20" s="20">
        <v>1.6</v>
      </c>
      <c r="D20" s="20">
        <v>0.4</v>
      </c>
      <c r="E20" s="20">
        <v>0.4</v>
      </c>
      <c r="F20" s="20">
        <v>0.3</v>
      </c>
      <c r="G20" s="319">
        <f t="shared" si="1"/>
        <v>2.6999999999999997</v>
      </c>
      <c r="H20" s="20">
        <v>0.6</v>
      </c>
      <c r="I20" s="20">
        <v>0.1</v>
      </c>
      <c r="J20" s="20">
        <v>0.3</v>
      </c>
      <c r="K20" s="20">
        <v>0.2</v>
      </c>
      <c r="L20" s="319">
        <f t="shared" si="2"/>
        <v>1.2</v>
      </c>
      <c r="M20" s="20">
        <v>0.2</v>
      </c>
      <c r="N20" s="20">
        <v>0.8</v>
      </c>
      <c r="O20" s="20">
        <v>0.1</v>
      </c>
      <c r="P20" s="20">
        <v>2</v>
      </c>
      <c r="Q20" s="20">
        <v>0.1</v>
      </c>
      <c r="R20" s="319">
        <f t="shared" si="3"/>
        <v>3.2</v>
      </c>
      <c r="S20" s="20">
        <v>0</v>
      </c>
      <c r="T20" s="20">
        <v>0.4</v>
      </c>
      <c r="U20" s="20">
        <v>0.6</v>
      </c>
      <c r="V20" s="20">
        <v>4.2</v>
      </c>
      <c r="W20" s="20">
        <v>0.4</v>
      </c>
      <c r="X20" s="20">
        <v>0.5</v>
      </c>
      <c r="Y20" s="319">
        <f t="shared" si="13"/>
        <v>6.1000000000000005</v>
      </c>
      <c r="Z20" s="20">
        <v>0.5</v>
      </c>
      <c r="AA20" s="20">
        <v>1.3</v>
      </c>
      <c r="AB20" s="20">
        <v>0.1</v>
      </c>
      <c r="AC20" s="20">
        <v>1.8</v>
      </c>
      <c r="AD20" s="20">
        <v>0.3</v>
      </c>
      <c r="AE20" s="20">
        <v>0.8</v>
      </c>
      <c r="AF20" s="20">
        <v>0.3</v>
      </c>
      <c r="AG20" s="319">
        <f t="shared" si="4"/>
        <v>5.0999999999999996</v>
      </c>
      <c r="AH20" s="20">
        <v>0.1</v>
      </c>
      <c r="AI20" s="20">
        <v>0.1</v>
      </c>
      <c r="AJ20" s="20">
        <v>4.7</v>
      </c>
      <c r="AK20" s="20">
        <v>0.3</v>
      </c>
      <c r="AL20" s="20">
        <v>0.1</v>
      </c>
      <c r="AM20" s="20">
        <v>0</v>
      </c>
      <c r="AN20" s="20">
        <v>0.2</v>
      </c>
      <c r="AO20" s="319">
        <f t="shared" si="5"/>
        <v>5.5</v>
      </c>
      <c r="AP20" s="20"/>
      <c r="AQ20" s="319">
        <f t="shared" si="6"/>
        <v>0</v>
      </c>
      <c r="AR20" s="20">
        <v>0.1</v>
      </c>
      <c r="AS20" s="319">
        <f t="shared" si="7"/>
        <v>0.1</v>
      </c>
      <c r="AT20" s="20">
        <v>3.1</v>
      </c>
      <c r="AU20" s="20">
        <v>0.4</v>
      </c>
      <c r="AV20" s="319">
        <f t="shared" si="10"/>
        <v>3.5</v>
      </c>
      <c r="AW20" s="20">
        <v>3.3</v>
      </c>
      <c r="AX20" s="20">
        <v>1.3</v>
      </c>
      <c r="AY20" s="20">
        <v>0.6</v>
      </c>
      <c r="AZ20" s="319">
        <f t="shared" si="8"/>
        <v>5.1999999999999993</v>
      </c>
      <c r="BA20" s="20">
        <v>3.4</v>
      </c>
      <c r="BB20" s="20">
        <v>0.7</v>
      </c>
      <c r="BC20" s="319">
        <f t="shared" si="11"/>
        <v>4.0999999999999996</v>
      </c>
      <c r="BD20" s="20"/>
      <c r="BE20" s="319">
        <f t="shared" si="9"/>
        <v>0</v>
      </c>
      <c r="BF20" s="20">
        <f t="shared" si="12"/>
        <v>36.699999999999996</v>
      </c>
    </row>
    <row r="21" spans="1:58" ht="15.75">
      <c r="A21" s="310" t="s">
        <v>323</v>
      </c>
      <c r="B21" s="373">
        <f t="shared" si="0"/>
        <v>34</v>
      </c>
      <c r="C21" s="20">
        <v>1.7</v>
      </c>
      <c r="D21" s="20">
        <v>0.3</v>
      </c>
      <c r="E21" s="20">
        <v>0.6</v>
      </c>
      <c r="F21" s="20">
        <v>0.3</v>
      </c>
      <c r="G21" s="319">
        <f t="shared" si="1"/>
        <v>2.9</v>
      </c>
      <c r="H21" s="20">
        <v>1</v>
      </c>
      <c r="I21" s="20">
        <v>0.1</v>
      </c>
      <c r="J21" s="20">
        <v>0.3</v>
      </c>
      <c r="K21" s="20">
        <v>0.5</v>
      </c>
      <c r="L21" s="319">
        <f t="shared" si="2"/>
        <v>1.9000000000000001</v>
      </c>
      <c r="M21" s="20">
        <v>0.1</v>
      </c>
      <c r="N21" s="20">
        <v>0.8</v>
      </c>
      <c r="O21" s="20">
        <v>0.2</v>
      </c>
      <c r="P21" s="20">
        <v>1.8</v>
      </c>
      <c r="Q21" s="20">
        <v>0.1</v>
      </c>
      <c r="R21" s="319">
        <f t="shared" si="3"/>
        <v>3.0000000000000004</v>
      </c>
      <c r="S21" s="20">
        <v>0.1</v>
      </c>
      <c r="T21" s="20">
        <v>0.4</v>
      </c>
      <c r="U21" s="20">
        <v>0.9</v>
      </c>
      <c r="V21" s="20">
        <v>3</v>
      </c>
      <c r="W21" s="20">
        <v>0.2</v>
      </c>
      <c r="X21" s="20">
        <v>0.5</v>
      </c>
      <c r="Y21" s="319">
        <f t="shared" si="13"/>
        <v>5.1000000000000005</v>
      </c>
      <c r="Z21" s="20">
        <v>0.8</v>
      </c>
      <c r="AA21" s="20">
        <v>0.3</v>
      </c>
      <c r="AB21" s="20">
        <v>0.1</v>
      </c>
      <c r="AC21" s="20">
        <v>2.2000000000000002</v>
      </c>
      <c r="AD21" s="20">
        <v>0.1</v>
      </c>
      <c r="AE21" s="20">
        <v>0.2</v>
      </c>
      <c r="AF21" s="20">
        <v>0.2</v>
      </c>
      <c r="AG21" s="319">
        <f t="shared" si="4"/>
        <v>3.9000000000000008</v>
      </c>
      <c r="AH21" s="20">
        <v>0.1</v>
      </c>
      <c r="AI21" s="20">
        <v>0.1</v>
      </c>
      <c r="AJ21" s="20">
        <v>2.9</v>
      </c>
      <c r="AK21" s="20">
        <v>0.3</v>
      </c>
      <c r="AL21" s="20">
        <v>0.2</v>
      </c>
      <c r="AM21" s="20">
        <v>0.2</v>
      </c>
      <c r="AN21" s="20">
        <v>0.9</v>
      </c>
      <c r="AO21" s="319">
        <f t="shared" si="5"/>
        <v>4.7</v>
      </c>
      <c r="AP21" s="20"/>
      <c r="AQ21" s="319">
        <f t="shared" si="6"/>
        <v>0</v>
      </c>
      <c r="AR21" s="20">
        <v>0.3</v>
      </c>
      <c r="AS21" s="319">
        <f t="shared" si="7"/>
        <v>0.3</v>
      </c>
      <c r="AT21" s="20">
        <v>2.6</v>
      </c>
      <c r="AU21" s="20">
        <v>0.3</v>
      </c>
      <c r="AV21" s="319">
        <f t="shared" si="10"/>
        <v>2.9</v>
      </c>
      <c r="AW21" s="20">
        <v>2.6</v>
      </c>
      <c r="AX21" s="20">
        <v>0.1</v>
      </c>
      <c r="AY21" s="20">
        <v>0.6</v>
      </c>
      <c r="AZ21" s="319">
        <f t="shared" si="8"/>
        <v>3.3000000000000003</v>
      </c>
      <c r="BA21" s="20">
        <v>5.2</v>
      </c>
      <c r="BB21" s="20">
        <v>0.8</v>
      </c>
      <c r="BC21" s="319">
        <f t="shared" si="11"/>
        <v>6</v>
      </c>
      <c r="BD21" s="20"/>
      <c r="BE21" s="319">
        <f t="shared" si="9"/>
        <v>0</v>
      </c>
      <c r="BF21" s="20">
        <f t="shared" si="12"/>
        <v>34</v>
      </c>
    </row>
    <row r="22" spans="1:58" ht="15.75">
      <c r="A22" s="371" t="s">
        <v>666</v>
      </c>
      <c r="B22" s="374">
        <f t="shared" si="0"/>
        <v>32.900000000000006</v>
      </c>
      <c r="C22" s="172">
        <v>3.2</v>
      </c>
      <c r="D22" s="172">
        <v>0.5</v>
      </c>
      <c r="E22" s="172">
        <v>0.8</v>
      </c>
      <c r="F22" s="172">
        <v>0.3</v>
      </c>
      <c r="G22" s="326">
        <f t="shared" si="1"/>
        <v>4.8</v>
      </c>
      <c r="H22" s="172">
        <v>0.6</v>
      </c>
      <c r="I22" s="172">
        <v>0.1</v>
      </c>
      <c r="J22" s="172">
        <v>0.2</v>
      </c>
      <c r="K22" s="172">
        <v>0.3</v>
      </c>
      <c r="L22" s="326">
        <f t="shared" si="2"/>
        <v>1.2</v>
      </c>
      <c r="M22" s="172">
        <v>0.1</v>
      </c>
      <c r="N22" s="172">
        <v>0.6</v>
      </c>
      <c r="O22" s="172">
        <v>0.1</v>
      </c>
      <c r="P22" s="172">
        <v>1.7</v>
      </c>
      <c r="Q22" s="172">
        <v>0.1</v>
      </c>
      <c r="R22" s="326">
        <f t="shared" si="3"/>
        <v>2.6</v>
      </c>
      <c r="S22" s="172">
        <v>0.1</v>
      </c>
      <c r="T22" s="172">
        <v>0.4</v>
      </c>
      <c r="U22" s="172">
        <v>0.5</v>
      </c>
      <c r="V22" s="172">
        <v>3</v>
      </c>
      <c r="W22" s="172">
        <v>0.2</v>
      </c>
      <c r="X22" s="172">
        <v>0.5</v>
      </c>
      <c r="Y22" s="326">
        <f t="shared" si="13"/>
        <v>4.7</v>
      </c>
      <c r="Z22" s="172">
        <v>0.5</v>
      </c>
      <c r="AA22" s="172">
        <v>0.4</v>
      </c>
      <c r="AB22" s="172">
        <v>0.1</v>
      </c>
      <c r="AC22" s="172">
        <v>2.4</v>
      </c>
      <c r="AD22" s="172">
        <v>0.2</v>
      </c>
      <c r="AE22" s="172">
        <v>0.2</v>
      </c>
      <c r="AF22" s="172">
        <v>0.3</v>
      </c>
      <c r="AG22" s="326">
        <f t="shared" si="4"/>
        <v>4.1000000000000005</v>
      </c>
      <c r="AH22" s="172">
        <v>0</v>
      </c>
      <c r="AI22" s="172">
        <v>0.1</v>
      </c>
      <c r="AJ22" s="172">
        <v>2.4</v>
      </c>
      <c r="AK22" s="172">
        <v>0.3</v>
      </c>
      <c r="AL22" s="172">
        <v>0.4</v>
      </c>
      <c r="AM22" s="172">
        <v>0.1</v>
      </c>
      <c r="AN22" s="172">
        <v>0.2</v>
      </c>
      <c r="AO22" s="326">
        <f t="shared" si="5"/>
        <v>3.5</v>
      </c>
      <c r="AP22" s="172"/>
      <c r="AQ22" s="326">
        <f t="shared" si="6"/>
        <v>0</v>
      </c>
      <c r="AR22" s="172">
        <v>1.3</v>
      </c>
      <c r="AS22" s="326">
        <f t="shared" si="7"/>
        <v>1.3</v>
      </c>
      <c r="AT22" s="172">
        <v>2.8</v>
      </c>
      <c r="AU22" s="172">
        <v>0.2</v>
      </c>
      <c r="AV22" s="326">
        <f t="shared" si="10"/>
        <v>3</v>
      </c>
      <c r="AW22" s="172">
        <v>2.5</v>
      </c>
      <c r="AX22" s="172">
        <v>0.6</v>
      </c>
      <c r="AY22" s="172">
        <v>0.6</v>
      </c>
      <c r="AZ22" s="326">
        <f t="shared" si="8"/>
        <v>3.7</v>
      </c>
      <c r="BA22" s="172">
        <v>3.3</v>
      </c>
      <c r="BB22" s="172">
        <v>0.7</v>
      </c>
      <c r="BC22" s="326">
        <f t="shared" si="11"/>
        <v>4</v>
      </c>
      <c r="BD22" s="172"/>
      <c r="BE22" s="326">
        <f t="shared" si="9"/>
        <v>0</v>
      </c>
      <c r="BF22" s="172">
        <f t="shared" si="12"/>
        <v>32.900000000000006</v>
      </c>
    </row>
    <row r="23" spans="1:58" ht="15.75">
      <c r="A23" s="310" t="s">
        <v>665</v>
      </c>
      <c r="B23" s="373">
        <f t="shared" si="0"/>
        <v>33</v>
      </c>
      <c r="C23" s="20">
        <v>1.1000000000000001</v>
      </c>
      <c r="D23" s="20">
        <v>0.3</v>
      </c>
      <c r="E23" s="20">
        <v>1</v>
      </c>
      <c r="F23" s="20">
        <v>0.3</v>
      </c>
      <c r="G23" s="319">
        <f t="shared" si="1"/>
        <v>2.7</v>
      </c>
      <c r="H23" s="20">
        <v>0.8</v>
      </c>
      <c r="I23" s="20">
        <v>0.1</v>
      </c>
      <c r="J23" s="20">
        <v>0.3</v>
      </c>
      <c r="K23" s="20">
        <v>0.5</v>
      </c>
      <c r="L23" s="319">
        <f t="shared" si="2"/>
        <v>1.7</v>
      </c>
      <c r="M23" s="20">
        <v>0.1</v>
      </c>
      <c r="N23" s="20">
        <v>0.5</v>
      </c>
      <c r="O23" s="20">
        <v>0.1</v>
      </c>
      <c r="P23" s="20">
        <v>1.7</v>
      </c>
      <c r="Q23" s="20">
        <v>0.1</v>
      </c>
      <c r="R23" s="319">
        <f t="shared" si="3"/>
        <v>2.5</v>
      </c>
      <c r="S23" s="20">
        <v>0.1</v>
      </c>
      <c r="T23" s="20">
        <v>0.3</v>
      </c>
      <c r="U23" s="20">
        <v>0.8</v>
      </c>
      <c r="V23" s="20">
        <v>2.2999999999999998</v>
      </c>
      <c r="W23" s="20">
        <v>0.1</v>
      </c>
      <c r="X23" s="20">
        <v>0.6</v>
      </c>
      <c r="Y23" s="319">
        <f t="shared" si="13"/>
        <v>4.2</v>
      </c>
      <c r="Z23" s="20">
        <v>0.9</v>
      </c>
      <c r="AA23" s="20">
        <v>0.6</v>
      </c>
      <c r="AB23" s="20">
        <v>0.1</v>
      </c>
      <c r="AC23" s="20">
        <v>3.1</v>
      </c>
      <c r="AD23" s="20">
        <v>0.3</v>
      </c>
      <c r="AE23" s="20">
        <v>0.1</v>
      </c>
      <c r="AF23" s="20">
        <v>0.2</v>
      </c>
      <c r="AG23" s="319">
        <f t="shared" si="4"/>
        <v>5.3</v>
      </c>
      <c r="AH23" s="20">
        <v>0</v>
      </c>
      <c r="AI23" s="20">
        <v>0</v>
      </c>
      <c r="AJ23" s="20">
        <v>2.2000000000000002</v>
      </c>
      <c r="AK23" s="20">
        <v>0.2</v>
      </c>
      <c r="AL23" s="20">
        <v>0.9</v>
      </c>
      <c r="AM23" s="20">
        <v>0.1</v>
      </c>
      <c r="AN23" s="20">
        <v>0.1</v>
      </c>
      <c r="AO23" s="319">
        <f t="shared" si="5"/>
        <v>3.5000000000000004</v>
      </c>
      <c r="AP23" s="20"/>
      <c r="AQ23" s="319">
        <f t="shared" si="6"/>
        <v>0</v>
      </c>
      <c r="AR23" s="20">
        <v>1.3</v>
      </c>
      <c r="AS23" s="319">
        <f t="shared" si="7"/>
        <v>1.3</v>
      </c>
      <c r="AT23" s="20">
        <v>2.9</v>
      </c>
      <c r="AU23" s="20">
        <v>0.1</v>
      </c>
      <c r="AV23" s="319">
        <f t="shared" si="10"/>
        <v>3</v>
      </c>
      <c r="AW23" s="20">
        <v>3.2</v>
      </c>
      <c r="AX23" s="20">
        <v>0.9</v>
      </c>
      <c r="AY23" s="20">
        <v>0.6</v>
      </c>
      <c r="AZ23" s="319">
        <f t="shared" si="8"/>
        <v>4.7</v>
      </c>
      <c r="BA23" s="20">
        <v>3.5</v>
      </c>
      <c r="BB23" s="20">
        <v>0.6</v>
      </c>
      <c r="BC23" s="319">
        <f t="shared" si="11"/>
        <v>4.0999999999999996</v>
      </c>
      <c r="BD23" s="20"/>
      <c r="BE23" s="319">
        <f t="shared" si="9"/>
        <v>0</v>
      </c>
      <c r="BF23" s="20">
        <f t="shared" si="12"/>
        <v>33</v>
      </c>
    </row>
    <row r="24" spans="1:58" ht="15.75">
      <c r="A24" s="310" t="s">
        <v>664</v>
      </c>
      <c r="B24" s="373">
        <f t="shared" si="0"/>
        <v>33.700000000000003</v>
      </c>
      <c r="C24" s="20">
        <v>1.5</v>
      </c>
      <c r="D24" s="20">
        <v>0.2</v>
      </c>
      <c r="E24" s="20">
        <v>0.2</v>
      </c>
      <c r="F24" s="20">
        <v>0.6</v>
      </c>
      <c r="G24" s="319">
        <f t="shared" si="1"/>
        <v>2.5</v>
      </c>
      <c r="H24" s="20">
        <v>0.6</v>
      </c>
      <c r="I24" s="20">
        <v>0.1</v>
      </c>
      <c r="J24" s="20">
        <v>0.3</v>
      </c>
      <c r="K24" s="20">
        <v>0.4</v>
      </c>
      <c r="L24" s="319">
        <f t="shared" si="2"/>
        <v>1.4</v>
      </c>
      <c r="M24" s="20">
        <v>0.2</v>
      </c>
      <c r="N24" s="20">
        <v>0.6</v>
      </c>
      <c r="O24" s="20">
        <v>0.8</v>
      </c>
      <c r="P24" s="20">
        <v>2.9</v>
      </c>
      <c r="Q24" s="20">
        <v>0.1</v>
      </c>
      <c r="R24" s="319">
        <f t="shared" si="3"/>
        <v>4.5999999999999996</v>
      </c>
      <c r="S24" s="20">
        <v>0.2</v>
      </c>
      <c r="T24" s="20">
        <v>0.7</v>
      </c>
      <c r="U24" s="20">
        <v>0.7</v>
      </c>
      <c r="V24" s="20">
        <v>3.4</v>
      </c>
      <c r="W24" s="20">
        <v>0.2</v>
      </c>
      <c r="X24" s="20">
        <v>0.7</v>
      </c>
      <c r="Y24" s="319">
        <f t="shared" si="13"/>
        <v>5.9</v>
      </c>
      <c r="Z24" s="20">
        <v>1.2</v>
      </c>
      <c r="AA24" s="20">
        <v>1.3</v>
      </c>
      <c r="AB24" s="20">
        <v>0.1</v>
      </c>
      <c r="AC24" s="20">
        <v>4.9000000000000004</v>
      </c>
      <c r="AD24" s="20">
        <v>0.2</v>
      </c>
      <c r="AE24" s="20">
        <v>0.1</v>
      </c>
      <c r="AF24" s="20">
        <v>0.1</v>
      </c>
      <c r="AG24" s="319">
        <f t="shared" si="4"/>
        <v>7.8999999999999995</v>
      </c>
      <c r="AH24" s="20">
        <v>0</v>
      </c>
      <c r="AI24" s="20">
        <v>0</v>
      </c>
      <c r="AJ24" s="20">
        <v>2.1</v>
      </c>
      <c r="AK24" s="20">
        <v>0.1</v>
      </c>
      <c r="AL24" s="20">
        <v>1.1000000000000001</v>
      </c>
      <c r="AM24" s="20">
        <v>0.1</v>
      </c>
      <c r="AN24" s="20">
        <v>0.1</v>
      </c>
      <c r="AO24" s="319">
        <f t="shared" si="5"/>
        <v>3.5000000000000004</v>
      </c>
      <c r="AP24" s="20"/>
      <c r="AQ24" s="319">
        <f t="shared" si="6"/>
        <v>0</v>
      </c>
      <c r="AR24" s="20">
        <v>1.1000000000000001</v>
      </c>
      <c r="AS24" s="319">
        <f t="shared" si="7"/>
        <v>1.1000000000000001</v>
      </c>
      <c r="AT24" s="20">
        <v>2</v>
      </c>
      <c r="AU24" s="20">
        <v>0</v>
      </c>
      <c r="AV24" s="319">
        <f t="shared" si="10"/>
        <v>2</v>
      </c>
      <c r="AW24" s="20">
        <v>1</v>
      </c>
      <c r="AX24" s="20">
        <v>0.7</v>
      </c>
      <c r="AY24" s="20">
        <v>0.6</v>
      </c>
      <c r="AZ24" s="319">
        <f t="shared" si="8"/>
        <v>2.2999999999999998</v>
      </c>
      <c r="BA24" s="20">
        <v>1.9</v>
      </c>
      <c r="BB24" s="20">
        <v>0.6</v>
      </c>
      <c r="BC24" s="319">
        <f t="shared" si="11"/>
        <v>2.5</v>
      </c>
      <c r="BD24" s="20"/>
      <c r="BE24" s="319">
        <f t="shared" si="9"/>
        <v>0</v>
      </c>
      <c r="BF24" s="20">
        <f t="shared" si="12"/>
        <v>33.700000000000003</v>
      </c>
    </row>
    <row r="25" spans="1:58" ht="16.5" thickBot="1">
      <c r="A25" s="372" t="s">
        <v>668</v>
      </c>
      <c r="B25" s="375">
        <f t="shared" si="0"/>
        <v>33.22</v>
      </c>
      <c r="C25" s="112">
        <v>1.5</v>
      </c>
      <c r="D25" s="112">
        <v>0.2</v>
      </c>
      <c r="E25" s="112">
        <v>0.2</v>
      </c>
      <c r="F25" s="112">
        <v>0.4</v>
      </c>
      <c r="G25" s="324">
        <f t="shared" si="1"/>
        <v>2.2999999999999998</v>
      </c>
      <c r="H25" s="112">
        <v>0.6</v>
      </c>
      <c r="I25" s="112">
        <v>0.1</v>
      </c>
      <c r="J25" s="112">
        <v>0.3</v>
      </c>
      <c r="K25" s="112">
        <v>0.15</v>
      </c>
      <c r="L25" s="324">
        <f t="shared" si="2"/>
        <v>1.1499999999999999</v>
      </c>
      <c r="M25" s="112">
        <v>0.12</v>
      </c>
      <c r="N25" s="112">
        <v>0.48</v>
      </c>
      <c r="O25" s="112">
        <v>7.0000000000000007E-2</v>
      </c>
      <c r="P25" s="112">
        <v>1.67</v>
      </c>
      <c r="Q25" s="112">
        <v>0.11</v>
      </c>
      <c r="R25" s="324">
        <f t="shared" si="3"/>
        <v>2.4499999999999997</v>
      </c>
      <c r="S25" s="112">
        <v>0.03</v>
      </c>
      <c r="T25" s="112">
        <v>0.75</v>
      </c>
      <c r="U25" s="112">
        <v>0.7</v>
      </c>
      <c r="V25" s="112">
        <v>3.6</v>
      </c>
      <c r="W25" s="112">
        <v>0</v>
      </c>
      <c r="X25" s="112">
        <v>0.66</v>
      </c>
      <c r="Y25" s="324">
        <f t="shared" si="13"/>
        <v>5.74</v>
      </c>
      <c r="Z25" s="112">
        <v>1</v>
      </c>
      <c r="AA25" s="112">
        <v>1.18</v>
      </c>
      <c r="AB25" s="112">
        <v>0</v>
      </c>
      <c r="AC25" s="112">
        <v>4.26</v>
      </c>
      <c r="AD25" s="112">
        <v>7.0000000000000007E-2</v>
      </c>
      <c r="AE25" s="112">
        <v>0.12</v>
      </c>
      <c r="AF25" s="112">
        <v>0.71</v>
      </c>
      <c r="AG25" s="324">
        <f t="shared" si="4"/>
        <v>7.34</v>
      </c>
      <c r="AH25" s="112">
        <v>0</v>
      </c>
      <c r="AI25" s="112">
        <v>0</v>
      </c>
      <c r="AJ25" s="112">
        <v>2.42</v>
      </c>
      <c r="AK25" s="112">
        <v>0.51</v>
      </c>
      <c r="AL25" s="112">
        <v>2.21</v>
      </c>
      <c r="AM25" s="112">
        <v>0.41</v>
      </c>
      <c r="AN25" s="112">
        <v>0.21</v>
      </c>
      <c r="AO25" s="324">
        <f t="shared" si="5"/>
        <v>5.76</v>
      </c>
      <c r="AP25" s="112"/>
      <c r="AQ25" s="324">
        <f t="shared" si="6"/>
        <v>0</v>
      </c>
      <c r="AR25" s="112">
        <v>2.25</v>
      </c>
      <c r="AS25" s="324">
        <f t="shared" si="7"/>
        <v>2.25</v>
      </c>
      <c r="AT25" s="112">
        <v>1</v>
      </c>
      <c r="AU25" s="112">
        <v>0</v>
      </c>
      <c r="AV25" s="324">
        <f t="shared" si="10"/>
        <v>1</v>
      </c>
      <c r="AW25" s="112">
        <v>1.86</v>
      </c>
      <c r="AX25" s="112">
        <v>0.53</v>
      </c>
      <c r="AY25" s="112">
        <v>0.51</v>
      </c>
      <c r="AZ25" s="324">
        <f t="shared" si="8"/>
        <v>2.9000000000000004</v>
      </c>
      <c r="BA25" s="112">
        <v>1.91</v>
      </c>
      <c r="BB25" s="112">
        <v>0.42</v>
      </c>
      <c r="BC25" s="319">
        <f t="shared" si="11"/>
        <v>2.33</v>
      </c>
      <c r="BD25" s="112"/>
      <c r="BE25" s="324">
        <f t="shared" si="9"/>
        <v>0</v>
      </c>
      <c r="BF25" s="112">
        <f t="shared" si="12"/>
        <v>33.22</v>
      </c>
    </row>
    <row r="26" spans="1:58">
      <c r="A26" s="301" t="s">
        <v>60</v>
      </c>
      <c r="B26" s="310"/>
      <c r="C26" s="20">
        <f>AVERAGE(C6:C25)</f>
        <v>1.5500000000000003</v>
      </c>
      <c r="D26" s="20">
        <f>AVERAGE(D6:D25)</f>
        <v>0.32</v>
      </c>
      <c r="E26" s="20">
        <f>AVERAGE(E6:E25)</f>
        <v>0.39</v>
      </c>
      <c r="F26" s="20">
        <f>AVERAGE(F6:F25)</f>
        <v>0.29499999999999998</v>
      </c>
      <c r="G26" s="319">
        <f t="shared" ref="G26:R26" si="14">SUM(G6:G25)/COUNTA(G6:G25)</f>
        <v>2.5549999999999997</v>
      </c>
      <c r="H26" s="20">
        <f>AVERAGE(H6:H25)</f>
        <v>0.68499999999999994</v>
      </c>
      <c r="I26" s="20">
        <f>AVERAGE(I6:I25)</f>
        <v>8.0000000000000016E-2</v>
      </c>
      <c r="J26" s="20">
        <f>AVERAGE(J6:J25)</f>
        <v>0.23499999999999996</v>
      </c>
      <c r="K26" s="20">
        <f>AVERAGE(K6:K25)</f>
        <v>0.38400000000000006</v>
      </c>
      <c r="L26" s="319">
        <f t="shared" si="14"/>
        <v>1.3839999999999999</v>
      </c>
      <c r="M26" s="20">
        <f>AVERAGE(M6:M25)</f>
        <v>0.13850000000000004</v>
      </c>
      <c r="N26" s="20">
        <f>AVERAGE(N6:N25)</f>
        <v>0.86050000000000026</v>
      </c>
      <c r="O26" s="20">
        <f>AVERAGE(O6:O25)</f>
        <v>0.22700000000000004</v>
      </c>
      <c r="P26" s="20">
        <f>AVERAGE(P6:P25)</f>
        <v>1.8215000000000003</v>
      </c>
      <c r="Q26" s="20">
        <f>AVERAGE(Q6:Q25)</f>
        <v>0.12500000000000003</v>
      </c>
      <c r="R26" s="319">
        <f t="shared" si="14"/>
        <v>3.1725000000000003</v>
      </c>
      <c r="S26" s="20">
        <f>AVERAGE(S6:S25)</f>
        <v>7.4499999999999997E-2</v>
      </c>
      <c r="T26" s="20">
        <f>AVERAGE(T6:T25)</f>
        <v>0.74049999999999994</v>
      </c>
      <c r="U26" s="20">
        <f>AVERAGE(U6:U25)</f>
        <v>0.61999999999999988</v>
      </c>
      <c r="V26" s="20">
        <f t="shared" ref="V26:AN26" si="15">AVERAGE(V6:V25)</f>
        <v>2.6399999999999997</v>
      </c>
      <c r="W26" s="20">
        <f t="shared" si="15"/>
        <v>0.375</v>
      </c>
      <c r="X26" s="20">
        <f t="shared" si="15"/>
        <v>0.61599999999999988</v>
      </c>
      <c r="Y26" s="319">
        <f t="shared" ref="Y26" si="16">SUM(Y6:Y25)/COUNTA(Y6:Y25)</f>
        <v>5.0060000000000002</v>
      </c>
      <c r="Z26" s="20">
        <f t="shared" si="15"/>
        <v>0.54499999999999993</v>
      </c>
      <c r="AA26" s="20">
        <f t="shared" si="15"/>
        <v>0.83900000000000019</v>
      </c>
      <c r="AB26" s="20">
        <f t="shared" si="15"/>
        <v>0.19600000000000006</v>
      </c>
      <c r="AC26" s="20">
        <f t="shared" si="15"/>
        <v>2.403</v>
      </c>
      <c r="AD26" s="20">
        <f t="shared" si="15"/>
        <v>0.21800000000000003</v>
      </c>
      <c r="AE26" s="20">
        <f t="shared" si="15"/>
        <v>0.47599999999999981</v>
      </c>
      <c r="AF26" s="20">
        <f t="shared" si="15"/>
        <v>0.31799999999999995</v>
      </c>
      <c r="AG26" s="319">
        <f t="shared" ref="AG26" si="17">SUM(AG6:AG25)/COUNTA(AG6:AG25)</f>
        <v>4.9950000000000001</v>
      </c>
      <c r="AH26" s="20">
        <f t="shared" si="15"/>
        <v>0.19450000000000001</v>
      </c>
      <c r="AI26" s="20">
        <f t="shared" si="15"/>
        <v>0.13500000000000006</v>
      </c>
      <c r="AJ26" s="20">
        <f t="shared" si="15"/>
        <v>3.1000000000000005</v>
      </c>
      <c r="AK26" s="20">
        <f t="shared" si="15"/>
        <v>0.24149999999999996</v>
      </c>
      <c r="AL26" s="20">
        <f t="shared" si="15"/>
        <v>0.36200000000000004</v>
      </c>
      <c r="AM26" s="20">
        <f t="shared" si="15"/>
        <v>4.5499999999999999E-2</v>
      </c>
      <c r="AN26" s="20">
        <f t="shared" si="15"/>
        <v>0.23300000000000001</v>
      </c>
      <c r="AO26" s="319">
        <f t="shared" ref="AO26" si="18">SUM(AO6:AO25)/COUNTA(AO6:AO25)</f>
        <v>4.3115000000000006</v>
      </c>
      <c r="AP26" s="20"/>
      <c r="AQ26" s="319">
        <f>SUM(AQ6:AQ25)/COUNTA(AQ6:AQ25)</f>
        <v>0</v>
      </c>
      <c r="AR26" s="20">
        <f t="shared" ref="AR26:AU26" si="19">AVERAGE(AR6:AR25)</f>
        <v>0.40049999999999997</v>
      </c>
      <c r="AS26" s="319">
        <f>SUM(AS6:AS25)/COUNTA(AS6:AS25)</f>
        <v>0.40049999999999997</v>
      </c>
      <c r="AT26" s="20">
        <f t="shared" si="19"/>
        <v>2.2124999999999999</v>
      </c>
      <c r="AU26" s="20">
        <f t="shared" si="19"/>
        <v>0.20600000000000002</v>
      </c>
      <c r="AV26" s="319">
        <f t="shared" ref="AV26" si="20">AVERAGE(AV6:AV25)</f>
        <v>2.4184999999999999</v>
      </c>
      <c r="AW26" s="20">
        <f>AVERAGE(AW6:AW25)</f>
        <v>2.3070000000000004</v>
      </c>
      <c r="AX26" s="20">
        <f>AVERAGE(AX6:AX25)</f>
        <v>1.3165000000000002</v>
      </c>
      <c r="AY26" s="20">
        <f>AVERAGE(AY6:AY25)</f>
        <v>0.49450000000000005</v>
      </c>
      <c r="AZ26" s="319">
        <f>SUM(AZ6:AZ25)/COUNTA(AZ6:AZ25)</f>
        <v>4.1180000000000003</v>
      </c>
      <c r="BA26" s="20">
        <f>AVERAGE(BA6:BA25)</f>
        <v>3.9970000000000008</v>
      </c>
      <c r="BB26" s="20">
        <f>AVERAGE(BB6:BB25)</f>
        <v>0.54149999999999998</v>
      </c>
      <c r="BC26" s="319">
        <f>SUM(BC6:BC25)/COUNTA(BC6:BC25)</f>
        <v>4.5385</v>
      </c>
      <c r="BD26" s="20"/>
      <c r="BE26" s="319">
        <f>SUM(BE6:BE25)/COUNTA(BE6:BE25)</f>
        <v>0</v>
      </c>
      <c r="BF26" s="20">
        <f>SUM(BF6:BF25)/COUNTA(BF6:BF25)</f>
        <v>32.899500000000003</v>
      </c>
    </row>
    <row r="27" spans="1:58">
      <c r="A27" s="301" t="s">
        <v>58</v>
      </c>
      <c r="B27" s="310"/>
      <c r="C27" s="314">
        <f>AVERAGE(C6:C20)</f>
        <v>1.466666666666667</v>
      </c>
      <c r="D27" s="314">
        <f>AVERAGE(D6:D20)</f>
        <v>0.32666666666666672</v>
      </c>
      <c r="E27" s="314">
        <f>AVERAGE(E6:E20)</f>
        <v>0.33333333333333331</v>
      </c>
      <c r="F27" s="314">
        <f>AVERAGE(F6:F20)</f>
        <v>0.26666666666666666</v>
      </c>
      <c r="G27" s="323">
        <f t="shared" ref="G27:R27" si="21">SUM(G6:G20)/COUNTA(G6:G20)</f>
        <v>2.3933333333333331</v>
      </c>
      <c r="H27" s="314">
        <f>AVERAGE(H6:H20)</f>
        <v>0.67333333333333334</v>
      </c>
      <c r="I27" s="314">
        <f>AVERAGE(I6:I20)</f>
        <v>7.333333333333332E-2</v>
      </c>
      <c r="J27" s="314">
        <f>AVERAGE(J6:J20)</f>
        <v>0.21999999999999995</v>
      </c>
      <c r="K27" s="314">
        <f>AVERAGE(K6:K20)</f>
        <v>0.38866666666666672</v>
      </c>
      <c r="L27" s="323">
        <f t="shared" si="21"/>
        <v>1.3553333333333335</v>
      </c>
      <c r="M27" s="314">
        <f>AVERAGE(M6:M20)</f>
        <v>0.14333333333333337</v>
      </c>
      <c r="N27" s="314">
        <f>AVERAGE(N6:N20)</f>
        <v>0.94866666666666666</v>
      </c>
      <c r="O27" s="314">
        <f>AVERAGE(O6:O20)</f>
        <v>0.21800000000000003</v>
      </c>
      <c r="P27" s="314">
        <f>AVERAGE(P6:P20)</f>
        <v>1.7773333333333337</v>
      </c>
      <c r="Q27" s="314">
        <f>AVERAGE(Q6:Q20)</f>
        <v>0.13266666666666668</v>
      </c>
      <c r="R27" s="323">
        <f t="shared" si="21"/>
        <v>3.2199999999999998</v>
      </c>
      <c r="S27" s="314">
        <f>AVERAGE(S6:S20)</f>
        <v>6.3999999999999987E-2</v>
      </c>
      <c r="T27" s="314">
        <f>AVERAGE(T6:T20)</f>
        <v>0.81733333333333325</v>
      </c>
      <c r="U27" s="314">
        <f>AVERAGE(U6:U20)</f>
        <v>0.58666666666666656</v>
      </c>
      <c r="V27" s="314">
        <f t="shared" ref="V27:AN27" si="22">AVERAGE(V6:V20)</f>
        <v>2.5</v>
      </c>
      <c r="W27" s="314">
        <f t="shared" si="22"/>
        <v>0.45333333333333331</v>
      </c>
      <c r="X27" s="314">
        <f t="shared" si="22"/>
        <v>0.624</v>
      </c>
      <c r="Y27" s="323">
        <f t="shared" ref="Y27" si="23">SUM(Y6:Y20)/COUNTA(Y6:Y20)</f>
        <v>4.9653333333333336</v>
      </c>
      <c r="Z27" s="314">
        <f t="shared" si="22"/>
        <v>0.43333333333333335</v>
      </c>
      <c r="AA27" s="314">
        <f t="shared" si="22"/>
        <v>0.86666666666666681</v>
      </c>
      <c r="AB27" s="314">
        <f t="shared" si="22"/>
        <v>0.23466666666666672</v>
      </c>
      <c r="AC27" s="314">
        <f t="shared" si="22"/>
        <v>2.08</v>
      </c>
      <c r="AD27" s="314">
        <f t="shared" si="22"/>
        <v>0.23266666666666666</v>
      </c>
      <c r="AE27" s="314">
        <f t="shared" si="22"/>
        <v>0.58666666666666656</v>
      </c>
      <c r="AF27" s="314">
        <f t="shared" si="22"/>
        <v>0.32333333333333331</v>
      </c>
      <c r="AG27" s="323">
        <f t="shared" ref="AG27" si="24">SUM(AG6:AG20)/COUNTA(AG6:AG20)</f>
        <v>4.7573333333333334</v>
      </c>
      <c r="AH27" s="314">
        <f t="shared" si="22"/>
        <v>0.25266666666666665</v>
      </c>
      <c r="AI27" s="314">
        <f t="shared" si="22"/>
        <v>0.16666666666666671</v>
      </c>
      <c r="AJ27" s="314">
        <f t="shared" si="22"/>
        <v>3.3320000000000003</v>
      </c>
      <c r="AK27" s="314">
        <f t="shared" si="22"/>
        <v>0.22799999999999995</v>
      </c>
      <c r="AL27" s="314">
        <f t="shared" si="22"/>
        <v>0.16200000000000003</v>
      </c>
      <c r="AM27" s="314">
        <f t="shared" si="22"/>
        <v>0</v>
      </c>
      <c r="AN27" s="314">
        <f t="shared" si="22"/>
        <v>0.21000000000000002</v>
      </c>
      <c r="AO27" s="323">
        <f t="shared" ref="AO27" si="25">SUM(AO6:AO20)/COUNTA(AO6:AO20)</f>
        <v>4.3513333333333328</v>
      </c>
      <c r="AP27" s="314"/>
      <c r="AQ27" s="323">
        <f t="shared" ref="AQ27" si="26">SUM(AQ6:AQ20)/COUNTA(AQ6:AQ20)</f>
        <v>0</v>
      </c>
      <c r="AR27" s="314">
        <f t="shared" ref="AR27:AU27" si="27">AVERAGE(AR6:AR20)</f>
        <v>0.11733333333333335</v>
      </c>
      <c r="AS27" s="323">
        <f t="shared" ref="AS27" si="28">SUM(AS6:AS20)/COUNTA(AS6:AS20)</f>
        <v>0.11733333333333335</v>
      </c>
      <c r="AT27" s="314">
        <f t="shared" si="27"/>
        <v>2.1966666666666668</v>
      </c>
      <c r="AU27" s="314">
        <f t="shared" si="27"/>
        <v>0.23466666666666669</v>
      </c>
      <c r="AV27" s="323">
        <f t="shared" ref="AV27" si="29">AVERAGE(AV6:AV20)</f>
        <v>2.4313333333333333</v>
      </c>
      <c r="AW27" s="314">
        <f>AVERAGE(AW6:AW20)</f>
        <v>2.3320000000000003</v>
      </c>
      <c r="AX27" s="314">
        <f>AVERAGE(AX6:AX20)</f>
        <v>1.5666666666666669</v>
      </c>
      <c r="AY27" s="314">
        <f>AVERAGE(AY6:AY20)</f>
        <v>0.46533333333333343</v>
      </c>
      <c r="AZ27" s="323">
        <f>SUM(AZ6:AZ20)/COUNTA(AZ6:AZ20)</f>
        <v>4.3639999999999999</v>
      </c>
      <c r="BA27" s="314">
        <f>AVERAGE(BA6:BA20)</f>
        <v>4.2753333333333341</v>
      </c>
      <c r="BB27" s="314">
        <f>AVERAGE(BB6:BB20)</f>
        <v>0.51400000000000001</v>
      </c>
      <c r="BC27" s="323">
        <f>SUM(BC6:BC20)/COUNTA(BC6:BC20)</f>
        <v>4.7893333333333334</v>
      </c>
      <c r="BD27" s="314"/>
      <c r="BE27" s="323">
        <f>SUM(BE6:BE20)/COUNTA(BE6:BE20)</f>
        <v>0</v>
      </c>
      <c r="BF27" s="314">
        <f>SUM(BF6:BF20)/COUNTA(BF6:BF20)</f>
        <v>32.744666666666674</v>
      </c>
    </row>
    <row r="28" spans="1:58">
      <c r="A28" s="301" t="s">
        <v>656</v>
      </c>
      <c r="B28" s="310"/>
      <c r="C28" s="314">
        <f>AVERAGE(C12:C14)</f>
        <v>1.7000000000000002</v>
      </c>
      <c r="D28" s="314">
        <f>AVERAGE(D12:D14)</f>
        <v>0.40000000000000008</v>
      </c>
      <c r="E28" s="314">
        <f>AVERAGE(E12:E14)</f>
        <v>0.53333333333333333</v>
      </c>
      <c r="F28" s="314">
        <f>AVERAGE(F12:F14)</f>
        <v>0.26666666666666666</v>
      </c>
      <c r="G28" s="323">
        <f t="shared" ref="G28:BF28" si="30">AVERAGE(G12:G14)</f>
        <v>2.9000000000000004</v>
      </c>
      <c r="H28" s="314">
        <f>AVERAGE(H12:H14)</f>
        <v>0.80000000000000016</v>
      </c>
      <c r="I28" s="314">
        <f>AVERAGE(I12:I14)</f>
        <v>6.6666666666666666E-2</v>
      </c>
      <c r="J28" s="314">
        <f>AVERAGE(J12:J14)</f>
        <v>0.26666666666666666</v>
      </c>
      <c r="K28" s="314">
        <f>AVERAGE(K12:K14)</f>
        <v>0.40666666666666668</v>
      </c>
      <c r="L28" s="323">
        <f t="shared" si="30"/>
        <v>1.54</v>
      </c>
      <c r="M28" s="314">
        <f>AVERAGE(M12:M14)</f>
        <v>0.10000000000000002</v>
      </c>
      <c r="N28" s="314">
        <f>AVERAGE(N12:N14)</f>
        <v>1.3133333333333332</v>
      </c>
      <c r="O28" s="314">
        <f>AVERAGE(O12:O14)</f>
        <v>0.27333333333333337</v>
      </c>
      <c r="P28" s="314">
        <f>AVERAGE(P12:P14)</f>
        <v>1.4033333333333333</v>
      </c>
      <c r="Q28" s="314">
        <f>AVERAGE(Q12:Q14)</f>
        <v>0.20333333333333334</v>
      </c>
      <c r="R28" s="323">
        <f t="shared" si="30"/>
        <v>3.2933333333333334</v>
      </c>
      <c r="S28" s="314">
        <f>AVERAGE(S12:S14)</f>
        <v>7.6666666666666675E-2</v>
      </c>
      <c r="T28" s="314">
        <f>AVERAGE(T12:T14)</f>
        <v>0.86333333333333329</v>
      </c>
      <c r="U28" s="314">
        <f>AVERAGE(U12:U14)</f>
        <v>0.66666666666666663</v>
      </c>
      <c r="V28" s="314">
        <f t="shared" ref="V28:AN28" si="31">AVERAGE(V12:V14)</f>
        <v>1.5</v>
      </c>
      <c r="W28" s="314">
        <f t="shared" si="31"/>
        <v>0.46666666666666662</v>
      </c>
      <c r="X28" s="314">
        <f t="shared" si="31"/>
        <v>0.71666666666666667</v>
      </c>
      <c r="Y28" s="323">
        <f t="shared" si="30"/>
        <v>4.29</v>
      </c>
      <c r="Z28" s="314">
        <f t="shared" si="31"/>
        <v>0.41</v>
      </c>
      <c r="AA28" s="314">
        <f t="shared" si="31"/>
        <v>1.3833333333333335</v>
      </c>
      <c r="AB28" s="314">
        <f t="shared" si="31"/>
        <v>0.37000000000000005</v>
      </c>
      <c r="AC28" s="314">
        <f t="shared" si="31"/>
        <v>1.95</v>
      </c>
      <c r="AD28" s="314">
        <f t="shared" si="31"/>
        <v>0.21333333333333335</v>
      </c>
      <c r="AE28" s="314">
        <f t="shared" si="31"/>
        <v>0.77</v>
      </c>
      <c r="AF28" s="314">
        <f t="shared" si="31"/>
        <v>0.52333333333333332</v>
      </c>
      <c r="AG28" s="323">
        <f t="shared" si="30"/>
        <v>5.62</v>
      </c>
      <c r="AH28" s="314">
        <f t="shared" si="31"/>
        <v>0.69333333333333336</v>
      </c>
      <c r="AI28" s="314">
        <f t="shared" si="31"/>
        <v>0.10333333333333335</v>
      </c>
      <c r="AJ28" s="314">
        <f t="shared" si="31"/>
        <v>3.2166666666666668</v>
      </c>
      <c r="AK28" s="314">
        <f t="shared" si="31"/>
        <v>0.23666666666666666</v>
      </c>
      <c r="AL28" s="314">
        <f t="shared" si="31"/>
        <v>0.20666666666666667</v>
      </c>
      <c r="AM28" s="314">
        <f t="shared" si="31"/>
        <v>0</v>
      </c>
      <c r="AN28" s="314">
        <f t="shared" si="31"/>
        <v>0</v>
      </c>
      <c r="AO28" s="323">
        <f t="shared" si="30"/>
        <v>4.4566666666666661</v>
      </c>
      <c r="AP28" s="314"/>
      <c r="AQ28" s="323">
        <f t="shared" si="30"/>
        <v>0</v>
      </c>
      <c r="AR28" s="314">
        <f t="shared" si="30"/>
        <v>0.32</v>
      </c>
      <c r="AS28" s="323">
        <f t="shared" si="30"/>
        <v>0.32</v>
      </c>
      <c r="AT28" s="314">
        <f t="shared" si="30"/>
        <v>1.9733333333333336</v>
      </c>
      <c r="AU28" s="314">
        <f t="shared" si="30"/>
        <v>0.5</v>
      </c>
      <c r="AV28" s="323">
        <f>AVERAGE(AV12:AV14)</f>
        <v>2.4733333333333332</v>
      </c>
      <c r="AW28" s="314">
        <f>AVERAGE(AW12:AW14)</f>
        <v>1.9433333333333334</v>
      </c>
      <c r="AX28" s="314">
        <f>AVERAGE(AX12:AX14)</f>
        <v>1.3166666666666667</v>
      </c>
      <c r="AY28" s="314">
        <f>AVERAGE(AY12:AY14)</f>
        <v>0.38000000000000006</v>
      </c>
      <c r="AZ28" s="323">
        <f t="shared" si="30"/>
        <v>3.64</v>
      </c>
      <c r="BA28" s="314">
        <f>AVERAGE(BA12:BA14)</f>
        <v>3.7399999999999998</v>
      </c>
      <c r="BB28" s="314">
        <f>AVERAGE(BB12:BB14)</f>
        <v>0.48000000000000004</v>
      </c>
      <c r="BC28" s="323">
        <f t="shared" si="30"/>
        <v>4.22</v>
      </c>
      <c r="BD28" s="314"/>
      <c r="BE28" s="323">
        <f t="shared" si="30"/>
        <v>0</v>
      </c>
      <c r="BF28" s="314">
        <f t="shared" si="30"/>
        <v>32.75333333333333</v>
      </c>
    </row>
    <row r="29" spans="1:58">
      <c r="A29" s="301" t="s">
        <v>654</v>
      </c>
      <c r="B29" s="310"/>
      <c r="C29" s="314">
        <f t="shared" ref="C29:AV29" si="32">AVERAGE(C21:C22)</f>
        <v>2.4500000000000002</v>
      </c>
      <c r="D29" s="314">
        <f t="shared" si="32"/>
        <v>0.4</v>
      </c>
      <c r="E29" s="314">
        <f t="shared" si="32"/>
        <v>0.7</v>
      </c>
      <c r="F29" s="314">
        <f t="shared" si="32"/>
        <v>0.3</v>
      </c>
      <c r="G29" s="323">
        <f t="shared" si="32"/>
        <v>3.8499999999999996</v>
      </c>
      <c r="H29" s="314">
        <f t="shared" si="32"/>
        <v>0.8</v>
      </c>
      <c r="I29" s="314">
        <f t="shared" si="32"/>
        <v>0.1</v>
      </c>
      <c r="J29" s="314">
        <f t="shared" si="32"/>
        <v>0.25</v>
      </c>
      <c r="K29" s="314">
        <f t="shared" si="32"/>
        <v>0.4</v>
      </c>
      <c r="L29" s="323">
        <f t="shared" si="32"/>
        <v>1.55</v>
      </c>
      <c r="M29" s="314">
        <f t="shared" si="32"/>
        <v>0.1</v>
      </c>
      <c r="N29" s="314">
        <f t="shared" si="32"/>
        <v>0.7</v>
      </c>
      <c r="O29" s="314">
        <f t="shared" si="32"/>
        <v>0.15000000000000002</v>
      </c>
      <c r="P29" s="314">
        <f t="shared" si="32"/>
        <v>1.75</v>
      </c>
      <c r="Q29" s="314">
        <f t="shared" si="32"/>
        <v>0.1</v>
      </c>
      <c r="R29" s="323">
        <f t="shared" si="32"/>
        <v>2.8000000000000003</v>
      </c>
      <c r="S29" s="314">
        <f t="shared" si="32"/>
        <v>0.1</v>
      </c>
      <c r="T29" s="314">
        <f t="shared" si="32"/>
        <v>0.4</v>
      </c>
      <c r="U29" s="314">
        <f t="shared" si="32"/>
        <v>0.7</v>
      </c>
      <c r="V29" s="314">
        <f t="shared" si="32"/>
        <v>3</v>
      </c>
      <c r="W29" s="314">
        <f t="shared" si="32"/>
        <v>0.2</v>
      </c>
      <c r="X29" s="314">
        <f t="shared" si="32"/>
        <v>0.5</v>
      </c>
      <c r="Y29" s="323">
        <f t="shared" si="32"/>
        <v>4.9000000000000004</v>
      </c>
      <c r="Z29" s="314">
        <f t="shared" si="32"/>
        <v>0.65</v>
      </c>
      <c r="AA29" s="314">
        <f t="shared" si="32"/>
        <v>0.35</v>
      </c>
      <c r="AB29" s="314">
        <f t="shared" si="32"/>
        <v>0.1</v>
      </c>
      <c r="AC29" s="314">
        <f t="shared" si="32"/>
        <v>2.2999999999999998</v>
      </c>
      <c r="AD29" s="314">
        <f t="shared" si="32"/>
        <v>0.15000000000000002</v>
      </c>
      <c r="AE29" s="314">
        <f t="shared" si="32"/>
        <v>0.2</v>
      </c>
      <c r="AF29" s="314">
        <f t="shared" si="32"/>
        <v>0.25</v>
      </c>
      <c r="AG29" s="323">
        <f t="shared" si="32"/>
        <v>4.0000000000000009</v>
      </c>
      <c r="AH29" s="314">
        <f t="shared" si="32"/>
        <v>0.05</v>
      </c>
      <c r="AI29" s="314">
        <f t="shared" si="32"/>
        <v>0.1</v>
      </c>
      <c r="AJ29" s="314">
        <f t="shared" si="32"/>
        <v>2.65</v>
      </c>
      <c r="AK29" s="314">
        <f t="shared" si="32"/>
        <v>0.3</v>
      </c>
      <c r="AL29" s="314">
        <f t="shared" si="32"/>
        <v>0.30000000000000004</v>
      </c>
      <c r="AM29" s="314">
        <f t="shared" si="32"/>
        <v>0.15000000000000002</v>
      </c>
      <c r="AN29" s="314">
        <f t="shared" si="32"/>
        <v>0.55000000000000004</v>
      </c>
      <c r="AO29" s="319">
        <f>AVERAGE(AO21:AO22)</f>
        <v>4.0999999999999996</v>
      </c>
      <c r="AP29" s="314"/>
      <c r="AQ29" s="323">
        <f>AVERAGE(AQ21:AQ22)</f>
        <v>0</v>
      </c>
      <c r="AR29" s="314">
        <f t="shared" si="32"/>
        <v>0.8</v>
      </c>
      <c r="AS29" s="323">
        <f>AVERAGE(AS21:AS22)</f>
        <v>0.8</v>
      </c>
      <c r="AT29" s="314">
        <f t="shared" si="32"/>
        <v>2.7</v>
      </c>
      <c r="AU29" s="314">
        <f t="shared" si="32"/>
        <v>0.25</v>
      </c>
      <c r="AV29" s="323">
        <f t="shared" si="32"/>
        <v>2.95</v>
      </c>
      <c r="AW29" s="314">
        <f t="shared" ref="AW29:BC29" si="33">AVERAGE(AW21:AW22)</f>
        <v>2.5499999999999998</v>
      </c>
      <c r="AX29" s="314">
        <f t="shared" si="33"/>
        <v>0.35</v>
      </c>
      <c r="AY29" s="314">
        <f t="shared" si="33"/>
        <v>0.6</v>
      </c>
      <c r="AZ29" s="323">
        <f t="shared" si="33"/>
        <v>3.5</v>
      </c>
      <c r="BA29" s="314">
        <f t="shared" si="33"/>
        <v>4.25</v>
      </c>
      <c r="BB29" s="314">
        <f t="shared" si="33"/>
        <v>0.75</v>
      </c>
      <c r="BC29" s="323">
        <f t="shared" si="33"/>
        <v>5</v>
      </c>
      <c r="BD29" s="314"/>
      <c r="BE29" s="323">
        <f>AVERAGE(BE21:BE22)</f>
        <v>0</v>
      </c>
      <c r="BF29" s="314">
        <f>AVERAGE(BF21:BF22)</f>
        <v>33.450000000000003</v>
      </c>
    </row>
    <row r="30" spans="1:58">
      <c r="A30" s="301" t="s">
        <v>59</v>
      </c>
      <c r="B30" s="310"/>
      <c r="C30" s="314">
        <f>AVERAGE(C21:C25)</f>
        <v>1.8</v>
      </c>
      <c r="D30" s="314">
        <f>AVERAGE(D21:D25)</f>
        <v>0.3</v>
      </c>
      <c r="E30" s="314">
        <f>AVERAGE(E21:E25)</f>
        <v>0.56000000000000005</v>
      </c>
      <c r="F30" s="314">
        <f>AVERAGE(F21:F25)</f>
        <v>0.38</v>
      </c>
      <c r="G30" s="323">
        <f t="shared" ref="G30:R30" si="34">SUM(G21:G25)/COUNTA(G21:G25)</f>
        <v>3.04</v>
      </c>
      <c r="H30" s="314">
        <f>AVERAGE(H21:H25)</f>
        <v>0.72000000000000008</v>
      </c>
      <c r="I30" s="314">
        <f>AVERAGE(I21:I25)</f>
        <v>0.1</v>
      </c>
      <c r="J30" s="314">
        <f>AVERAGE(J21:J25)</f>
        <v>0.28000000000000003</v>
      </c>
      <c r="K30" s="314">
        <f>AVERAGE(K21:K25)</f>
        <v>0.37</v>
      </c>
      <c r="L30" s="323">
        <f t="shared" si="34"/>
        <v>1.47</v>
      </c>
      <c r="M30" s="314">
        <f>AVERAGE(M21:M25)</f>
        <v>0.124</v>
      </c>
      <c r="N30" s="314">
        <f>AVERAGE(N21:N25)</f>
        <v>0.59599999999999997</v>
      </c>
      <c r="O30" s="314">
        <f>AVERAGE(O21:O25)</f>
        <v>0.25400000000000006</v>
      </c>
      <c r="P30" s="314">
        <f>AVERAGE(P21:P25)</f>
        <v>1.954</v>
      </c>
      <c r="Q30" s="314">
        <f>AVERAGE(Q21:Q25)</f>
        <v>0.10200000000000001</v>
      </c>
      <c r="R30" s="323">
        <f t="shared" si="34"/>
        <v>3.0300000000000002</v>
      </c>
      <c r="S30" s="314">
        <f>AVERAGE(S21:S25)</f>
        <v>0.10600000000000001</v>
      </c>
      <c r="T30" s="314">
        <f>AVERAGE(T21:T25)</f>
        <v>0.51</v>
      </c>
      <c r="U30" s="314">
        <f>AVERAGE(U21:U25)</f>
        <v>0.72000000000000008</v>
      </c>
      <c r="V30" s="314">
        <f t="shared" ref="V30:AN30" si="35">AVERAGE(V21:V25)</f>
        <v>3.06</v>
      </c>
      <c r="W30" s="314">
        <f t="shared" si="35"/>
        <v>0.13999999999999999</v>
      </c>
      <c r="X30" s="314">
        <f t="shared" si="35"/>
        <v>0.59199999999999997</v>
      </c>
      <c r="Y30" s="323">
        <f t="shared" ref="Y30" si="36">SUM(Y21:Y25)/COUNTA(Y21:Y25)</f>
        <v>5.1280000000000001</v>
      </c>
      <c r="Z30" s="314">
        <f t="shared" si="35"/>
        <v>0.88000000000000012</v>
      </c>
      <c r="AA30" s="314">
        <f t="shared" si="35"/>
        <v>0.75599999999999989</v>
      </c>
      <c r="AB30" s="314">
        <f t="shared" si="35"/>
        <v>0.08</v>
      </c>
      <c r="AC30" s="314">
        <f t="shared" si="35"/>
        <v>3.3719999999999999</v>
      </c>
      <c r="AD30" s="314">
        <f t="shared" si="35"/>
        <v>0.17400000000000002</v>
      </c>
      <c r="AE30" s="314">
        <f t="shared" si="35"/>
        <v>0.14399999999999999</v>
      </c>
      <c r="AF30" s="314">
        <f t="shared" si="35"/>
        <v>0.30199999999999994</v>
      </c>
      <c r="AG30" s="323">
        <f t="shared" ref="AG30" si="37">SUM(AG21:AG25)/COUNTA(AG21:AG25)</f>
        <v>5.7080000000000002</v>
      </c>
      <c r="AH30" s="314">
        <f t="shared" si="35"/>
        <v>0.02</v>
      </c>
      <c r="AI30" s="314">
        <f t="shared" si="35"/>
        <v>0.04</v>
      </c>
      <c r="AJ30" s="314">
        <f t="shared" si="35"/>
        <v>2.4039999999999999</v>
      </c>
      <c r="AK30" s="314">
        <f t="shared" si="35"/>
        <v>0.28200000000000003</v>
      </c>
      <c r="AL30" s="314">
        <f t="shared" si="35"/>
        <v>0.96200000000000008</v>
      </c>
      <c r="AM30" s="314">
        <f t="shared" si="35"/>
        <v>0.182</v>
      </c>
      <c r="AN30" s="314">
        <f t="shared" si="35"/>
        <v>0.30200000000000005</v>
      </c>
      <c r="AO30" s="323">
        <f t="shared" ref="AO30" si="38">SUM(AO21:AO25)/COUNTA(AO21:AO25)</f>
        <v>4.1920000000000002</v>
      </c>
      <c r="AP30" s="314"/>
      <c r="AQ30" s="323">
        <f t="shared" ref="AQ30" si="39">SUM(AQ21:AQ25)/COUNTA(AQ21:AQ25)</f>
        <v>0</v>
      </c>
      <c r="AR30" s="314">
        <f t="shared" ref="AR30:AU30" si="40">AVERAGE(AR21:AR25)</f>
        <v>1.25</v>
      </c>
      <c r="AS30" s="323">
        <f t="shared" ref="AS30" si="41">SUM(AS21:AS25)/COUNTA(AS21:AS25)</f>
        <v>1.25</v>
      </c>
      <c r="AT30" s="314">
        <f t="shared" si="40"/>
        <v>2.2600000000000002</v>
      </c>
      <c r="AU30" s="314">
        <f t="shared" si="40"/>
        <v>0.12</v>
      </c>
      <c r="AV30" s="323">
        <f t="shared" ref="AV30" si="42">AVERAGE(AV21:AV25)</f>
        <v>2.38</v>
      </c>
      <c r="AW30" s="314">
        <f>AVERAGE(AW21:AW25)</f>
        <v>2.2320000000000002</v>
      </c>
      <c r="AX30" s="314">
        <f>AVERAGE(AX21:AX25)</f>
        <v>0.56600000000000006</v>
      </c>
      <c r="AY30" s="314">
        <f>AVERAGE(AY21:AY25)</f>
        <v>0.58200000000000007</v>
      </c>
      <c r="AZ30" s="323">
        <f>SUM(AZ21:AZ25)/COUNTA(AZ21:AZ25)</f>
        <v>3.38</v>
      </c>
      <c r="BA30" s="314">
        <f>AVERAGE(BA21:BA25)</f>
        <v>3.1619999999999999</v>
      </c>
      <c r="BB30" s="314">
        <f>AVERAGE(BB21:BB25)</f>
        <v>0.624</v>
      </c>
      <c r="BC30" s="323">
        <f>SUM(BC21:BC25)/COUNTA(BC21:BC25)</f>
        <v>3.786</v>
      </c>
      <c r="BD30" s="314"/>
      <c r="BE30" s="323">
        <f>SUM(BE21:BE25)/COUNTA(BE21:BE25)</f>
        <v>0</v>
      </c>
      <c r="BF30" s="314">
        <f>SUM(BF21:BF25)/COUNTA(BF21:BF25)</f>
        <v>33.364000000000004</v>
      </c>
    </row>
    <row r="31" spans="1:58" ht="15.75" thickBot="1">
      <c r="A31" s="313" t="s">
        <v>60</v>
      </c>
      <c r="B31" s="355"/>
      <c r="C31" s="112"/>
      <c r="D31" s="112"/>
      <c r="E31" s="112"/>
      <c r="F31" s="112"/>
      <c r="G31" s="324">
        <f>G26</f>
        <v>2.5549999999999997</v>
      </c>
      <c r="H31" s="112"/>
      <c r="I31" s="112"/>
      <c r="J31" s="112"/>
      <c r="K31" s="112"/>
      <c r="L31" s="324">
        <f>L26</f>
        <v>1.3839999999999999</v>
      </c>
      <c r="M31" s="112"/>
      <c r="N31" s="112"/>
      <c r="O31" s="112"/>
      <c r="P31" s="112"/>
      <c r="Q31" s="112"/>
      <c r="R31" s="324">
        <f>R26</f>
        <v>3.1725000000000003</v>
      </c>
      <c r="S31" s="112"/>
      <c r="T31" s="112"/>
      <c r="U31" s="112"/>
      <c r="V31" s="112"/>
      <c r="W31" s="112"/>
      <c r="X31" s="112"/>
      <c r="Y31" s="324">
        <f>Y26</f>
        <v>5.0060000000000002</v>
      </c>
      <c r="Z31" s="112"/>
      <c r="AA31" s="112"/>
      <c r="AB31" s="112"/>
      <c r="AC31" s="112"/>
      <c r="AD31" s="112"/>
      <c r="AE31" s="112"/>
      <c r="AF31" s="112"/>
      <c r="AG31" s="324">
        <f>AG26</f>
        <v>4.9950000000000001</v>
      </c>
      <c r="AH31" s="112"/>
      <c r="AI31" s="112"/>
      <c r="AJ31" s="112"/>
      <c r="AK31" s="112"/>
      <c r="AL31" s="112"/>
      <c r="AM31" s="112"/>
      <c r="AN31" s="112"/>
      <c r="AO31" s="324">
        <f>AO26</f>
        <v>4.3115000000000006</v>
      </c>
      <c r="AP31" s="112"/>
      <c r="AQ31" s="324">
        <f>AQ26</f>
        <v>0</v>
      </c>
      <c r="AR31" s="112"/>
      <c r="AS31" s="324">
        <f>AS26</f>
        <v>0.40049999999999997</v>
      </c>
      <c r="AT31" s="112"/>
      <c r="AU31" s="112"/>
      <c r="AV31" s="324">
        <f>AV26</f>
        <v>2.4184999999999999</v>
      </c>
      <c r="AW31" s="112"/>
      <c r="AX31" s="112"/>
      <c r="AY31" s="112"/>
      <c r="AZ31" s="324">
        <f>AZ26</f>
        <v>4.1180000000000003</v>
      </c>
      <c r="BA31" s="112"/>
      <c r="BB31" s="112"/>
      <c r="BC31" s="324">
        <f>BC26</f>
        <v>4.5385</v>
      </c>
      <c r="BD31" s="112"/>
      <c r="BE31" s="324">
        <f>BE26</f>
        <v>0</v>
      </c>
      <c r="BF31" s="112">
        <f>+BF26</f>
        <v>32.899500000000003</v>
      </c>
    </row>
    <row r="32" spans="1:58">
      <c r="G32" s="319"/>
      <c r="L32" s="335"/>
      <c r="R32" s="335"/>
      <c r="Y32" s="335"/>
      <c r="AG32" s="335"/>
      <c r="AO32" s="335"/>
      <c r="AQ32" s="319"/>
      <c r="AS32" s="335"/>
      <c r="AV32" s="335"/>
      <c r="AZ32" s="335"/>
      <c r="BC32" s="335"/>
      <c r="BE32" s="335"/>
    </row>
    <row r="33" spans="1:109">
      <c r="A33" s="334" t="s">
        <v>642</v>
      </c>
      <c r="B33" s="334"/>
      <c r="G33" s="319"/>
      <c r="L33" s="335"/>
      <c r="R33" s="335"/>
      <c r="Y33" s="335"/>
      <c r="AG33" s="335"/>
      <c r="AO33" s="335"/>
      <c r="AQ33" s="335"/>
      <c r="AS33" s="335"/>
      <c r="AV33" s="335"/>
      <c r="AZ33" s="335"/>
      <c r="BC33" s="335"/>
      <c r="BE33" s="335"/>
    </row>
    <row r="34" spans="1:109" ht="16.5" thickBot="1">
      <c r="A34" s="1" t="s">
        <v>643</v>
      </c>
      <c r="B34" s="373">
        <f t="shared" ref="B34:B43" si="43">G34+L34+R34+Y34+AG34+AO34+AQ34+AS34+AV34+AZ34+BC34+BE34</f>
        <v>27.1</v>
      </c>
      <c r="C34">
        <v>1.5</v>
      </c>
      <c r="D34">
        <v>0.3</v>
      </c>
      <c r="E34">
        <v>0.1</v>
      </c>
      <c r="F34">
        <v>0.4</v>
      </c>
      <c r="G34" s="319">
        <f t="shared" ref="G34:G43" si="44">SUM(C34:F34)</f>
        <v>2.3000000000000003</v>
      </c>
      <c r="H34" s="18">
        <v>0.6</v>
      </c>
      <c r="I34" s="18">
        <v>0</v>
      </c>
      <c r="J34" s="18">
        <v>0.3</v>
      </c>
      <c r="K34" s="18">
        <v>0.5</v>
      </c>
      <c r="L34" s="353">
        <f>SUM(H34:K34)</f>
        <v>1.4</v>
      </c>
      <c r="M34" s="18">
        <v>0</v>
      </c>
      <c r="N34" s="18">
        <v>0.9</v>
      </c>
      <c r="O34" s="18">
        <v>0.1</v>
      </c>
      <c r="P34" s="18">
        <v>1.5</v>
      </c>
      <c r="Q34" s="18">
        <v>0.2</v>
      </c>
      <c r="R34" s="353">
        <f t="shared" ref="R34:R43" si="45">SUM(M34:Q34)</f>
        <v>2.7</v>
      </c>
      <c r="S34" s="18">
        <v>0</v>
      </c>
      <c r="T34" s="18">
        <v>0.6</v>
      </c>
      <c r="U34" s="18">
        <v>0.6</v>
      </c>
      <c r="V34" s="18">
        <v>2.1</v>
      </c>
      <c r="W34" s="18">
        <v>0.5</v>
      </c>
      <c r="X34" s="18">
        <v>0.6</v>
      </c>
      <c r="Y34" s="353">
        <f t="shared" ref="Y34:Y43" si="46">SUM(S34:X34)</f>
        <v>4.3999999999999995</v>
      </c>
      <c r="Z34" s="18">
        <v>0.2</v>
      </c>
      <c r="AA34" s="18">
        <v>0.4</v>
      </c>
      <c r="AB34" s="18">
        <v>0.1</v>
      </c>
      <c r="AC34" s="18">
        <v>1.9</v>
      </c>
      <c r="AD34" s="18">
        <v>0.2</v>
      </c>
      <c r="AE34" s="18">
        <v>0.5</v>
      </c>
      <c r="AF34" s="18">
        <v>0.2</v>
      </c>
      <c r="AG34" s="319">
        <f t="shared" ref="AG34:AG43" si="47">SUM(Z34:AB34)</f>
        <v>0.70000000000000007</v>
      </c>
      <c r="AH34" s="18">
        <v>0.1</v>
      </c>
      <c r="AI34" s="18">
        <v>0.1</v>
      </c>
      <c r="AJ34" s="18">
        <v>1.8</v>
      </c>
      <c r="AK34" s="18">
        <v>0.3</v>
      </c>
      <c r="AL34" s="18">
        <v>0.1</v>
      </c>
      <c r="AM34" s="18">
        <v>0</v>
      </c>
      <c r="AN34" s="18">
        <v>0.5</v>
      </c>
      <c r="AO34" s="353">
        <f t="shared" ref="AO34:AO43" si="48">SUM(AH34:AN34)</f>
        <v>2.9</v>
      </c>
      <c r="AP34" s="18"/>
      <c r="AQ34" s="353">
        <f t="shared" ref="AQ34:AQ43" si="49">SUM(AP34:AP34)</f>
        <v>0</v>
      </c>
      <c r="AR34" s="18">
        <v>0</v>
      </c>
      <c r="AS34" s="319">
        <f t="shared" ref="AS34:AS43" si="50">SUM(AR34:AR34)</f>
        <v>0</v>
      </c>
      <c r="AT34" s="18">
        <v>3</v>
      </c>
      <c r="AU34" s="18">
        <v>0.1</v>
      </c>
      <c r="AV34" s="319">
        <f>SUM(AT34:AU34)</f>
        <v>3.1</v>
      </c>
      <c r="AW34" s="18">
        <v>1.7</v>
      </c>
      <c r="AX34" s="18">
        <v>2.1</v>
      </c>
      <c r="AY34" s="18">
        <v>0.5</v>
      </c>
      <c r="AZ34" s="319">
        <f>SUM(AW34:AY34)</f>
        <v>4.3</v>
      </c>
      <c r="BA34" s="18">
        <v>4.9000000000000004</v>
      </c>
      <c r="BB34" s="18">
        <v>0.4</v>
      </c>
      <c r="BC34" s="319">
        <f>SUM(BA34:BB34)</f>
        <v>5.3000000000000007</v>
      </c>
      <c r="BE34" s="319">
        <f t="shared" ref="BE34:BE43" si="51">SUM(BD34:BD34)</f>
        <v>0</v>
      </c>
      <c r="BF34" s="112">
        <f t="shared" ref="BF34:BF43" si="52">G34+L34+R34+Y34+AG34+AO34++AQ34+AS34+AV34+AZ34+BC34+BE34</f>
        <v>27.1</v>
      </c>
    </row>
    <row r="35" spans="1:109" ht="16.5" thickBot="1">
      <c r="A35" s="1" t="s">
        <v>644</v>
      </c>
      <c r="B35" s="373">
        <f t="shared" si="43"/>
        <v>29.5</v>
      </c>
      <c r="C35">
        <v>1.6</v>
      </c>
      <c r="D35">
        <v>0.4</v>
      </c>
      <c r="E35">
        <v>0.6</v>
      </c>
      <c r="F35">
        <v>0.3</v>
      </c>
      <c r="G35" s="319">
        <f t="shared" si="44"/>
        <v>2.9</v>
      </c>
      <c r="H35" s="18">
        <v>0.8</v>
      </c>
      <c r="I35" s="18">
        <v>0</v>
      </c>
      <c r="J35" s="18">
        <v>0.2</v>
      </c>
      <c r="K35" s="18">
        <v>0.4</v>
      </c>
      <c r="L35" s="353">
        <f t="shared" ref="L35:L43" si="53">SUM(H35:K35)</f>
        <v>1.4</v>
      </c>
      <c r="M35" s="18">
        <v>0.1</v>
      </c>
      <c r="N35" s="18">
        <v>1.1000000000000001</v>
      </c>
      <c r="O35" s="18">
        <v>0.2</v>
      </c>
      <c r="P35" s="18">
        <v>1.7</v>
      </c>
      <c r="Q35" s="18">
        <v>0.2</v>
      </c>
      <c r="R35" s="353">
        <f t="shared" si="45"/>
        <v>3.3000000000000003</v>
      </c>
      <c r="S35" s="18">
        <v>0</v>
      </c>
      <c r="T35" s="18">
        <v>0.6</v>
      </c>
      <c r="U35" s="18">
        <v>0.5</v>
      </c>
      <c r="V35" s="18">
        <v>2.2000000000000002</v>
      </c>
      <c r="W35" s="18">
        <v>0.6</v>
      </c>
      <c r="X35" s="18">
        <v>0.7</v>
      </c>
      <c r="Y35" s="353">
        <f t="shared" si="46"/>
        <v>4.6000000000000005</v>
      </c>
      <c r="Z35" s="18">
        <v>0.3</v>
      </c>
      <c r="AA35" s="18">
        <v>0.5</v>
      </c>
      <c r="AB35" s="18">
        <v>0.2</v>
      </c>
      <c r="AC35" s="18">
        <v>2</v>
      </c>
      <c r="AD35" s="18">
        <v>0.2</v>
      </c>
      <c r="AE35" s="18">
        <v>0.8</v>
      </c>
      <c r="AF35" s="18">
        <v>0.3</v>
      </c>
      <c r="AG35" s="319">
        <f t="shared" si="47"/>
        <v>1</v>
      </c>
      <c r="AH35" s="18">
        <v>0.2</v>
      </c>
      <c r="AI35" s="18">
        <v>0.2</v>
      </c>
      <c r="AJ35" s="18">
        <v>2.8</v>
      </c>
      <c r="AK35" s="18">
        <v>0.1</v>
      </c>
      <c r="AL35" s="18">
        <v>0.1</v>
      </c>
      <c r="AM35" s="18">
        <v>0</v>
      </c>
      <c r="AN35" s="18">
        <v>0</v>
      </c>
      <c r="AO35" s="353">
        <f t="shared" si="48"/>
        <v>3.4</v>
      </c>
      <c r="AP35" s="18"/>
      <c r="AQ35" s="353">
        <f t="shared" si="49"/>
        <v>0</v>
      </c>
      <c r="AR35" s="18">
        <v>0</v>
      </c>
      <c r="AS35" s="319">
        <f t="shared" si="50"/>
        <v>0</v>
      </c>
      <c r="AT35" s="18">
        <v>2.2000000000000002</v>
      </c>
      <c r="AU35" s="18">
        <v>0.1</v>
      </c>
      <c r="AV35" s="319">
        <f t="shared" ref="AV35:AV43" si="54">SUM(AT35:AU35)</f>
        <v>2.3000000000000003</v>
      </c>
      <c r="AW35" s="18">
        <v>2.8</v>
      </c>
      <c r="AX35" s="18">
        <v>2</v>
      </c>
      <c r="AY35" s="18">
        <v>0.5</v>
      </c>
      <c r="AZ35" s="319">
        <f t="shared" ref="AZ35:AZ43" si="55">SUM(AW35:AY35)</f>
        <v>5.3</v>
      </c>
      <c r="BA35" s="18">
        <v>4.7</v>
      </c>
      <c r="BB35" s="18">
        <v>0.6</v>
      </c>
      <c r="BC35" s="319">
        <f t="shared" ref="BC35:BC43" si="56">SUM(BA35:BB35)</f>
        <v>5.3</v>
      </c>
      <c r="BE35" s="319">
        <f t="shared" si="51"/>
        <v>0</v>
      </c>
      <c r="BF35" s="112">
        <f t="shared" si="52"/>
        <v>29.5</v>
      </c>
    </row>
    <row r="36" spans="1:109" ht="16.5" thickBot="1">
      <c r="A36" s="1" t="s">
        <v>649</v>
      </c>
      <c r="B36" s="373">
        <f t="shared" si="43"/>
        <v>29.799999999999997</v>
      </c>
      <c r="C36">
        <v>1.3</v>
      </c>
      <c r="D36">
        <v>0.4</v>
      </c>
      <c r="E36">
        <v>0.5</v>
      </c>
      <c r="F36">
        <v>0.3</v>
      </c>
      <c r="G36" s="319">
        <f t="shared" si="44"/>
        <v>2.5</v>
      </c>
      <c r="H36" s="18">
        <v>0.7</v>
      </c>
      <c r="I36" s="18">
        <v>0.1</v>
      </c>
      <c r="J36" s="18">
        <v>0.3</v>
      </c>
      <c r="K36" s="18">
        <v>0.3</v>
      </c>
      <c r="L36" s="353">
        <f t="shared" si="53"/>
        <v>1.4</v>
      </c>
      <c r="M36" s="18">
        <v>0</v>
      </c>
      <c r="N36" s="18">
        <v>1.1000000000000001</v>
      </c>
      <c r="O36" s="18">
        <v>0.4</v>
      </c>
      <c r="P36" s="18">
        <v>1.5</v>
      </c>
      <c r="Q36" s="18">
        <v>0</v>
      </c>
      <c r="R36" s="353">
        <f t="shared" si="45"/>
        <v>3</v>
      </c>
      <c r="S36" s="18">
        <v>0.2</v>
      </c>
      <c r="T36" s="18">
        <v>0.6</v>
      </c>
      <c r="U36" s="18">
        <v>0.5</v>
      </c>
      <c r="V36" s="18">
        <v>2.2999999999999998</v>
      </c>
      <c r="W36" s="18">
        <v>0.5</v>
      </c>
      <c r="X36" s="18">
        <v>0.7</v>
      </c>
      <c r="Y36" s="353">
        <f t="shared" si="46"/>
        <v>4.8</v>
      </c>
      <c r="Z36" s="18">
        <v>0.3</v>
      </c>
      <c r="AA36" s="18">
        <v>0.6</v>
      </c>
      <c r="AB36" s="18">
        <v>0.1</v>
      </c>
      <c r="AC36" s="18">
        <v>1.5</v>
      </c>
      <c r="AD36" s="18">
        <v>0.3</v>
      </c>
      <c r="AE36" s="18">
        <v>0.7</v>
      </c>
      <c r="AF36" s="18">
        <v>0.4</v>
      </c>
      <c r="AG36" s="319">
        <f t="shared" si="47"/>
        <v>0.99999999999999989</v>
      </c>
      <c r="AH36" s="18">
        <v>0.3</v>
      </c>
      <c r="AI36" s="18">
        <v>0.3</v>
      </c>
      <c r="AJ36" s="18">
        <v>2.9</v>
      </c>
      <c r="AK36" s="18">
        <v>0.3</v>
      </c>
      <c r="AL36" s="18">
        <v>0.2</v>
      </c>
      <c r="AM36" s="18">
        <v>0</v>
      </c>
      <c r="AN36" s="18">
        <v>0.1</v>
      </c>
      <c r="AO36" s="353">
        <f t="shared" si="48"/>
        <v>4.0999999999999996</v>
      </c>
      <c r="AP36" s="18"/>
      <c r="AQ36" s="353">
        <f t="shared" si="49"/>
        <v>0</v>
      </c>
      <c r="AR36" s="18">
        <v>0</v>
      </c>
      <c r="AS36" s="319">
        <f t="shared" si="50"/>
        <v>0</v>
      </c>
      <c r="AT36" s="18">
        <v>2.2000000000000002</v>
      </c>
      <c r="AU36" s="18">
        <v>0.1</v>
      </c>
      <c r="AV36" s="319">
        <f t="shared" si="54"/>
        <v>2.3000000000000003</v>
      </c>
      <c r="AW36" s="18">
        <v>2.4</v>
      </c>
      <c r="AX36" s="18">
        <v>2.1</v>
      </c>
      <c r="AY36" s="18">
        <v>0.5</v>
      </c>
      <c r="AZ36" s="319">
        <f t="shared" si="55"/>
        <v>5</v>
      </c>
      <c r="BA36" s="18">
        <v>4.9000000000000004</v>
      </c>
      <c r="BB36" s="18">
        <v>0.8</v>
      </c>
      <c r="BC36" s="319">
        <f t="shared" si="56"/>
        <v>5.7</v>
      </c>
      <c r="BD36" s="18"/>
      <c r="BE36" s="319">
        <f t="shared" si="51"/>
        <v>0</v>
      </c>
      <c r="BF36" s="112">
        <f t="shared" si="52"/>
        <v>29.799999999999997</v>
      </c>
    </row>
    <row r="37" spans="1:109" ht="16.5" thickBot="1">
      <c r="A37" s="1" t="s">
        <v>645</v>
      </c>
      <c r="B37" s="373">
        <f t="shared" si="43"/>
        <v>30.4</v>
      </c>
      <c r="C37">
        <v>1.3</v>
      </c>
      <c r="D37">
        <v>0.3</v>
      </c>
      <c r="E37">
        <v>0.5</v>
      </c>
      <c r="F37">
        <v>0.3</v>
      </c>
      <c r="G37" s="319">
        <f t="shared" si="44"/>
        <v>2.4</v>
      </c>
      <c r="H37" s="18">
        <v>0.8</v>
      </c>
      <c r="I37" s="18">
        <v>0.1</v>
      </c>
      <c r="J37" s="18">
        <v>0.2</v>
      </c>
      <c r="K37" s="18">
        <v>0.5</v>
      </c>
      <c r="L37" s="353">
        <f t="shared" si="53"/>
        <v>1.6</v>
      </c>
      <c r="M37" s="18">
        <v>0.2</v>
      </c>
      <c r="N37" s="18">
        <v>0.9</v>
      </c>
      <c r="O37" s="18">
        <v>0.3</v>
      </c>
      <c r="P37" s="18">
        <v>1.5</v>
      </c>
      <c r="Q37" s="18">
        <v>0.3</v>
      </c>
      <c r="R37" s="353">
        <f t="shared" si="45"/>
        <v>3.2</v>
      </c>
      <c r="S37" s="18">
        <v>0.1</v>
      </c>
      <c r="T37" s="18">
        <v>0.6</v>
      </c>
      <c r="U37" s="18">
        <v>0.5</v>
      </c>
      <c r="V37" s="18">
        <v>3</v>
      </c>
      <c r="W37" s="18">
        <v>0.6</v>
      </c>
      <c r="X37" s="18">
        <v>0.6</v>
      </c>
      <c r="Y37" s="353">
        <f t="shared" si="46"/>
        <v>5.3999999999999995</v>
      </c>
      <c r="Z37" s="18">
        <v>0.3</v>
      </c>
      <c r="AA37" s="18">
        <v>0.6</v>
      </c>
      <c r="AB37" s="18">
        <v>0.1</v>
      </c>
      <c r="AC37" s="18">
        <v>1.5</v>
      </c>
      <c r="AD37" s="18">
        <v>0.3</v>
      </c>
      <c r="AE37" s="18">
        <v>1</v>
      </c>
      <c r="AF37" s="18">
        <v>1</v>
      </c>
      <c r="AG37" s="319">
        <f t="shared" si="47"/>
        <v>0.99999999999999989</v>
      </c>
      <c r="AH37" s="18">
        <v>0.3</v>
      </c>
      <c r="AI37" s="18">
        <v>0.3</v>
      </c>
      <c r="AJ37" s="18">
        <v>3.7</v>
      </c>
      <c r="AK37" s="18">
        <v>0.3</v>
      </c>
      <c r="AL37" s="18">
        <v>0.1</v>
      </c>
      <c r="AM37" s="18">
        <v>0</v>
      </c>
      <c r="AN37" s="18">
        <v>0</v>
      </c>
      <c r="AO37" s="353">
        <f t="shared" si="48"/>
        <v>4.6999999999999993</v>
      </c>
      <c r="AP37" s="18"/>
      <c r="AQ37" s="353">
        <f t="shared" si="49"/>
        <v>0</v>
      </c>
      <c r="AR37" s="18">
        <v>0.1</v>
      </c>
      <c r="AS37" s="319">
        <f t="shared" si="50"/>
        <v>0.1</v>
      </c>
      <c r="AT37" s="18">
        <v>2.2999999999999998</v>
      </c>
      <c r="AU37" s="18">
        <v>0.2</v>
      </c>
      <c r="AV37" s="319">
        <f t="shared" si="54"/>
        <v>2.5</v>
      </c>
      <c r="AW37" s="18">
        <v>2.1</v>
      </c>
      <c r="AX37" s="18">
        <v>1.7</v>
      </c>
      <c r="AY37" s="18">
        <v>0.6</v>
      </c>
      <c r="AZ37" s="319">
        <f t="shared" si="55"/>
        <v>4.3999999999999995</v>
      </c>
      <c r="BA37" s="18">
        <v>4.7</v>
      </c>
      <c r="BB37" s="18">
        <v>0.4</v>
      </c>
      <c r="BC37" s="319">
        <f t="shared" si="56"/>
        <v>5.1000000000000005</v>
      </c>
      <c r="BD37" s="18"/>
      <c r="BE37" s="319">
        <f t="shared" si="51"/>
        <v>0</v>
      </c>
      <c r="BF37" s="112">
        <f t="shared" si="52"/>
        <v>30.4</v>
      </c>
    </row>
    <row r="38" spans="1:109" ht="16.5" thickBot="1">
      <c r="A38" s="1" t="s">
        <v>646</v>
      </c>
      <c r="B38" s="373">
        <f t="shared" si="43"/>
        <v>32.300000000000004</v>
      </c>
      <c r="C38">
        <v>2</v>
      </c>
      <c r="D38">
        <v>0.4</v>
      </c>
      <c r="E38">
        <v>0.5</v>
      </c>
      <c r="F38">
        <v>0.2</v>
      </c>
      <c r="G38" s="319">
        <f t="shared" si="44"/>
        <v>3.1</v>
      </c>
      <c r="H38" s="18">
        <v>0.6</v>
      </c>
      <c r="I38" s="18">
        <v>0.1</v>
      </c>
      <c r="J38" s="18">
        <v>0.2</v>
      </c>
      <c r="K38" s="18">
        <v>0.3</v>
      </c>
      <c r="L38" s="353">
        <f t="shared" si="53"/>
        <v>1.2</v>
      </c>
      <c r="M38" s="18">
        <v>0.2</v>
      </c>
      <c r="N38" s="18">
        <v>0.9</v>
      </c>
      <c r="O38" s="18">
        <v>0.3</v>
      </c>
      <c r="P38" s="18">
        <v>1.5</v>
      </c>
      <c r="Q38" s="18">
        <v>0.2</v>
      </c>
      <c r="R38" s="353">
        <f t="shared" si="45"/>
        <v>3.1000000000000005</v>
      </c>
      <c r="S38" s="18">
        <v>0.2</v>
      </c>
      <c r="T38" s="18">
        <v>1.1000000000000001</v>
      </c>
      <c r="U38" s="18">
        <v>0.7</v>
      </c>
      <c r="V38" s="18">
        <v>3.3</v>
      </c>
      <c r="W38" s="18">
        <v>0.6</v>
      </c>
      <c r="X38" s="18">
        <v>0.7</v>
      </c>
      <c r="Y38" s="353">
        <f t="shared" si="46"/>
        <v>6.6</v>
      </c>
      <c r="Z38" s="18">
        <v>0.3</v>
      </c>
      <c r="AA38" s="18">
        <v>0.7</v>
      </c>
      <c r="AB38" s="18">
        <v>0.1</v>
      </c>
      <c r="AC38" s="18">
        <v>1.5</v>
      </c>
      <c r="AD38" s="18">
        <v>0.2</v>
      </c>
      <c r="AE38" s="18">
        <v>1.1000000000000001</v>
      </c>
      <c r="AF38" s="18">
        <v>0.3</v>
      </c>
      <c r="AG38" s="319">
        <f t="shared" si="47"/>
        <v>1.1000000000000001</v>
      </c>
      <c r="AH38" s="18">
        <v>0.4</v>
      </c>
      <c r="AI38" s="18">
        <v>0.2</v>
      </c>
      <c r="AJ38" s="18">
        <v>2.6</v>
      </c>
      <c r="AK38" s="18">
        <v>0.3</v>
      </c>
      <c r="AL38" s="18">
        <v>0.2</v>
      </c>
      <c r="AM38" s="18">
        <v>0</v>
      </c>
      <c r="AN38" s="18">
        <v>0</v>
      </c>
      <c r="AO38" s="353">
        <f t="shared" si="48"/>
        <v>3.7</v>
      </c>
      <c r="AP38" s="18"/>
      <c r="AQ38" s="353">
        <f t="shared" si="49"/>
        <v>0</v>
      </c>
      <c r="AR38" s="18">
        <v>0.1</v>
      </c>
      <c r="AS38" s="319">
        <f t="shared" si="50"/>
        <v>0.1</v>
      </c>
      <c r="AT38" s="18">
        <v>2.4</v>
      </c>
      <c r="AU38" s="18">
        <v>0.2</v>
      </c>
      <c r="AV38" s="319">
        <f t="shared" si="54"/>
        <v>2.6</v>
      </c>
      <c r="AW38" s="18">
        <v>2.7</v>
      </c>
      <c r="AX38" s="18">
        <v>2</v>
      </c>
      <c r="AY38" s="18">
        <v>0.6</v>
      </c>
      <c r="AZ38" s="319">
        <f t="shared" si="55"/>
        <v>5.3</v>
      </c>
      <c r="BA38" s="18">
        <v>4.9000000000000004</v>
      </c>
      <c r="BB38" s="18">
        <v>0.6</v>
      </c>
      <c r="BC38" s="319">
        <f t="shared" si="56"/>
        <v>5.5</v>
      </c>
      <c r="BD38" s="18"/>
      <c r="BE38" s="319">
        <f t="shared" si="51"/>
        <v>0</v>
      </c>
      <c r="BF38" s="112">
        <f t="shared" si="52"/>
        <v>32.300000000000004</v>
      </c>
    </row>
    <row r="39" spans="1:109" ht="16.5" thickBot="1">
      <c r="A39" s="1" t="s">
        <v>650</v>
      </c>
      <c r="B39" s="373">
        <f t="shared" si="43"/>
        <v>28.600000000000005</v>
      </c>
      <c r="C39">
        <v>1.1000000000000001</v>
      </c>
      <c r="D39">
        <v>0.4</v>
      </c>
      <c r="E39">
        <v>0.4</v>
      </c>
      <c r="F39">
        <v>0.3</v>
      </c>
      <c r="G39" s="319">
        <f t="shared" si="44"/>
        <v>2.1999999999999997</v>
      </c>
      <c r="H39" s="18">
        <v>0.7</v>
      </c>
      <c r="I39" s="18">
        <v>0.1</v>
      </c>
      <c r="J39" s="18">
        <v>0.3</v>
      </c>
      <c r="K39" s="18">
        <v>1.1000000000000001</v>
      </c>
      <c r="L39" s="353">
        <f t="shared" si="53"/>
        <v>2.2000000000000002</v>
      </c>
      <c r="M39" s="18">
        <v>0.2</v>
      </c>
      <c r="N39" s="18">
        <v>1</v>
      </c>
      <c r="O39" s="18">
        <v>0.3</v>
      </c>
      <c r="P39" s="18">
        <v>1.5</v>
      </c>
      <c r="Q39" s="18">
        <v>0.2</v>
      </c>
      <c r="R39" s="353">
        <f t="shared" si="45"/>
        <v>3.2</v>
      </c>
      <c r="S39" s="18">
        <v>0</v>
      </c>
      <c r="T39" s="18">
        <v>1.2</v>
      </c>
      <c r="U39" s="18">
        <v>0.6</v>
      </c>
      <c r="V39" s="18">
        <v>2.6</v>
      </c>
      <c r="W39" s="18">
        <v>0.5</v>
      </c>
      <c r="X39" s="18">
        <v>0.7</v>
      </c>
      <c r="Y39" s="353">
        <f t="shared" si="46"/>
        <v>5.6000000000000005</v>
      </c>
      <c r="Z39" s="18">
        <v>0.4</v>
      </c>
      <c r="AA39" s="18">
        <v>1.2</v>
      </c>
      <c r="AB39" s="18">
        <v>0.1</v>
      </c>
      <c r="AC39" s="18">
        <v>1.6</v>
      </c>
      <c r="AD39" s="18">
        <v>0.2</v>
      </c>
      <c r="AE39" s="18">
        <v>0.7</v>
      </c>
      <c r="AF39" s="18">
        <v>0.3</v>
      </c>
      <c r="AG39" s="319">
        <f t="shared" si="47"/>
        <v>1.7000000000000002</v>
      </c>
      <c r="AH39" s="18">
        <v>0.3</v>
      </c>
      <c r="AI39" s="18">
        <v>0.1</v>
      </c>
      <c r="AJ39" s="18">
        <v>3.9</v>
      </c>
      <c r="AK39" s="18">
        <v>0.2</v>
      </c>
      <c r="AL39" s="18">
        <v>0.2</v>
      </c>
      <c r="AM39" s="18">
        <v>0</v>
      </c>
      <c r="AN39" s="18">
        <v>0</v>
      </c>
      <c r="AO39" s="353">
        <f t="shared" si="48"/>
        <v>4.7</v>
      </c>
      <c r="AP39" s="18"/>
      <c r="AQ39" s="353">
        <f t="shared" si="49"/>
        <v>0</v>
      </c>
      <c r="AR39" s="18">
        <v>0.1</v>
      </c>
      <c r="AS39" s="319">
        <f t="shared" si="50"/>
        <v>0.1</v>
      </c>
      <c r="AT39" s="18">
        <v>2.2000000000000002</v>
      </c>
      <c r="AU39" s="18">
        <v>0.4</v>
      </c>
      <c r="AV39" s="319">
        <f t="shared" si="54"/>
        <v>2.6</v>
      </c>
      <c r="AW39" s="18">
        <v>1.1000000000000001</v>
      </c>
      <c r="AX39" s="18">
        <v>0.6</v>
      </c>
      <c r="AY39" s="18">
        <v>0.5</v>
      </c>
      <c r="AZ39" s="319">
        <f t="shared" si="55"/>
        <v>2.2000000000000002</v>
      </c>
      <c r="BA39" s="18">
        <v>3.7</v>
      </c>
      <c r="BB39" s="18">
        <v>0.4</v>
      </c>
      <c r="BC39" s="319">
        <f t="shared" si="56"/>
        <v>4.1000000000000005</v>
      </c>
      <c r="BD39" s="18"/>
      <c r="BE39" s="319">
        <f t="shared" si="51"/>
        <v>0</v>
      </c>
      <c r="BF39" s="112">
        <f t="shared" si="52"/>
        <v>28.600000000000005</v>
      </c>
    </row>
    <row r="40" spans="1:109" ht="16.5" thickBot="1">
      <c r="A40" s="1" t="s">
        <v>647</v>
      </c>
      <c r="B40" s="373">
        <f t="shared" si="43"/>
        <v>28.299999999999997</v>
      </c>
      <c r="C40">
        <v>1</v>
      </c>
      <c r="D40">
        <v>0.3</v>
      </c>
      <c r="E40">
        <v>0.2</v>
      </c>
      <c r="F40">
        <v>0.3</v>
      </c>
      <c r="G40" s="319">
        <f t="shared" si="44"/>
        <v>1.8</v>
      </c>
      <c r="H40" s="18">
        <v>0.7</v>
      </c>
      <c r="I40" s="18">
        <v>0.1</v>
      </c>
      <c r="J40" s="18">
        <v>0.1</v>
      </c>
      <c r="K40" s="18">
        <v>0.6</v>
      </c>
      <c r="L40" s="353">
        <f t="shared" si="53"/>
        <v>1.5</v>
      </c>
      <c r="M40" s="18">
        <v>0.1</v>
      </c>
      <c r="N40" s="18">
        <v>0.9</v>
      </c>
      <c r="O40" s="18">
        <v>0.3</v>
      </c>
      <c r="P40" s="18">
        <v>1.4</v>
      </c>
      <c r="Q40" s="18">
        <v>0.3</v>
      </c>
      <c r="R40" s="353">
        <f t="shared" si="45"/>
        <v>3</v>
      </c>
      <c r="S40" s="18">
        <v>0.1</v>
      </c>
      <c r="T40" s="18">
        <v>0.9</v>
      </c>
      <c r="U40" s="18">
        <v>0.5</v>
      </c>
      <c r="V40" s="18">
        <v>3.1</v>
      </c>
      <c r="W40" s="18">
        <v>0.5</v>
      </c>
      <c r="X40" s="18">
        <v>0.6</v>
      </c>
      <c r="Y40" s="353">
        <f t="shared" si="46"/>
        <v>5.6999999999999993</v>
      </c>
      <c r="Z40" s="18">
        <v>1</v>
      </c>
      <c r="AA40" s="18">
        <v>1.1000000000000001</v>
      </c>
      <c r="AB40" s="18">
        <v>0.1</v>
      </c>
      <c r="AC40" s="18">
        <v>1.4</v>
      </c>
      <c r="AD40" s="18">
        <v>0.3</v>
      </c>
      <c r="AE40" s="18">
        <v>1.2</v>
      </c>
      <c r="AF40" s="18">
        <v>0.3</v>
      </c>
      <c r="AG40" s="319">
        <f t="shared" si="47"/>
        <v>2.2000000000000002</v>
      </c>
      <c r="AH40" s="18">
        <v>0.3</v>
      </c>
      <c r="AI40" s="18">
        <v>0.3</v>
      </c>
      <c r="AJ40" s="18">
        <v>1.6</v>
      </c>
      <c r="AK40" s="18">
        <v>0.3</v>
      </c>
      <c r="AL40" s="18">
        <v>0.2</v>
      </c>
      <c r="AM40" s="18">
        <v>0</v>
      </c>
      <c r="AN40" s="18">
        <v>0</v>
      </c>
      <c r="AO40" s="353">
        <f t="shared" si="48"/>
        <v>2.7</v>
      </c>
      <c r="AP40" s="18"/>
      <c r="AQ40" s="353">
        <f t="shared" si="49"/>
        <v>0</v>
      </c>
      <c r="AR40" s="18">
        <v>1</v>
      </c>
      <c r="AS40" s="319">
        <f t="shared" si="50"/>
        <v>1</v>
      </c>
      <c r="AT40" s="18">
        <v>1.1000000000000001</v>
      </c>
      <c r="AU40" s="18">
        <v>0.2</v>
      </c>
      <c r="AV40" s="319">
        <f t="shared" si="54"/>
        <v>1.3</v>
      </c>
      <c r="AW40" s="18">
        <v>2.5</v>
      </c>
      <c r="AX40" s="18">
        <v>1.3</v>
      </c>
      <c r="AY40" s="18">
        <v>0.6</v>
      </c>
      <c r="AZ40" s="319">
        <f t="shared" si="55"/>
        <v>4.3999999999999995</v>
      </c>
      <c r="BA40" s="18">
        <v>4</v>
      </c>
      <c r="BB40" s="18">
        <v>0.7</v>
      </c>
      <c r="BC40" s="319">
        <f t="shared" si="56"/>
        <v>4.7</v>
      </c>
      <c r="BD40" s="18"/>
      <c r="BE40" s="319">
        <f t="shared" si="51"/>
        <v>0</v>
      </c>
      <c r="BF40" s="112">
        <f t="shared" si="52"/>
        <v>28.299999999999997</v>
      </c>
    </row>
    <row r="41" spans="1:109" ht="16.5" thickBot="1">
      <c r="A41" s="1" t="s">
        <v>648</v>
      </c>
      <c r="B41" s="373">
        <f t="shared" si="43"/>
        <v>30.1</v>
      </c>
      <c r="C41">
        <v>1.5</v>
      </c>
      <c r="D41">
        <v>0.5</v>
      </c>
      <c r="E41">
        <v>0.2</v>
      </c>
      <c r="F41">
        <v>0.2</v>
      </c>
      <c r="G41" s="319">
        <f t="shared" si="44"/>
        <v>2.4000000000000004</v>
      </c>
      <c r="H41" s="18">
        <v>0.7</v>
      </c>
      <c r="I41" s="18">
        <v>0.2</v>
      </c>
      <c r="J41" s="18">
        <v>0.3</v>
      </c>
      <c r="K41" s="18">
        <v>0.1</v>
      </c>
      <c r="L41" s="353">
        <f t="shared" si="53"/>
        <v>1.3</v>
      </c>
      <c r="M41" s="18">
        <v>0.1</v>
      </c>
      <c r="N41" s="18">
        <v>1</v>
      </c>
      <c r="O41" s="18">
        <v>0.4</v>
      </c>
      <c r="P41" s="18">
        <v>1.5</v>
      </c>
      <c r="Q41" s="18">
        <v>0.1</v>
      </c>
      <c r="R41" s="353">
        <f t="shared" si="45"/>
        <v>3.1</v>
      </c>
      <c r="S41" s="18">
        <v>0</v>
      </c>
      <c r="T41" s="18">
        <v>0.4</v>
      </c>
      <c r="U41" s="18">
        <v>0.6</v>
      </c>
      <c r="V41" s="18">
        <v>2.8</v>
      </c>
      <c r="W41" s="18">
        <v>0.5</v>
      </c>
      <c r="X41" s="18">
        <v>0.6</v>
      </c>
      <c r="Y41" s="353">
        <f t="shared" si="46"/>
        <v>4.8999999999999995</v>
      </c>
      <c r="Z41" s="18">
        <v>0.6</v>
      </c>
      <c r="AA41" s="18">
        <v>1.6</v>
      </c>
      <c r="AB41" s="18">
        <v>0.1</v>
      </c>
      <c r="AC41" s="18">
        <v>2.5</v>
      </c>
      <c r="AD41" s="18">
        <v>0.5</v>
      </c>
      <c r="AE41" s="18">
        <v>0.4</v>
      </c>
      <c r="AF41" s="18">
        <v>0.3</v>
      </c>
      <c r="AG41" s="319">
        <f t="shared" si="47"/>
        <v>2.3000000000000003</v>
      </c>
      <c r="AH41" s="18">
        <v>0.1</v>
      </c>
      <c r="AI41" s="18">
        <v>0.2</v>
      </c>
      <c r="AJ41" s="18">
        <v>2.4</v>
      </c>
      <c r="AK41" s="18">
        <v>0.1</v>
      </c>
      <c r="AL41" s="18">
        <v>0.2</v>
      </c>
      <c r="AM41" s="18">
        <v>0</v>
      </c>
      <c r="AN41" s="18">
        <v>0.1</v>
      </c>
      <c r="AO41" s="353">
        <f t="shared" si="48"/>
        <v>3.1000000000000005</v>
      </c>
      <c r="AP41" s="18"/>
      <c r="AQ41" s="353">
        <f t="shared" si="49"/>
        <v>0</v>
      </c>
      <c r="AR41" s="18">
        <v>0</v>
      </c>
      <c r="AS41" s="319">
        <f t="shared" si="50"/>
        <v>0</v>
      </c>
      <c r="AT41" s="18">
        <v>2.6</v>
      </c>
      <c r="AU41" s="18">
        <v>0.6</v>
      </c>
      <c r="AV41" s="319">
        <f t="shared" si="54"/>
        <v>3.2</v>
      </c>
      <c r="AW41" s="18">
        <v>1.9</v>
      </c>
      <c r="AX41" s="18">
        <v>3</v>
      </c>
      <c r="AY41" s="18">
        <v>0.6</v>
      </c>
      <c r="AZ41" s="319">
        <f t="shared" si="55"/>
        <v>5.5</v>
      </c>
      <c r="BA41" s="18">
        <v>3.5</v>
      </c>
      <c r="BB41" s="18">
        <v>0.8</v>
      </c>
      <c r="BC41" s="319">
        <f t="shared" si="56"/>
        <v>4.3</v>
      </c>
      <c r="BD41" s="18"/>
      <c r="BE41" s="319">
        <f t="shared" si="51"/>
        <v>0</v>
      </c>
      <c r="BF41" s="112">
        <f t="shared" si="52"/>
        <v>30.1</v>
      </c>
    </row>
    <row r="42" spans="1:109" ht="16.5" thickBot="1">
      <c r="A42" s="1" t="s">
        <v>652</v>
      </c>
      <c r="B42" s="373">
        <f t="shared" si="43"/>
        <v>27.1</v>
      </c>
      <c r="C42">
        <v>0.8</v>
      </c>
      <c r="D42">
        <v>0.4</v>
      </c>
      <c r="E42">
        <v>0.4</v>
      </c>
      <c r="F42">
        <v>0.3</v>
      </c>
      <c r="G42" s="319">
        <f t="shared" si="44"/>
        <v>1.9000000000000001</v>
      </c>
      <c r="H42" s="18">
        <v>0.7</v>
      </c>
      <c r="I42" s="18">
        <v>0.1</v>
      </c>
      <c r="J42" s="18">
        <v>0.3</v>
      </c>
      <c r="K42" s="18">
        <v>1</v>
      </c>
      <c r="L42" s="353">
        <f t="shared" si="53"/>
        <v>2.0999999999999996</v>
      </c>
      <c r="M42" s="18">
        <v>0</v>
      </c>
      <c r="N42" s="18">
        <v>1.4</v>
      </c>
      <c r="O42" s="18">
        <v>0.2</v>
      </c>
      <c r="P42" s="18">
        <v>1.4</v>
      </c>
      <c r="Q42" s="18">
        <v>1.2</v>
      </c>
      <c r="R42" s="353">
        <f t="shared" si="45"/>
        <v>4.2</v>
      </c>
      <c r="S42" s="18">
        <v>0.2</v>
      </c>
      <c r="T42" s="18">
        <v>0.4</v>
      </c>
      <c r="U42" s="18">
        <v>0.6</v>
      </c>
      <c r="V42" s="18">
        <v>1.2</v>
      </c>
      <c r="W42" s="18">
        <v>0.5</v>
      </c>
      <c r="X42" s="18">
        <v>0.8</v>
      </c>
      <c r="Y42" s="353">
        <f t="shared" si="46"/>
        <v>3.7</v>
      </c>
      <c r="Z42" s="18">
        <v>0.4</v>
      </c>
      <c r="AA42" s="18">
        <v>1.3</v>
      </c>
      <c r="AB42" s="18">
        <v>0</v>
      </c>
      <c r="AC42" s="18">
        <v>2.5</v>
      </c>
      <c r="AD42" s="18">
        <v>0.3</v>
      </c>
      <c r="AE42" s="18">
        <v>0.4</v>
      </c>
      <c r="AF42" s="18">
        <v>0.4</v>
      </c>
      <c r="AG42" s="319">
        <f t="shared" si="47"/>
        <v>1.7000000000000002</v>
      </c>
      <c r="AH42" s="18">
        <v>0.3</v>
      </c>
      <c r="AI42" s="18">
        <v>0.2</v>
      </c>
      <c r="AJ42" s="18">
        <v>2.6</v>
      </c>
      <c r="AK42" s="18">
        <v>0.1</v>
      </c>
      <c r="AL42" s="18">
        <v>0.1</v>
      </c>
      <c r="AM42" s="18">
        <v>0</v>
      </c>
      <c r="AN42" s="18">
        <v>0</v>
      </c>
      <c r="AO42" s="353">
        <f t="shared" si="48"/>
        <v>3.3000000000000003</v>
      </c>
      <c r="AP42" s="18"/>
      <c r="AQ42" s="353">
        <f t="shared" si="49"/>
        <v>0</v>
      </c>
      <c r="AR42" s="18">
        <v>0.3</v>
      </c>
      <c r="AS42" s="319">
        <f t="shared" si="50"/>
        <v>0.3</v>
      </c>
      <c r="AT42" s="18">
        <v>2.2000000000000002</v>
      </c>
      <c r="AU42" s="18">
        <v>0.1</v>
      </c>
      <c r="AV42" s="319">
        <f t="shared" si="54"/>
        <v>2.3000000000000003</v>
      </c>
      <c r="AW42" s="18">
        <v>1.1000000000000001</v>
      </c>
      <c r="AX42" s="18">
        <v>1</v>
      </c>
      <c r="AY42" s="18">
        <v>0.4</v>
      </c>
      <c r="AZ42" s="319">
        <f t="shared" si="55"/>
        <v>2.5</v>
      </c>
      <c r="BA42" s="18">
        <v>4.5</v>
      </c>
      <c r="BB42" s="18">
        <v>0.6</v>
      </c>
      <c r="BC42" s="319">
        <f t="shared" si="56"/>
        <v>5.0999999999999996</v>
      </c>
      <c r="BD42" s="18"/>
      <c r="BE42" s="319">
        <f t="shared" si="51"/>
        <v>0</v>
      </c>
      <c r="BF42" s="112">
        <f t="shared" si="52"/>
        <v>27.1</v>
      </c>
    </row>
    <row r="43" spans="1:109" ht="16.5" thickBot="1">
      <c r="A43" s="1" t="s">
        <v>651</v>
      </c>
      <c r="B43" s="373">
        <f t="shared" si="43"/>
        <v>25.900000000000002</v>
      </c>
      <c r="C43">
        <v>0.8</v>
      </c>
      <c r="D43">
        <v>0.3</v>
      </c>
      <c r="E43">
        <v>0.4</v>
      </c>
      <c r="F43">
        <v>0.2</v>
      </c>
      <c r="G43" s="319">
        <f t="shared" si="44"/>
        <v>1.7</v>
      </c>
      <c r="H43" s="18">
        <v>0.7</v>
      </c>
      <c r="I43" s="18">
        <v>0.1</v>
      </c>
      <c r="J43" s="18">
        <v>0.3</v>
      </c>
      <c r="K43" s="18">
        <v>0.4</v>
      </c>
      <c r="L43" s="353">
        <f t="shared" si="53"/>
        <v>1.5</v>
      </c>
      <c r="M43" s="18">
        <v>0.1</v>
      </c>
      <c r="N43" s="18">
        <v>1</v>
      </c>
      <c r="O43" s="18">
        <v>0.2</v>
      </c>
      <c r="P43" s="18">
        <v>1.3</v>
      </c>
      <c r="Q43" s="18">
        <v>0.2</v>
      </c>
      <c r="R43" s="353">
        <f t="shared" si="45"/>
        <v>2.8000000000000003</v>
      </c>
      <c r="S43" s="18">
        <v>0</v>
      </c>
      <c r="T43" s="18">
        <v>0.5</v>
      </c>
      <c r="U43" s="18">
        <v>0.5</v>
      </c>
      <c r="V43" s="18">
        <v>1.2</v>
      </c>
      <c r="W43" s="18">
        <v>0.2</v>
      </c>
      <c r="X43" s="18">
        <v>1</v>
      </c>
      <c r="Y43" s="353">
        <f t="shared" si="46"/>
        <v>3.4000000000000004</v>
      </c>
      <c r="Z43" s="18">
        <v>0.4</v>
      </c>
      <c r="AA43" s="18">
        <v>1.3</v>
      </c>
      <c r="AB43" s="18">
        <v>0.1</v>
      </c>
      <c r="AC43" s="18">
        <v>2.5</v>
      </c>
      <c r="AD43" s="18">
        <v>0.3</v>
      </c>
      <c r="AE43" s="18">
        <v>0.4</v>
      </c>
      <c r="AF43" s="18">
        <v>0.4</v>
      </c>
      <c r="AG43" s="319">
        <f t="shared" si="47"/>
        <v>1.8000000000000003</v>
      </c>
      <c r="AH43" s="18">
        <v>0.3</v>
      </c>
      <c r="AI43" s="18">
        <v>0.2</v>
      </c>
      <c r="AJ43" s="18">
        <v>2.6</v>
      </c>
      <c r="AK43" s="18">
        <v>0.1</v>
      </c>
      <c r="AL43" s="18">
        <v>0.1</v>
      </c>
      <c r="AM43" s="18">
        <v>0</v>
      </c>
      <c r="AN43" s="18">
        <v>0</v>
      </c>
      <c r="AO43" s="353">
        <f t="shared" si="48"/>
        <v>3.3000000000000003</v>
      </c>
      <c r="AP43" s="18"/>
      <c r="AQ43" s="353">
        <f t="shared" si="49"/>
        <v>0</v>
      </c>
      <c r="AR43" s="18">
        <v>0.1</v>
      </c>
      <c r="AS43" s="319">
        <f t="shared" si="50"/>
        <v>0.1</v>
      </c>
      <c r="AT43" s="18">
        <v>2.5</v>
      </c>
      <c r="AU43" s="18">
        <v>0.1</v>
      </c>
      <c r="AV43" s="319">
        <f t="shared" si="54"/>
        <v>2.6</v>
      </c>
      <c r="AW43" s="18">
        <v>1.5</v>
      </c>
      <c r="AX43" s="18">
        <v>1.6</v>
      </c>
      <c r="AY43" s="18">
        <v>0.3</v>
      </c>
      <c r="AZ43" s="319">
        <f t="shared" si="55"/>
        <v>3.4</v>
      </c>
      <c r="BA43" s="18">
        <v>4.7</v>
      </c>
      <c r="BB43" s="18">
        <v>0.6</v>
      </c>
      <c r="BC43" s="319">
        <f t="shared" si="56"/>
        <v>5.3</v>
      </c>
      <c r="BD43" s="18"/>
      <c r="BE43" s="319">
        <f t="shared" si="51"/>
        <v>0</v>
      </c>
      <c r="BF43" s="112">
        <f t="shared" si="52"/>
        <v>25.900000000000002</v>
      </c>
    </row>
    <row r="44" spans="1:109" ht="16.5" thickBot="1">
      <c r="A44" s="1"/>
      <c r="B44" s="373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319"/>
      <c r="AZ44" s="319"/>
      <c r="BC44" s="319"/>
      <c r="BD44" s="18"/>
      <c r="BE44" s="319"/>
      <c r="BF44" s="112"/>
    </row>
    <row r="45" spans="1:109" ht="15.75" thickBot="1">
      <c r="A45" s="1"/>
      <c r="B45" s="1"/>
      <c r="C45" s="314"/>
      <c r="D45" s="31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CF45" s="1"/>
      <c r="CG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</row>
    <row r="46" spans="1:109" ht="15.75">
      <c r="A46" s="338" t="s">
        <v>61</v>
      </c>
      <c r="B46" s="356"/>
      <c r="C46" s="339" t="s">
        <v>74</v>
      </c>
      <c r="D46" s="339" t="s">
        <v>76</v>
      </c>
      <c r="E46" s="339" t="s">
        <v>77</v>
      </c>
      <c r="F46" s="339" t="s">
        <v>79</v>
      </c>
      <c r="G46" s="339" t="s">
        <v>78</v>
      </c>
      <c r="H46" s="339" t="s">
        <v>83</v>
      </c>
      <c r="I46" s="339" t="s">
        <v>84</v>
      </c>
      <c r="J46" s="339" t="s">
        <v>86</v>
      </c>
      <c r="K46" s="339" t="s">
        <v>88</v>
      </c>
      <c r="L46" s="339" t="s">
        <v>89</v>
      </c>
      <c r="M46" s="339" t="s">
        <v>91</v>
      </c>
      <c r="N46" s="339" t="s">
        <v>93</v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spans="1:109" ht="15.75">
      <c r="A47" s="340" t="s">
        <v>58</v>
      </c>
      <c r="B47" s="357"/>
      <c r="C47" s="341">
        <f>G27</f>
        <v>2.3933333333333331</v>
      </c>
      <c r="D47" s="341">
        <f>L27</f>
        <v>1.3553333333333335</v>
      </c>
      <c r="E47" s="341">
        <f>R27</f>
        <v>3.2199999999999998</v>
      </c>
      <c r="F47" s="341">
        <f>Y27</f>
        <v>4.9653333333333336</v>
      </c>
      <c r="G47" s="341">
        <f>AG27</f>
        <v>4.7573333333333334</v>
      </c>
      <c r="H47" s="341">
        <f>AO27</f>
        <v>4.3513333333333328</v>
      </c>
      <c r="I47" s="341">
        <f>AQ27</f>
        <v>0</v>
      </c>
      <c r="J47" s="341">
        <f>AS27</f>
        <v>0.11733333333333335</v>
      </c>
      <c r="K47" s="341">
        <f>AV27</f>
        <v>2.4313333333333333</v>
      </c>
      <c r="L47" s="341">
        <f>AZ27</f>
        <v>4.3639999999999999</v>
      </c>
      <c r="M47" s="341">
        <f>(BC27)</f>
        <v>4.7893333333333334</v>
      </c>
      <c r="N47" s="341">
        <f>BE27</f>
        <v>0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 spans="1:109" ht="15.75">
      <c r="A48" s="340" t="s">
        <v>656</v>
      </c>
      <c r="B48" s="357"/>
      <c r="C48" s="341">
        <f>G28</f>
        <v>2.9000000000000004</v>
      </c>
      <c r="D48" s="341">
        <f>L28</f>
        <v>1.54</v>
      </c>
      <c r="E48" s="341">
        <f>R28</f>
        <v>3.2933333333333334</v>
      </c>
      <c r="F48" s="341">
        <f>Y28</f>
        <v>4.29</v>
      </c>
      <c r="G48" s="341">
        <f>AG28</f>
        <v>5.62</v>
      </c>
      <c r="H48" s="341">
        <f>AO28</f>
        <v>4.4566666666666661</v>
      </c>
      <c r="I48" s="341">
        <f>AQ28</f>
        <v>0</v>
      </c>
      <c r="J48" s="341">
        <f>AS28</f>
        <v>0.32</v>
      </c>
      <c r="K48" s="341">
        <f>AV28</f>
        <v>2.4733333333333332</v>
      </c>
      <c r="L48" s="341">
        <f>AZ28</f>
        <v>3.64</v>
      </c>
      <c r="M48" s="341">
        <f>(BC28)</f>
        <v>4.22</v>
      </c>
      <c r="N48" s="341">
        <f>BE28</f>
        <v>0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</row>
    <row r="49" spans="1:108" ht="15.75">
      <c r="A49" s="340" t="s">
        <v>654</v>
      </c>
      <c r="B49" s="357"/>
      <c r="C49" s="341">
        <f>G29</f>
        <v>3.8499999999999996</v>
      </c>
      <c r="D49" s="341">
        <f>L29</f>
        <v>1.55</v>
      </c>
      <c r="E49" s="341">
        <f>R29</f>
        <v>2.8000000000000003</v>
      </c>
      <c r="F49" s="341">
        <f>Y29</f>
        <v>4.9000000000000004</v>
      </c>
      <c r="G49" s="341">
        <f>AG29</f>
        <v>4.0000000000000009</v>
      </c>
      <c r="H49" s="341">
        <f>AO29</f>
        <v>4.0999999999999996</v>
      </c>
      <c r="I49" s="341">
        <f>AQ29</f>
        <v>0</v>
      </c>
      <c r="J49" s="341">
        <f>AS29</f>
        <v>0.8</v>
      </c>
      <c r="K49" s="341">
        <f>AV29</f>
        <v>2.95</v>
      </c>
      <c r="L49" s="341">
        <f>AZ29</f>
        <v>3.5</v>
      </c>
      <c r="M49" s="341">
        <f>(BC29)</f>
        <v>5</v>
      </c>
      <c r="N49" s="341">
        <f>BE29</f>
        <v>0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</row>
    <row r="50" spans="1:108" ht="15.75">
      <c r="A50" s="342" t="s">
        <v>59</v>
      </c>
      <c r="B50" s="358"/>
      <c r="C50" s="343">
        <f>G30</f>
        <v>3.04</v>
      </c>
      <c r="D50" s="343">
        <f>L30</f>
        <v>1.47</v>
      </c>
      <c r="E50" s="343">
        <f>R30</f>
        <v>3.0300000000000002</v>
      </c>
      <c r="F50" s="343">
        <f>Y30</f>
        <v>5.1280000000000001</v>
      </c>
      <c r="G50" s="343">
        <f>AG30</f>
        <v>5.7080000000000002</v>
      </c>
      <c r="H50" s="343">
        <f>AO30</f>
        <v>4.1920000000000002</v>
      </c>
      <c r="I50" s="343">
        <f>AQ30</f>
        <v>0</v>
      </c>
      <c r="J50" s="343">
        <f>AS30</f>
        <v>1.25</v>
      </c>
      <c r="K50" s="343">
        <f>AV30</f>
        <v>2.38</v>
      </c>
      <c r="L50" s="343">
        <f>AW30</f>
        <v>2.2320000000000002</v>
      </c>
      <c r="M50" s="343">
        <f>BC30</f>
        <v>3.786</v>
      </c>
      <c r="N50" s="343">
        <f>AZ30</f>
        <v>3.38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</row>
    <row r="51" spans="1:108" ht="15.75">
      <c r="A51" s="340" t="s">
        <v>60</v>
      </c>
      <c r="B51" s="357"/>
      <c r="C51" s="341">
        <f>G26</f>
        <v>2.5549999999999997</v>
      </c>
      <c r="D51" s="341">
        <f>L26</f>
        <v>1.3839999999999999</v>
      </c>
      <c r="E51" s="341">
        <f>R26</f>
        <v>3.1725000000000003</v>
      </c>
      <c r="F51" s="341">
        <f>Y26</f>
        <v>5.0060000000000002</v>
      </c>
      <c r="G51" s="341">
        <f>AG26</f>
        <v>4.9950000000000001</v>
      </c>
      <c r="H51" s="341">
        <f>AO26</f>
        <v>4.3115000000000006</v>
      </c>
      <c r="I51" s="341">
        <f>AQ26</f>
        <v>0</v>
      </c>
      <c r="J51" s="341">
        <f>AS26</f>
        <v>0.40049999999999997</v>
      </c>
      <c r="K51" s="341">
        <f>AV26</f>
        <v>2.4184999999999999</v>
      </c>
      <c r="L51" s="341">
        <f>AZ26</f>
        <v>4.1180000000000003</v>
      </c>
      <c r="M51" s="341">
        <f>BC26</f>
        <v>4.5385</v>
      </c>
      <c r="N51" s="344">
        <f>BE26</f>
        <v>0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</row>
    <row r="52" spans="1:108" ht="15.75">
      <c r="A52" s="337" t="s">
        <v>72</v>
      </c>
      <c r="B52" s="359"/>
      <c r="C52" s="345" t="s">
        <v>74</v>
      </c>
      <c r="D52" s="345" t="s">
        <v>76</v>
      </c>
      <c r="E52" s="345" t="s">
        <v>77</v>
      </c>
      <c r="F52" s="345" t="s">
        <v>79</v>
      </c>
      <c r="G52" s="345" t="s">
        <v>78</v>
      </c>
      <c r="H52" s="345" t="s">
        <v>83</v>
      </c>
      <c r="I52" s="345" t="s">
        <v>84</v>
      </c>
      <c r="J52" s="345" t="s">
        <v>86</v>
      </c>
      <c r="K52" s="345" t="s">
        <v>88</v>
      </c>
      <c r="L52" s="345" t="s">
        <v>89</v>
      </c>
      <c r="M52" s="345" t="s">
        <v>91</v>
      </c>
      <c r="N52" s="346" t="s">
        <v>93</v>
      </c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</row>
    <row r="53" spans="1:108" ht="15.75">
      <c r="A53" s="347" t="s">
        <v>68</v>
      </c>
      <c r="B53" s="360"/>
      <c r="C53" s="348">
        <f>SUM(C47)</f>
        <v>2.3933333333333331</v>
      </c>
      <c r="D53" s="348">
        <f t="shared" ref="D53:N57" si="57">SUM(D47+C53)</f>
        <v>3.7486666666666668</v>
      </c>
      <c r="E53" s="348">
        <f t="shared" si="57"/>
        <v>6.9686666666666666</v>
      </c>
      <c r="F53" s="348">
        <f>SUM(F47+E53)</f>
        <v>11.934000000000001</v>
      </c>
      <c r="G53" s="348">
        <f t="shared" si="57"/>
        <v>16.691333333333333</v>
      </c>
      <c r="H53" s="348">
        <f t="shared" si="57"/>
        <v>21.042666666666666</v>
      </c>
      <c r="I53" s="348">
        <f t="shared" si="57"/>
        <v>21.042666666666666</v>
      </c>
      <c r="J53" s="348">
        <f t="shared" si="57"/>
        <v>21.16</v>
      </c>
      <c r="K53" s="348">
        <f t="shared" si="57"/>
        <v>23.591333333333335</v>
      </c>
      <c r="L53" s="348">
        <f t="shared" si="57"/>
        <v>27.955333333333336</v>
      </c>
      <c r="M53" s="348">
        <f t="shared" si="57"/>
        <v>32.744666666666667</v>
      </c>
      <c r="N53" s="349">
        <f t="shared" si="57"/>
        <v>32.744666666666667</v>
      </c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</row>
    <row r="54" spans="1:108" ht="15.75">
      <c r="A54" s="347" t="s">
        <v>657</v>
      </c>
      <c r="B54" s="360"/>
      <c r="C54" s="348">
        <f>SUM(C48)</f>
        <v>2.9000000000000004</v>
      </c>
      <c r="D54" s="348">
        <f t="shared" si="57"/>
        <v>4.4400000000000004</v>
      </c>
      <c r="E54" s="348">
        <f t="shared" si="57"/>
        <v>7.7333333333333343</v>
      </c>
      <c r="F54" s="348">
        <f>SUM(F48+E54)</f>
        <v>12.023333333333333</v>
      </c>
      <c r="G54" s="348">
        <f t="shared" si="57"/>
        <v>17.643333333333334</v>
      </c>
      <c r="H54" s="348">
        <f t="shared" si="57"/>
        <v>22.1</v>
      </c>
      <c r="I54" s="348">
        <f t="shared" si="57"/>
        <v>22.1</v>
      </c>
      <c r="J54" s="348">
        <f t="shared" si="57"/>
        <v>22.42</v>
      </c>
      <c r="K54" s="348">
        <f t="shared" si="57"/>
        <v>24.893333333333334</v>
      </c>
      <c r="L54" s="348">
        <f t="shared" si="57"/>
        <v>28.533333333333335</v>
      </c>
      <c r="M54" s="348">
        <f t="shared" si="57"/>
        <v>32.753333333333337</v>
      </c>
      <c r="N54" s="349">
        <f t="shared" si="57"/>
        <v>32.753333333333337</v>
      </c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</row>
    <row r="55" spans="1:108" ht="15.75">
      <c r="A55" s="347" t="s">
        <v>655</v>
      </c>
      <c r="B55" s="360"/>
      <c r="C55" s="348">
        <f>SUM(C49)</f>
        <v>3.8499999999999996</v>
      </c>
      <c r="D55" s="348">
        <f t="shared" si="57"/>
        <v>5.3999999999999995</v>
      </c>
      <c r="E55" s="348">
        <f t="shared" si="57"/>
        <v>8.1999999999999993</v>
      </c>
      <c r="F55" s="348">
        <f>SUM(F49+E55)</f>
        <v>13.1</v>
      </c>
      <c r="G55" s="348">
        <f t="shared" si="57"/>
        <v>17.100000000000001</v>
      </c>
      <c r="H55" s="348">
        <f t="shared" si="57"/>
        <v>21.200000000000003</v>
      </c>
      <c r="I55" s="348">
        <f t="shared" si="57"/>
        <v>21.200000000000003</v>
      </c>
      <c r="J55" s="348">
        <f t="shared" si="57"/>
        <v>22.000000000000004</v>
      </c>
      <c r="K55" s="348">
        <f t="shared" si="57"/>
        <v>24.950000000000003</v>
      </c>
      <c r="L55" s="348">
        <f t="shared" si="57"/>
        <v>28.450000000000003</v>
      </c>
      <c r="M55" s="348">
        <f t="shared" si="57"/>
        <v>33.450000000000003</v>
      </c>
      <c r="N55" s="349">
        <f t="shared" si="57"/>
        <v>33.450000000000003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</row>
    <row r="56" spans="1:108" ht="15.75">
      <c r="A56" s="352" t="s">
        <v>69</v>
      </c>
      <c r="B56" s="361"/>
      <c r="C56" s="350">
        <f>SUM(C50)</f>
        <v>3.04</v>
      </c>
      <c r="D56" s="350">
        <f t="shared" si="57"/>
        <v>4.51</v>
      </c>
      <c r="E56" s="350">
        <f t="shared" si="57"/>
        <v>7.54</v>
      </c>
      <c r="F56" s="350">
        <f>SUM(F50+E56)</f>
        <v>12.667999999999999</v>
      </c>
      <c r="G56" s="350">
        <f t="shared" si="57"/>
        <v>18.375999999999998</v>
      </c>
      <c r="H56" s="350">
        <f t="shared" si="57"/>
        <v>22.567999999999998</v>
      </c>
      <c r="I56" s="350">
        <f t="shared" si="57"/>
        <v>22.567999999999998</v>
      </c>
      <c r="J56" s="350">
        <f t="shared" si="57"/>
        <v>23.817999999999998</v>
      </c>
      <c r="K56" s="350">
        <f t="shared" si="57"/>
        <v>26.197999999999997</v>
      </c>
      <c r="L56" s="350">
        <f t="shared" si="57"/>
        <v>28.429999999999996</v>
      </c>
      <c r="M56" s="350">
        <f t="shared" si="57"/>
        <v>32.215999999999994</v>
      </c>
      <c r="N56" s="351">
        <f t="shared" si="57"/>
        <v>35.595999999999997</v>
      </c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</row>
    <row r="57" spans="1:108" ht="15.75">
      <c r="A57" s="347" t="s">
        <v>70</v>
      </c>
      <c r="B57" s="360"/>
      <c r="C57" s="349">
        <f>SUM(C51)</f>
        <v>2.5549999999999997</v>
      </c>
      <c r="D57" s="349">
        <f t="shared" si="57"/>
        <v>3.9389999999999996</v>
      </c>
      <c r="E57" s="349">
        <f t="shared" si="57"/>
        <v>7.1114999999999995</v>
      </c>
      <c r="F57" s="349">
        <f>SUM(F51+E57)</f>
        <v>12.1175</v>
      </c>
      <c r="G57" s="349">
        <f t="shared" si="57"/>
        <v>17.112500000000001</v>
      </c>
      <c r="H57" s="349">
        <f t="shared" si="57"/>
        <v>21.423999999999999</v>
      </c>
      <c r="I57" s="349">
        <f t="shared" si="57"/>
        <v>21.423999999999999</v>
      </c>
      <c r="J57" s="349">
        <f t="shared" si="57"/>
        <v>21.8245</v>
      </c>
      <c r="K57" s="349">
        <f t="shared" si="57"/>
        <v>24.243000000000002</v>
      </c>
      <c r="L57" s="349">
        <f t="shared" si="57"/>
        <v>28.361000000000004</v>
      </c>
      <c r="M57" s="349">
        <f t="shared" si="57"/>
        <v>32.899500000000003</v>
      </c>
      <c r="N57" s="349">
        <f t="shared" si="57"/>
        <v>32.899500000000003</v>
      </c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</row>
    <row r="58" spans="1:108">
      <c r="A58" s="29" t="s">
        <v>279</v>
      </c>
      <c r="B58" s="362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</row>
    <row r="59" spans="1:108">
      <c r="A59" s="32" t="s">
        <v>63</v>
      </c>
      <c r="B59" s="363"/>
      <c r="C59" s="38" t="s">
        <v>74</v>
      </c>
      <c r="D59" s="38" t="s">
        <v>76</v>
      </c>
      <c r="E59" s="38" t="s">
        <v>77</v>
      </c>
      <c r="F59" s="38" t="s">
        <v>79</v>
      </c>
      <c r="G59" s="38" t="s">
        <v>78</v>
      </c>
      <c r="H59" s="38" t="s">
        <v>83</v>
      </c>
      <c r="I59" s="38" t="s">
        <v>84</v>
      </c>
      <c r="J59" s="38" t="s">
        <v>86</v>
      </c>
      <c r="K59" s="38" t="s">
        <v>88</v>
      </c>
      <c r="L59" s="38" t="s">
        <v>89</v>
      </c>
      <c r="M59" s="38" t="s">
        <v>91</v>
      </c>
      <c r="N59" s="38" t="s">
        <v>93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</row>
    <row r="60" spans="1:108">
      <c r="A60" s="26" t="s">
        <v>64</v>
      </c>
      <c r="B60" s="11"/>
      <c r="C60" s="18">
        <v>1.02</v>
      </c>
      <c r="D60" s="18">
        <v>1.05</v>
      </c>
      <c r="E60" s="18">
        <v>0.77</v>
      </c>
      <c r="F60" s="18">
        <v>1.71</v>
      </c>
      <c r="G60" s="18">
        <v>3.24</v>
      </c>
      <c r="H60" s="18">
        <v>2.4</v>
      </c>
      <c r="I60" s="18">
        <v>1.53</v>
      </c>
      <c r="J60" s="18">
        <v>2.2200000000000002</v>
      </c>
      <c r="K60" s="18">
        <v>2.72</v>
      </c>
      <c r="L60" s="18">
        <v>2.19</v>
      </c>
      <c r="M60" s="18">
        <v>0.86</v>
      </c>
      <c r="N60" s="20">
        <v>0.92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</row>
    <row r="61" spans="1:108">
      <c r="A61" s="26" t="s">
        <v>65</v>
      </c>
      <c r="B61" s="11"/>
      <c r="C61" s="18">
        <f>SUM(C60)</f>
        <v>1.02</v>
      </c>
      <c r="D61" s="18">
        <f>SUM(C61+D60)</f>
        <v>2.0700000000000003</v>
      </c>
      <c r="E61" s="18">
        <f>SUM(D61+E60)</f>
        <v>2.8400000000000003</v>
      </c>
      <c r="F61" s="18">
        <f>SUM(E61+F60)</f>
        <v>4.5500000000000007</v>
      </c>
      <c r="G61" s="18">
        <f t="shared" ref="G61:J61" si="58">SUM(F61+G60)</f>
        <v>7.7900000000000009</v>
      </c>
      <c r="H61" s="18">
        <f>SUM(G61+H60)</f>
        <v>10.190000000000001</v>
      </c>
      <c r="I61" s="18">
        <f>SUM(H61+I60)</f>
        <v>11.72</v>
      </c>
      <c r="J61" s="18">
        <f t="shared" si="58"/>
        <v>13.940000000000001</v>
      </c>
      <c r="K61" s="18">
        <f>SUM(J61+K60)</f>
        <v>16.66</v>
      </c>
      <c r="L61" s="18">
        <f>SUM(K61+L60)</f>
        <v>18.850000000000001</v>
      </c>
      <c r="M61" s="18">
        <f>SUM(L61+M60)</f>
        <v>19.71</v>
      </c>
      <c r="N61" s="20">
        <f>SUM(M61+N60)</f>
        <v>20.630000000000003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</row>
    <row r="62" spans="1:108">
      <c r="A62" s="27" t="s">
        <v>66</v>
      </c>
      <c r="B62" s="21"/>
      <c r="C62" s="28">
        <v>5.34</v>
      </c>
      <c r="D62" s="28">
        <v>5.29</v>
      </c>
      <c r="E62" s="28">
        <v>5.58</v>
      </c>
      <c r="F62" s="28">
        <v>5.36</v>
      </c>
      <c r="G62" s="28">
        <v>8.82</v>
      </c>
      <c r="H62" s="28">
        <v>13.52</v>
      </c>
      <c r="I62" s="28">
        <v>11.61</v>
      </c>
      <c r="J62" s="28">
        <v>12.46</v>
      </c>
      <c r="K62" s="28">
        <v>9.85</v>
      </c>
      <c r="L62" s="28">
        <v>9.85</v>
      </c>
      <c r="M62" s="28">
        <v>9.85</v>
      </c>
      <c r="N62" s="28">
        <v>4.6900000000000004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</row>
    <row r="63" spans="1:108">
      <c r="A63" s="26" t="s">
        <v>67</v>
      </c>
      <c r="B63" s="11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</row>
    <row r="64" spans="1:108">
      <c r="A64" s="26" t="s">
        <v>68</v>
      </c>
      <c r="B64" s="11"/>
      <c r="C64" s="18">
        <f t="shared" ref="C64:N64" si="59">SUM(C47-C60)</f>
        <v>1.3733333333333331</v>
      </c>
      <c r="D64" s="18">
        <f t="shared" si="59"/>
        <v>0.30533333333333346</v>
      </c>
      <c r="E64" s="18">
        <f t="shared" si="59"/>
        <v>2.4499999999999997</v>
      </c>
      <c r="F64" s="18">
        <f t="shared" si="59"/>
        <v>3.2553333333333336</v>
      </c>
      <c r="G64" s="18">
        <f t="shared" si="59"/>
        <v>1.5173333333333332</v>
      </c>
      <c r="H64" s="18">
        <f t="shared" si="59"/>
        <v>1.9513333333333329</v>
      </c>
      <c r="I64" s="18">
        <f t="shared" si="59"/>
        <v>-1.53</v>
      </c>
      <c r="J64" s="18">
        <f t="shared" si="59"/>
        <v>-2.1026666666666669</v>
      </c>
      <c r="K64" s="18">
        <f t="shared" si="59"/>
        <v>-0.28866666666666685</v>
      </c>
      <c r="L64" s="18">
        <f t="shared" si="59"/>
        <v>2.1739999999999999</v>
      </c>
      <c r="M64" s="18">
        <f t="shared" si="59"/>
        <v>3.9293333333333336</v>
      </c>
      <c r="N64" s="28">
        <f t="shared" si="59"/>
        <v>-0.92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</row>
    <row r="65" spans="1:107">
      <c r="A65" s="26" t="s">
        <v>69</v>
      </c>
      <c r="B65" s="11"/>
      <c r="C65" s="18">
        <f t="shared" ref="C65:N65" si="60">SUM(C50-C60)</f>
        <v>2.02</v>
      </c>
      <c r="D65" s="18">
        <f t="shared" si="60"/>
        <v>0.41999999999999993</v>
      </c>
      <c r="E65" s="18">
        <f t="shared" si="60"/>
        <v>2.2600000000000002</v>
      </c>
      <c r="F65" s="18">
        <f t="shared" si="60"/>
        <v>3.4180000000000001</v>
      </c>
      <c r="G65" s="18">
        <f t="shared" si="60"/>
        <v>2.468</v>
      </c>
      <c r="H65" s="18">
        <f t="shared" si="60"/>
        <v>1.7920000000000003</v>
      </c>
      <c r="I65" s="18">
        <f t="shared" si="60"/>
        <v>-1.53</v>
      </c>
      <c r="J65" s="18">
        <f t="shared" si="60"/>
        <v>-0.9700000000000002</v>
      </c>
      <c r="K65" s="18">
        <f t="shared" si="60"/>
        <v>-0.3400000000000003</v>
      </c>
      <c r="L65" s="18">
        <f t="shared" si="60"/>
        <v>4.2000000000000259E-2</v>
      </c>
      <c r="M65" s="18">
        <f t="shared" si="60"/>
        <v>2.9260000000000002</v>
      </c>
      <c r="N65" s="28">
        <f t="shared" si="60"/>
        <v>2.46</v>
      </c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</row>
    <row r="66" spans="1:107">
      <c r="A66" s="26" t="s">
        <v>70</v>
      </c>
      <c r="B66" s="11"/>
      <c r="C66" s="18">
        <f t="shared" ref="C66:N66" si="61">SUM(C51-C60)</f>
        <v>1.5349999999999997</v>
      </c>
      <c r="D66" s="18">
        <f t="shared" si="61"/>
        <v>0.33399999999999985</v>
      </c>
      <c r="E66" s="18">
        <f t="shared" si="61"/>
        <v>2.4025000000000003</v>
      </c>
      <c r="F66" s="18">
        <f t="shared" si="61"/>
        <v>3.2960000000000003</v>
      </c>
      <c r="G66" s="18">
        <f t="shared" si="61"/>
        <v>1.7549999999999999</v>
      </c>
      <c r="H66" s="18">
        <f t="shared" si="61"/>
        <v>1.9115000000000006</v>
      </c>
      <c r="I66" s="18">
        <f t="shared" si="61"/>
        <v>-1.53</v>
      </c>
      <c r="J66" s="18">
        <f t="shared" si="61"/>
        <v>-1.8195000000000001</v>
      </c>
      <c r="K66" s="18">
        <f t="shared" si="61"/>
        <v>-0.30150000000000032</v>
      </c>
      <c r="L66" s="18">
        <f t="shared" si="61"/>
        <v>1.9280000000000004</v>
      </c>
      <c r="M66" s="18">
        <f t="shared" si="61"/>
        <v>3.6785000000000001</v>
      </c>
      <c r="N66" s="28">
        <f t="shared" si="61"/>
        <v>-0.92</v>
      </c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</row>
    <row r="67" spans="1:107">
      <c r="A67" s="26" t="s">
        <v>71</v>
      </c>
      <c r="B67" s="11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</row>
    <row r="68" spans="1:107">
      <c r="A68" s="26" t="s">
        <v>68</v>
      </c>
      <c r="B68" s="11"/>
      <c r="C68" s="18">
        <f t="shared" ref="C68:N68" si="62">SUM(C53-C61)</f>
        <v>1.3733333333333331</v>
      </c>
      <c r="D68" s="18">
        <f t="shared" si="62"/>
        <v>1.6786666666666665</v>
      </c>
      <c r="E68" s="18">
        <f t="shared" si="62"/>
        <v>4.1286666666666658</v>
      </c>
      <c r="F68" s="18">
        <f t="shared" si="62"/>
        <v>7.3840000000000003</v>
      </c>
      <c r="G68" s="18">
        <f t="shared" si="62"/>
        <v>8.9013333333333318</v>
      </c>
      <c r="H68" s="18">
        <f t="shared" si="62"/>
        <v>10.852666666666664</v>
      </c>
      <c r="I68" s="18">
        <f t="shared" si="62"/>
        <v>9.3226666666666649</v>
      </c>
      <c r="J68" s="18">
        <f t="shared" si="62"/>
        <v>7.2199999999999989</v>
      </c>
      <c r="K68" s="18">
        <f t="shared" si="62"/>
        <v>6.9313333333333347</v>
      </c>
      <c r="L68" s="18">
        <f t="shared" si="62"/>
        <v>9.1053333333333342</v>
      </c>
      <c r="M68" s="18">
        <f t="shared" si="62"/>
        <v>13.034666666666666</v>
      </c>
      <c r="N68" s="28">
        <f t="shared" si="62"/>
        <v>12.114666666666665</v>
      </c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</row>
    <row r="69" spans="1:107">
      <c r="A69" s="26" t="s">
        <v>69</v>
      </c>
      <c r="B69" s="11"/>
      <c r="C69" s="18">
        <f t="shared" ref="C69:N69" si="63">SUM(C56-C61)</f>
        <v>2.02</v>
      </c>
      <c r="D69" s="18">
        <f t="shared" si="63"/>
        <v>2.4399999999999995</v>
      </c>
      <c r="E69" s="18">
        <f t="shared" si="63"/>
        <v>4.6999999999999993</v>
      </c>
      <c r="F69" s="18">
        <f t="shared" si="63"/>
        <v>8.1179999999999986</v>
      </c>
      <c r="G69" s="18">
        <f t="shared" si="63"/>
        <v>10.585999999999997</v>
      </c>
      <c r="H69" s="18">
        <f t="shared" si="63"/>
        <v>12.377999999999997</v>
      </c>
      <c r="I69" s="18">
        <f t="shared" si="63"/>
        <v>10.847999999999997</v>
      </c>
      <c r="J69" s="18">
        <f t="shared" si="63"/>
        <v>9.8779999999999966</v>
      </c>
      <c r="K69" s="18">
        <f t="shared" si="63"/>
        <v>9.5379999999999967</v>
      </c>
      <c r="L69" s="18">
        <f t="shared" si="63"/>
        <v>9.5799999999999947</v>
      </c>
      <c r="M69" s="18">
        <f t="shared" si="63"/>
        <v>12.505999999999993</v>
      </c>
      <c r="N69" s="28">
        <f t="shared" si="63"/>
        <v>14.965999999999994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</row>
    <row r="70" spans="1:107">
      <c r="A70" s="27" t="s">
        <v>70</v>
      </c>
      <c r="B70" s="21"/>
      <c r="C70" s="28">
        <f t="shared" ref="C70:N70" si="64">SUM(C57-C61)</f>
        <v>1.5349999999999997</v>
      </c>
      <c r="D70" s="28">
        <f t="shared" si="64"/>
        <v>1.8689999999999993</v>
      </c>
      <c r="E70" s="28">
        <f t="shared" si="64"/>
        <v>4.2714999999999996</v>
      </c>
      <c r="F70" s="28">
        <f t="shared" si="64"/>
        <v>7.567499999999999</v>
      </c>
      <c r="G70" s="28">
        <f t="shared" si="64"/>
        <v>9.3224999999999998</v>
      </c>
      <c r="H70" s="28">
        <f t="shared" si="64"/>
        <v>11.233999999999998</v>
      </c>
      <c r="I70" s="28">
        <f t="shared" si="64"/>
        <v>9.7039999999999988</v>
      </c>
      <c r="J70" s="28">
        <f t="shared" si="64"/>
        <v>7.8844999999999992</v>
      </c>
      <c r="K70" s="28">
        <f t="shared" si="64"/>
        <v>7.583000000000002</v>
      </c>
      <c r="L70" s="28">
        <f t="shared" si="64"/>
        <v>9.5110000000000028</v>
      </c>
      <c r="M70" s="28">
        <f t="shared" si="64"/>
        <v>13.189500000000002</v>
      </c>
      <c r="N70" s="28">
        <f t="shared" si="64"/>
        <v>12.269500000000001</v>
      </c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V70"/>
  <sheetViews>
    <sheetView topLeftCell="A22" zoomScale="70" zoomScaleNormal="70" workbookViewId="0">
      <pane xSplit="2" topLeftCell="C1" activePane="topRight" state="frozen"/>
      <selection pane="topRight" activeCell="G78" sqref="G78"/>
    </sheetView>
  </sheetViews>
  <sheetFormatPr defaultRowHeight="15"/>
  <cols>
    <col min="1" max="1" width="35.77734375" customWidth="1"/>
    <col min="2" max="2" width="11.44140625" customWidth="1"/>
    <col min="3" max="4" width="11.77734375" customWidth="1"/>
    <col min="5" max="6" width="11.109375" customWidth="1"/>
    <col min="7" max="7" width="10.109375" customWidth="1"/>
    <col min="8" max="10" width="9.77734375" customWidth="1"/>
    <col min="11" max="11" width="10.5546875" customWidth="1"/>
    <col min="12" max="12" width="11.109375" customWidth="1"/>
    <col min="13" max="13" width="9.21875" customWidth="1"/>
    <col min="14" max="20" width="11.44140625" customWidth="1"/>
    <col min="21" max="28" width="10.44140625" customWidth="1"/>
    <col min="29" max="41" width="10.109375" customWidth="1"/>
    <col min="42" max="86" width="9.6640625" customWidth="1"/>
    <col min="95" max="96" width="9.6640625" customWidth="1"/>
    <col min="98" max="112" width="9.6640625" customWidth="1"/>
    <col min="113" max="113" width="9.77734375" customWidth="1"/>
    <col min="114" max="114" width="9.33203125" customWidth="1"/>
    <col min="115" max="115" width="9.5546875" customWidth="1"/>
    <col min="116" max="116" width="9.6640625" customWidth="1"/>
    <col min="117" max="117" width="9.88671875" customWidth="1"/>
    <col min="118" max="118" width="9.6640625" customWidth="1"/>
    <col min="119" max="119" width="9.21875" customWidth="1"/>
    <col min="120" max="120" width="10.21875" customWidth="1"/>
  </cols>
  <sheetData>
    <row r="1" spans="1:126">
      <c r="A1" s="45" t="s">
        <v>299</v>
      </c>
      <c r="B1" s="45"/>
      <c r="C1" s="45"/>
      <c r="D1" s="45"/>
      <c r="E1" s="45"/>
      <c r="F1" s="45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310"/>
      <c r="BO1" s="310"/>
      <c r="BP1" s="310"/>
      <c r="BQ1" s="310"/>
      <c r="BR1" s="310"/>
      <c r="BS1" s="310"/>
      <c r="BT1" s="310"/>
      <c r="BU1" s="310"/>
      <c r="BV1" s="310"/>
      <c r="BW1" s="310"/>
      <c r="BX1" s="310"/>
      <c r="BY1" s="310"/>
      <c r="BZ1" s="310"/>
      <c r="CA1" s="310"/>
      <c r="CB1" s="310"/>
      <c r="CC1" s="310"/>
      <c r="CD1" s="310"/>
      <c r="CE1" s="310"/>
      <c r="CF1" s="310"/>
      <c r="CG1" s="310"/>
      <c r="CH1" s="310"/>
      <c r="CI1" s="310"/>
      <c r="CJ1" s="310"/>
      <c r="CK1" s="310"/>
      <c r="CL1" s="310"/>
      <c r="CM1" s="310"/>
      <c r="CN1" s="310"/>
      <c r="CO1" s="310"/>
      <c r="CP1" s="310"/>
      <c r="CQ1" s="310"/>
      <c r="CT1" s="310"/>
      <c r="CV1" s="310"/>
      <c r="CW1" s="310"/>
      <c r="CX1" s="310"/>
      <c r="CY1" s="310"/>
      <c r="CZ1" s="310"/>
      <c r="DA1" s="310"/>
      <c r="DB1" s="310"/>
      <c r="DC1" s="310"/>
      <c r="DD1" s="310"/>
      <c r="DE1" s="310"/>
      <c r="DF1" s="310"/>
      <c r="DG1" s="310"/>
      <c r="DH1" s="310"/>
      <c r="DI1" s="310"/>
      <c r="DJ1" s="310"/>
      <c r="DK1" s="310"/>
      <c r="DL1" s="310"/>
      <c r="DM1" s="310"/>
      <c r="DN1" s="310"/>
      <c r="DO1" s="310"/>
      <c r="DP1" s="310"/>
      <c r="DQ1" s="310"/>
      <c r="DR1" s="310"/>
    </row>
    <row r="2" spans="1:126">
      <c r="A2" s="45" t="s">
        <v>360</v>
      </c>
      <c r="B2" s="45"/>
      <c r="C2" s="45"/>
      <c r="D2" s="45"/>
      <c r="E2" s="45"/>
      <c r="F2" s="45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0"/>
      <c r="CN2" s="310"/>
      <c r="CO2" s="310"/>
      <c r="CP2" s="310"/>
      <c r="CQ2" s="310"/>
      <c r="CR2" s="310"/>
      <c r="CU2" s="310"/>
      <c r="CW2" s="310"/>
      <c r="CX2" s="310"/>
      <c r="CY2" s="310"/>
      <c r="CZ2" s="310"/>
      <c r="DA2" s="310"/>
      <c r="DB2" s="310"/>
      <c r="DC2" s="310"/>
      <c r="DD2" s="310"/>
      <c r="DE2" s="310"/>
      <c r="DF2" s="310"/>
      <c r="DG2" s="310"/>
      <c r="DH2" s="310"/>
      <c r="DI2" s="310"/>
      <c r="DJ2" s="310"/>
      <c r="DK2" s="310"/>
      <c r="DL2" s="310"/>
      <c r="DM2" s="310"/>
      <c r="DN2" s="310"/>
      <c r="DO2" s="310"/>
      <c r="DP2" s="310"/>
      <c r="DQ2" s="310"/>
      <c r="DR2" s="310"/>
      <c r="DS2" s="310"/>
    </row>
    <row r="3" spans="1:126">
      <c r="A3" s="310" t="s">
        <v>660</v>
      </c>
      <c r="B3" s="310"/>
      <c r="C3" s="45"/>
      <c r="D3" s="45"/>
      <c r="E3" s="45"/>
      <c r="F3" s="45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0"/>
      <c r="CG3" s="310"/>
      <c r="CH3" s="310"/>
      <c r="CI3" s="310"/>
      <c r="CJ3" s="310"/>
      <c r="CK3" s="310"/>
      <c r="CL3" s="310"/>
      <c r="CM3" s="310"/>
      <c r="CN3" s="310"/>
      <c r="CO3" s="310"/>
      <c r="CP3" s="310"/>
      <c r="CQ3" s="310"/>
      <c r="CR3" s="310"/>
      <c r="CS3" s="310"/>
      <c r="CT3" s="310"/>
      <c r="CU3" s="310"/>
      <c r="CX3" s="310"/>
      <c r="CZ3" s="310"/>
      <c r="DA3" s="310"/>
      <c r="DB3" s="310"/>
      <c r="DC3" s="310"/>
      <c r="DD3" s="310"/>
      <c r="DE3" s="310"/>
      <c r="DF3" s="310"/>
      <c r="DG3" s="310"/>
      <c r="DH3" s="310"/>
      <c r="DI3" s="310"/>
      <c r="DJ3" s="310"/>
      <c r="DK3" s="310"/>
      <c r="DL3" s="310"/>
      <c r="DM3" s="310"/>
      <c r="DN3" s="310"/>
      <c r="DO3" s="310"/>
      <c r="DP3" s="310"/>
      <c r="DQ3" s="310"/>
      <c r="DR3" s="310"/>
      <c r="DS3" s="310"/>
      <c r="DT3" s="310"/>
      <c r="DU3" s="310"/>
      <c r="DV3" s="310"/>
    </row>
    <row r="4" spans="1:126" ht="15.75" thickBot="1">
      <c r="A4" s="45"/>
      <c r="B4" s="45"/>
      <c r="C4" s="45"/>
      <c r="D4" s="45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B4" s="310"/>
      <c r="CC4" s="310"/>
      <c r="CD4" s="310"/>
      <c r="CE4" s="310"/>
      <c r="CF4" s="310"/>
      <c r="CG4" s="310"/>
      <c r="CH4" s="310"/>
      <c r="CI4" s="310"/>
      <c r="CJ4" s="310"/>
      <c r="CK4" s="310"/>
      <c r="CL4" s="310"/>
      <c r="CM4" s="310"/>
      <c r="CN4" s="310"/>
      <c r="CO4" s="310"/>
      <c r="CR4" s="310"/>
      <c r="CT4" s="310"/>
      <c r="CU4" s="310"/>
      <c r="CV4" s="310"/>
      <c r="CW4" s="310"/>
      <c r="CX4" s="310"/>
      <c r="CY4" s="310"/>
      <c r="CZ4" s="310"/>
      <c r="DA4" s="310"/>
      <c r="DB4" s="310"/>
      <c r="DC4" s="310"/>
      <c r="DD4" s="310"/>
      <c r="DE4" s="310"/>
      <c r="DF4" s="310"/>
      <c r="DG4" s="310"/>
      <c r="DH4" s="310"/>
      <c r="DI4" s="310"/>
      <c r="DJ4" s="310"/>
      <c r="DK4" s="310"/>
      <c r="DL4" s="310"/>
      <c r="DM4" s="310"/>
      <c r="DN4" s="310"/>
      <c r="DO4" s="310"/>
      <c r="DP4" s="310"/>
    </row>
    <row r="5" spans="1:126" ht="32.25" customHeight="1">
      <c r="A5" s="364" t="s">
        <v>48</v>
      </c>
      <c r="B5" s="365" t="s">
        <v>659</v>
      </c>
      <c r="C5" s="366">
        <v>42370</v>
      </c>
      <c r="D5" s="367" t="s">
        <v>341</v>
      </c>
      <c r="E5" s="366">
        <v>42421</v>
      </c>
      <c r="F5" s="368" t="s">
        <v>342</v>
      </c>
      <c r="G5" s="366">
        <v>42437</v>
      </c>
      <c r="H5" s="366">
        <v>42447</v>
      </c>
      <c r="I5" s="367" t="s">
        <v>635</v>
      </c>
      <c r="J5" s="366">
        <v>42472</v>
      </c>
      <c r="K5" s="366">
        <v>42478</v>
      </c>
      <c r="L5" s="366">
        <v>42484</v>
      </c>
      <c r="M5" s="367" t="s">
        <v>636</v>
      </c>
      <c r="N5" s="366">
        <v>42505</v>
      </c>
      <c r="O5" s="366">
        <v>42508</v>
      </c>
      <c r="P5" s="369" t="s">
        <v>347</v>
      </c>
      <c r="Q5" s="366">
        <v>42523</v>
      </c>
      <c r="R5" s="366">
        <v>42541</v>
      </c>
      <c r="S5" s="366">
        <v>42546</v>
      </c>
      <c r="T5" s="366">
        <v>42580</v>
      </c>
      <c r="U5" s="369" t="s">
        <v>641</v>
      </c>
      <c r="V5" s="366">
        <v>42570</v>
      </c>
      <c r="W5" s="366">
        <v>42577</v>
      </c>
      <c r="X5" s="369" t="s">
        <v>639</v>
      </c>
      <c r="Y5" s="366">
        <v>42596</v>
      </c>
      <c r="Z5" s="366">
        <v>42599</v>
      </c>
      <c r="AA5" s="366">
        <v>42603</v>
      </c>
      <c r="AB5" s="366">
        <v>42612</v>
      </c>
      <c r="AC5" s="369" t="s">
        <v>377</v>
      </c>
      <c r="AD5" s="366">
        <v>42615</v>
      </c>
      <c r="AE5" s="366">
        <v>42626</v>
      </c>
      <c r="AF5" s="366">
        <v>42639</v>
      </c>
      <c r="AG5" s="369" t="s">
        <v>640</v>
      </c>
      <c r="AH5" s="366">
        <v>42651</v>
      </c>
      <c r="AI5" s="366">
        <v>42663</v>
      </c>
      <c r="AJ5" s="369" t="s">
        <v>354</v>
      </c>
      <c r="AK5" s="366">
        <v>42677</v>
      </c>
      <c r="AL5" s="366">
        <v>42684</v>
      </c>
      <c r="AM5" s="369" t="s">
        <v>356</v>
      </c>
      <c r="AN5" s="366">
        <v>42706</v>
      </c>
      <c r="AO5" s="366">
        <v>42720</v>
      </c>
      <c r="AP5" s="369" t="s">
        <v>357</v>
      </c>
      <c r="AQ5" s="370" t="s">
        <v>358</v>
      </c>
    </row>
    <row r="6" spans="1:126" ht="15" customHeight="1">
      <c r="A6" s="310" t="s">
        <v>317</v>
      </c>
      <c r="B6" s="373">
        <f t="shared" ref="B6:B24" si="0">D6+F6+I6+M6+P6+U6+X6+AC6+AG6+AJ6+AM6+AP6</f>
        <v>23.699999999999996</v>
      </c>
      <c r="C6" s="20">
        <v>2</v>
      </c>
      <c r="D6" s="319">
        <f t="shared" ref="D6:D25" si="1">SUM(C6:C6)</f>
        <v>2</v>
      </c>
      <c r="E6" s="20">
        <v>0.3</v>
      </c>
      <c r="F6" s="319">
        <f t="shared" ref="F6:F25" si="2">SUM(E6:E6)</f>
        <v>0.3</v>
      </c>
      <c r="G6" s="20">
        <v>1.4</v>
      </c>
      <c r="H6" s="20">
        <v>0.1</v>
      </c>
      <c r="I6" s="319">
        <f>SUM(G6:H6)</f>
        <v>1.5</v>
      </c>
      <c r="J6" s="20">
        <v>0.3</v>
      </c>
      <c r="K6" s="20">
        <v>1.8</v>
      </c>
      <c r="L6" s="20">
        <v>0.9</v>
      </c>
      <c r="M6" s="319">
        <f t="shared" ref="M6:M25" si="3">SUM(J6:L6)</f>
        <v>3</v>
      </c>
      <c r="N6" s="20">
        <v>0.6</v>
      </c>
      <c r="O6" s="20">
        <v>1.8</v>
      </c>
      <c r="P6" s="319">
        <f t="shared" ref="P6:P25" si="4">SUM(N6:O6)</f>
        <v>2.4</v>
      </c>
      <c r="Q6" s="20">
        <v>0</v>
      </c>
      <c r="R6" s="20">
        <v>0.3</v>
      </c>
      <c r="S6" s="20">
        <v>0.1</v>
      </c>
      <c r="T6" s="20">
        <v>0</v>
      </c>
      <c r="U6" s="319">
        <f t="shared" ref="U6:U25" si="5">SUM(Q6:T6)</f>
        <v>0.4</v>
      </c>
      <c r="V6" s="20">
        <v>0.1</v>
      </c>
      <c r="W6" s="20">
        <v>0.1</v>
      </c>
      <c r="X6" s="319">
        <f>SUM(V6:W6)</f>
        <v>0.2</v>
      </c>
      <c r="Y6" s="20">
        <v>3.5</v>
      </c>
      <c r="Z6" s="20">
        <v>0.2</v>
      </c>
      <c r="AA6" s="20">
        <v>0.7</v>
      </c>
      <c r="AB6" s="20">
        <v>0</v>
      </c>
      <c r="AC6" s="319">
        <f t="shared" ref="AC6:AC25" si="6">SUM(Y6:AB6)</f>
        <v>4.4000000000000004</v>
      </c>
      <c r="AD6" s="20">
        <v>0.3</v>
      </c>
      <c r="AE6" s="20">
        <v>0.4</v>
      </c>
      <c r="AF6" s="20">
        <v>1.8</v>
      </c>
      <c r="AG6" s="319">
        <f t="shared" ref="AG6:AG25" si="7">SUM(AD6:AF6)</f>
        <v>2.5</v>
      </c>
      <c r="AH6" s="20">
        <v>0</v>
      </c>
      <c r="AI6" s="20">
        <v>0.2</v>
      </c>
      <c r="AJ6" s="319">
        <f>SUM(AH6:AI6)</f>
        <v>0.2</v>
      </c>
      <c r="AK6" s="20">
        <v>1.1000000000000001</v>
      </c>
      <c r="AL6" s="20">
        <v>0.8</v>
      </c>
      <c r="AM6" s="319">
        <f>SUM(AK6:AL6)</f>
        <v>1.9000000000000001</v>
      </c>
      <c r="AN6" s="20">
        <v>4.5999999999999996</v>
      </c>
      <c r="AO6" s="20">
        <v>0.3</v>
      </c>
      <c r="AP6" s="319">
        <f>SUM(AN6:AO6)</f>
        <v>4.8999999999999995</v>
      </c>
      <c r="AQ6" s="20">
        <f>D6+F6+I6+M6+P6+U6+X6+AC6+AG6+AJ6+AM6+AP6</f>
        <v>23.699999999999996</v>
      </c>
    </row>
    <row r="7" spans="1:126" ht="15.75">
      <c r="A7" s="310" t="s">
        <v>669</v>
      </c>
      <c r="B7" s="373">
        <f t="shared" si="0"/>
        <v>22.659999999999997</v>
      </c>
      <c r="C7" s="20">
        <v>1.65</v>
      </c>
      <c r="D7" s="319">
        <f t="shared" si="1"/>
        <v>1.65</v>
      </c>
      <c r="E7" s="20">
        <v>0.28999999999999998</v>
      </c>
      <c r="F7" s="319">
        <f t="shared" si="2"/>
        <v>0.28999999999999998</v>
      </c>
      <c r="G7" s="20">
        <v>1.83</v>
      </c>
      <c r="H7" s="20">
        <v>0.11</v>
      </c>
      <c r="I7" s="319">
        <f t="shared" ref="I7:I25" si="8">SUM(G7:H7)</f>
        <v>1.9400000000000002</v>
      </c>
      <c r="J7" s="20">
        <v>0.27</v>
      </c>
      <c r="K7" s="20">
        <v>1.91</v>
      </c>
      <c r="L7" s="20">
        <v>0.81</v>
      </c>
      <c r="M7" s="319">
        <f t="shared" si="3"/>
        <v>2.9899999999999998</v>
      </c>
      <c r="N7" s="20">
        <v>0.72</v>
      </c>
      <c r="O7" s="20">
        <v>1.58</v>
      </c>
      <c r="P7" s="319">
        <f t="shared" si="4"/>
        <v>2.2999999999999998</v>
      </c>
      <c r="Q7" s="20">
        <v>0</v>
      </c>
      <c r="R7" s="20">
        <v>0.46</v>
      </c>
      <c r="S7" s="20">
        <v>0.51</v>
      </c>
      <c r="T7" s="20">
        <v>0</v>
      </c>
      <c r="U7" s="319">
        <f t="shared" si="5"/>
        <v>0.97</v>
      </c>
      <c r="V7" s="20">
        <v>0.11</v>
      </c>
      <c r="W7" s="20">
        <v>0.14000000000000001</v>
      </c>
      <c r="X7" s="319">
        <f t="shared" ref="X7:X25" si="9">SUM(V7:W7)</f>
        <v>0.25</v>
      </c>
      <c r="Y7" s="20">
        <v>3.18</v>
      </c>
      <c r="Z7" s="20">
        <v>0.18</v>
      </c>
      <c r="AA7" s="20">
        <v>0.71</v>
      </c>
      <c r="AB7" s="20">
        <v>0</v>
      </c>
      <c r="AC7" s="319">
        <f t="shared" si="6"/>
        <v>4.07</v>
      </c>
      <c r="AD7" s="20">
        <v>0.31</v>
      </c>
      <c r="AE7" s="20">
        <v>0.34</v>
      </c>
      <c r="AF7" s="20">
        <v>2.11</v>
      </c>
      <c r="AG7" s="319">
        <f t="shared" si="7"/>
        <v>2.76</v>
      </c>
      <c r="AH7" s="20">
        <v>0</v>
      </c>
      <c r="AI7" s="20">
        <v>0.11</v>
      </c>
      <c r="AJ7" s="319">
        <f t="shared" ref="AJ7:AJ25" si="10">SUM(AH7:AI7)</f>
        <v>0.11</v>
      </c>
      <c r="AK7" s="20">
        <v>0.94</v>
      </c>
      <c r="AL7" s="20">
        <v>0.82</v>
      </c>
      <c r="AM7" s="319">
        <f t="shared" ref="AM7:AM25" si="11">SUM(AK7:AL7)</f>
        <v>1.7599999999999998</v>
      </c>
      <c r="AN7" s="20">
        <v>3.36</v>
      </c>
      <c r="AO7" s="20">
        <v>0.21</v>
      </c>
      <c r="AP7" s="319">
        <f t="shared" ref="AP7:AP25" si="12">SUM(AN7:AO7)</f>
        <v>3.57</v>
      </c>
      <c r="AQ7" s="20">
        <f t="shared" ref="AQ7:AQ25" si="13">D7+F7+I7+M7+P7+U7++X7+AC7+AG7+AJ7+AM7+AP7</f>
        <v>22.659999999999997</v>
      </c>
    </row>
    <row r="8" spans="1:126" ht="15.75">
      <c r="A8" s="371" t="s">
        <v>287</v>
      </c>
      <c r="B8" s="374">
        <f t="shared" si="0"/>
        <v>26.6</v>
      </c>
      <c r="C8" s="172">
        <v>1.9</v>
      </c>
      <c r="D8" s="326">
        <f t="shared" si="1"/>
        <v>1.9</v>
      </c>
      <c r="E8" s="172">
        <v>0.3</v>
      </c>
      <c r="F8" s="326">
        <f t="shared" si="2"/>
        <v>0.3</v>
      </c>
      <c r="G8" s="172">
        <v>2.4</v>
      </c>
      <c r="H8" s="172">
        <v>0.2</v>
      </c>
      <c r="I8" s="326">
        <f t="shared" si="8"/>
        <v>2.6</v>
      </c>
      <c r="J8" s="172">
        <v>0.3</v>
      </c>
      <c r="K8" s="172">
        <v>1.8</v>
      </c>
      <c r="L8" s="172">
        <v>1</v>
      </c>
      <c r="M8" s="326">
        <f t="shared" si="3"/>
        <v>3.1</v>
      </c>
      <c r="N8" s="172">
        <v>1</v>
      </c>
      <c r="O8" s="172">
        <v>2.1</v>
      </c>
      <c r="P8" s="326">
        <f t="shared" si="4"/>
        <v>3.1</v>
      </c>
      <c r="Q8" s="172">
        <v>0.1</v>
      </c>
      <c r="R8" s="172">
        <v>0.4</v>
      </c>
      <c r="S8" s="172">
        <v>0.1</v>
      </c>
      <c r="T8" s="172">
        <v>0</v>
      </c>
      <c r="U8" s="326">
        <f t="shared" si="5"/>
        <v>0.6</v>
      </c>
      <c r="V8" s="172">
        <v>0.1</v>
      </c>
      <c r="W8" s="172">
        <v>0.1</v>
      </c>
      <c r="X8" s="326">
        <f t="shared" si="9"/>
        <v>0.2</v>
      </c>
      <c r="Y8" s="172">
        <v>3.1</v>
      </c>
      <c r="Z8" s="172">
        <v>0.3</v>
      </c>
      <c r="AA8" s="172">
        <v>0.8</v>
      </c>
      <c r="AB8" s="172">
        <v>0.1</v>
      </c>
      <c r="AC8" s="326">
        <f t="shared" si="6"/>
        <v>4.3</v>
      </c>
      <c r="AD8" s="172">
        <v>0.5</v>
      </c>
      <c r="AE8" s="172">
        <v>0.3</v>
      </c>
      <c r="AF8" s="172">
        <v>2.2000000000000002</v>
      </c>
      <c r="AG8" s="326">
        <f t="shared" si="7"/>
        <v>3</v>
      </c>
      <c r="AH8" s="172">
        <v>0</v>
      </c>
      <c r="AI8" s="172">
        <v>0.1</v>
      </c>
      <c r="AJ8" s="326">
        <f t="shared" si="10"/>
        <v>0.1</v>
      </c>
      <c r="AK8" s="172">
        <v>1.1000000000000001</v>
      </c>
      <c r="AL8" s="172">
        <v>0.9</v>
      </c>
      <c r="AM8" s="326">
        <f t="shared" si="11"/>
        <v>2</v>
      </c>
      <c r="AN8" s="172">
        <v>4.9000000000000004</v>
      </c>
      <c r="AO8" s="172">
        <v>0.5</v>
      </c>
      <c r="AP8" s="326">
        <f t="shared" si="12"/>
        <v>5.4</v>
      </c>
      <c r="AQ8" s="172">
        <f t="shared" si="13"/>
        <v>26.6</v>
      </c>
    </row>
    <row r="9" spans="1:126" ht="15.75">
      <c r="A9" s="310" t="s">
        <v>52</v>
      </c>
      <c r="B9" s="373">
        <f t="shared" si="0"/>
        <v>24.1</v>
      </c>
      <c r="C9" s="20">
        <v>1.4</v>
      </c>
      <c r="D9" s="319">
        <f t="shared" si="1"/>
        <v>1.4</v>
      </c>
      <c r="E9" s="20">
        <v>0.3</v>
      </c>
      <c r="F9" s="319">
        <f t="shared" si="2"/>
        <v>0.3</v>
      </c>
      <c r="G9" s="20">
        <v>1.8</v>
      </c>
      <c r="H9" s="20">
        <v>0.4</v>
      </c>
      <c r="I9" s="319">
        <f t="shared" si="8"/>
        <v>2.2000000000000002</v>
      </c>
      <c r="J9" s="20">
        <v>0.3</v>
      </c>
      <c r="K9" s="20">
        <v>0.7</v>
      </c>
      <c r="L9" s="20">
        <v>0.8</v>
      </c>
      <c r="M9" s="319">
        <f t="shared" si="3"/>
        <v>1.8</v>
      </c>
      <c r="N9" s="20">
        <v>1.1000000000000001</v>
      </c>
      <c r="O9" s="20">
        <v>2</v>
      </c>
      <c r="P9" s="319">
        <f t="shared" si="4"/>
        <v>3.1</v>
      </c>
      <c r="Q9" s="20">
        <v>0</v>
      </c>
      <c r="R9" s="20">
        <v>0.2</v>
      </c>
      <c r="S9" s="20">
        <v>0.1</v>
      </c>
      <c r="T9" s="20">
        <v>0</v>
      </c>
      <c r="U9" s="319">
        <f t="shared" si="5"/>
        <v>0.30000000000000004</v>
      </c>
      <c r="V9" s="20">
        <v>0.2</v>
      </c>
      <c r="W9" s="20">
        <v>0.2</v>
      </c>
      <c r="X9" s="319">
        <f t="shared" si="9"/>
        <v>0.4</v>
      </c>
      <c r="Y9" s="20">
        <v>4</v>
      </c>
      <c r="Z9" s="20">
        <v>0.4</v>
      </c>
      <c r="AA9" s="20">
        <v>1.2</v>
      </c>
      <c r="AB9" s="20">
        <v>0.3</v>
      </c>
      <c r="AC9" s="319">
        <f t="shared" si="6"/>
        <v>5.9</v>
      </c>
      <c r="AD9" s="20">
        <v>0</v>
      </c>
      <c r="AE9" s="20">
        <v>0.4</v>
      </c>
      <c r="AF9" s="20">
        <v>1.3</v>
      </c>
      <c r="AG9" s="319">
        <f t="shared" si="7"/>
        <v>1.7000000000000002</v>
      </c>
      <c r="AH9" s="20">
        <v>0</v>
      </c>
      <c r="AI9" s="20">
        <v>0</v>
      </c>
      <c r="AJ9" s="319">
        <f t="shared" si="10"/>
        <v>0</v>
      </c>
      <c r="AK9" s="20">
        <v>0.8</v>
      </c>
      <c r="AL9" s="20">
        <v>0.8</v>
      </c>
      <c r="AM9" s="319">
        <f t="shared" si="11"/>
        <v>1.6</v>
      </c>
      <c r="AN9" s="20">
        <v>4.9000000000000004</v>
      </c>
      <c r="AO9" s="20">
        <v>0.5</v>
      </c>
      <c r="AP9" s="319">
        <f t="shared" si="12"/>
        <v>5.4</v>
      </c>
      <c r="AQ9" s="20">
        <f t="shared" si="13"/>
        <v>24.1</v>
      </c>
    </row>
    <row r="10" spans="1:126" ht="15.75">
      <c r="A10" s="310" t="s">
        <v>661</v>
      </c>
      <c r="B10" s="373">
        <f t="shared" si="0"/>
        <v>23.000000000000004</v>
      </c>
      <c r="C10" s="20">
        <v>2</v>
      </c>
      <c r="D10" s="319">
        <f t="shared" si="1"/>
        <v>2</v>
      </c>
      <c r="E10" s="20">
        <v>0.3</v>
      </c>
      <c r="F10" s="319">
        <f t="shared" si="2"/>
        <v>0.3</v>
      </c>
      <c r="G10" s="20">
        <v>2.9</v>
      </c>
      <c r="H10" s="20">
        <v>0.4</v>
      </c>
      <c r="I10" s="319">
        <f t="shared" si="8"/>
        <v>3.3</v>
      </c>
      <c r="J10" s="20">
        <v>0.4</v>
      </c>
      <c r="K10" s="20">
        <v>0.8</v>
      </c>
      <c r="L10" s="20">
        <v>1</v>
      </c>
      <c r="M10" s="319">
        <f t="shared" si="3"/>
        <v>2.2000000000000002</v>
      </c>
      <c r="N10" s="20">
        <v>0.8</v>
      </c>
      <c r="O10" s="20">
        <v>2.2000000000000002</v>
      </c>
      <c r="P10" s="319">
        <f t="shared" si="4"/>
        <v>3</v>
      </c>
      <c r="Q10" s="20">
        <v>0</v>
      </c>
      <c r="R10" s="20">
        <v>0.3</v>
      </c>
      <c r="S10" s="20">
        <v>0.1</v>
      </c>
      <c r="T10" s="20">
        <v>0</v>
      </c>
      <c r="U10" s="319">
        <f t="shared" si="5"/>
        <v>0.4</v>
      </c>
      <c r="V10" s="20">
        <v>0.1</v>
      </c>
      <c r="W10" s="20">
        <v>0.2</v>
      </c>
      <c r="X10" s="319">
        <f t="shared" si="9"/>
        <v>0.30000000000000004</v>
      </c>
      <c r="Y10" s="20">
        <v>2.1</v>
      </c>
      <c r="Z10" s="20">
        <v>0.5</v>
      </c>
      <c r="AA10" s="20">
        <v>0.6</v>
      </c>
      <c r="AB10" s="20">
        <v>0.1</v>
      </c>
      <c r="AC10" s="319">
        <f t="shared" si="6"/>
        <v>3.3000000000000003</v>
      </c>
      <c r="AD10" s="20">
        <v>0.1</v>
      </c>
      <c r="AE10" s="20">
        <v>0.1</v>
      </c>
      <c r="AF10" s="20">
        <v>1.4</v>
      </c>
      <c r="AG10" s="319">
        <f t="shared" si="7"/>
        <v>1.5999999999999999</v>
      </c>
      <c r="AH10" s="20">
        <v>0</v>
      </c>
      <c r="AI10" s="20">
        <v>0</v>
      </c>
      <c r="AJ10" s="319">
        <f t="shared" si="10"/>
        <v>0</v>
      </c>
      <c r="AK10" s="20">
        <v>0.4</v>
      </c>
      <c r="AL10" s="20">
        <v>0.9</v>
      </c>
      <c r="AM10" s="319">
        <f t="shared" si="11"/>
        <v>1.3</v>
      </c>
      <c r="AN10" s="20">
        <v>4.9000000000000004</v>
      </c>
      <c r="AO10" s="20">
        <v>0.4</v>
      </c>
      <c r="AP10" s="319">
        <f t="shared" si="12"/>
        <v>5.3000000000000007</v>
      </c>
      <c r="AQ10" s="20">
        <f t="shared" si="13"/>
        <v>23.000000000000004</v>
      </c>
    </row>
    <row r="11" spans="1:126" s="1" customFormat="1" ht="15.75">
      <c r="A11" s="371" t="s">
        <v>663</v>
      </c>
      <c r="B11" s="374">
        <f t="shared" si="0"/>
        <v>28.099999999999998</v>
      </c>
      <c r="C11" s="172">
        <v>2.1</v>
      </c>
      <c r="D11" s="326">
        <f t="shared" si="1"/>
        <v>2.1</v>
      </c>
      <c r="E11" s="172">
        <v>0.3</v>
      </c>
      <c r="F11" s="326">
        <f t="shared" si="2"/>
        <v>0.3</v>
      </c>
      <c r="G11" s="172">
        <v>3.4</v>
      </c>
      <c r="H11" s="172">
        <v>1.2</v>
      </c>
      <c r="I11" s="326">
        <f t="shared" si="8"/>
        <v>4.5999999999999996</v>
      </c>
      <c r="J11" s="172">
        <v>0.3</v>
      </c>
      <c r="K11" s="172">
        <v>0.8</v>
      </c>
      <c r="L11" s="172">
        <v>1.1000000000000001</v>
      </c>
      <c r="M11" s="326">
        <f t="shared" si="3"/>
        <v>2.2000000000000002</v>
      </c>
      <c r="N11" s="172">
        <v>0.5</v>
      </c>
      <c r="O11" s="172">
        <v>1.9</v>
      </c>
      <c r="P11" s="326">
        <f t="shared" si="4"/>
        <v>2.4</v>
      </c>
      <c r="Q11" s="172">
        <v>1</v>
      </c>
      <c r="R11" s="172">
        <v>0.1</v>
      </c>
      <c r="S11" s="172">
        <v>0.2</v>
      </c>
      <c r="T11" s="172">
        <v>0.9</v>
      </c>
      <c r="U11" s="326">
        <f t="shared" si="5"/>
        <v>2.2000000000000002</v>
      </c>
      <c r="V11" s="172">
        <v>0.1</v>
      </c>
      <c r="W11" s="172">
        <v>0.3</v>
      </c>
      <c r="X11" s="326">
        <f t="shared" si="9"/>
        <v>0.4</v>
      </c>
      <c r="Y11" s="172">
        <v>4</v>
      </c>
      <c r="Z11" s="172">
        <v>0.6</v>
      </c>
      <c r="AA11" s="172">
        <v>1</v>
      </c>
      <c r="AB11" s="172">
        <v>0.2</v>
      </c>
      <c r="AC11" s="326">
        <f t="shared" si="6"/>
        <v>5.8</v>
      </c>
      <c r="AD11" s="172">
        <v>0</v>
      </c>
      <c r="AE11" s="172">
        <v>0.1</v>
      </c>
      <c r="AF11" s="172">
        <v>1.1000000000000001</v>
      </c>
      <c r="AG11" s="326">
        <f t="shared" si="7"/>
        <v>1.2000000000000002</v>
      </c>
      <c r="AH11" s="172">
        <v>0.8</v>
      </c>
      <c r="AI11" s="172">
        <v>0</v>
      </c>
      <c r="AJ11" s="326">
        <f t="shared" si="10"/>
        <v>0.8</v>
      </c>
      <c r="AK11" s="172">
        <v>0.7</v>
      </c>
      <c r="AL11" s="172">
        <v>1.2</v>
      </c>
      <c r="AM11" s="326">
        <f t="shared" si="11"/>
        <v>1.9</v>
      </c>
      <c r="AN11" s="172">
        <v>3.8</v>
      </c>
      <c r="AO11" s="172">
        <v>0.4</v>
      </c>
      <c r="AP11" s="326">
        <f t="shared" si="12"/>
        <v>4.2</v>
      </c>
      <c r="AQ11" s="172">
        <f t="shared" si="13"/>
        <v>28.099999999999998</v>
      </c>
    </row>
    <row r="12" spans="1:126" ht="15.75">
      <c r="A12" s="310" t="s">
        <v>637</v>
      </c>
      <c r="B12" s="373">
        <f t="shared" si="0"/>
        <v>33.1</v>
      </c>
      <c r="C12" s="20">
        <v>3</v>
      </c>
      <c r="D12" s="319">
        <f t="shared" si="1"/>
        <v>3</v>
      </c>
      <c r="E12" s="20">
        <v>0.4</v>
      </c>
      <c r="F12" s="319">
        <f t="shared" si="2"/>
        <v>0.4</v>
      </c>
      <c r="G12" s="20">
        <v>4.8</v>
      </c>
      <c r="H12" s="20">
        <v>2.4</v>
      </c>
      <c r="I12" s="319">
        <f t="shared" si="8"/>
        <v>7.1999999999999993</v>
      </c>
      <c r="J12" s="20">
        <v>0.2</v>
      </c>
      <c r="K12" s="20">
        <v>1.1000000000000001</v>
      </c>
      <c r="L12" s="20">
        <v>1.1000000000000001</v>
      </c>
      <c r="M12" s="319">
        <f t="shared" si="3"/>
        <v>2.4000000000000004</v>
      </c>
      <c r="N12" s="20">
        <v>0.5</v>
      </c>
      <c r="O12" s="20">
        <v>1.1000000000000001</v>
      </c>
      <c r="P12" s="319">
        <f t="shared" si="4"/>
        <v>1.6</v>
      </c>
      <c r="Q12" s="20">
        <v>0.5</v>
      </c>
      <c r="R12" s="20">
        <v>0.3</v>
      </c>
      <c r="S12" s="20">
        <v>0.3</v>
      </c>
      <c r="T12" s="20">
        <v>0.8</v>
      </c>
      <c r="U12" s="319">
        <f t="shared" si="5"/>
        <v>1.9000000000000001</v>
      </c>
      <c r="V12" s="20">
        <v>0.1</v>
      </c>
      <c r="W12" s="20">
        <v>0.3</v>
      </c>
      <c r="X12" s="319">
        <f t="shared" si="9"/>
        <v>0.4</v>
      </c>
      <c r="Y12" s="20">
        <v>5.2</v>
      </c>
      <c r="Z12" s="20">
        <v>0.3</v>
      </c>
      <c r="AA12" s="20">
        <v>1.6</v>
      </c>
      <c r="AB12" s="20">
        <v>0.2</v>
      </c>
      <c r="AC12" s="319">
        <f t="shared" si="6"/>
        <v>7.3</v>
      </c>
      <c r="AD12" s="20">
        <v>0</v>
      </c>
      <c r="AE12" s="20">
        <v>0</v>
      </c>
      <c r="AF12" s="20">
        <v>1.6</v>
      </c>
      <c r="AG12" s="319">
        <f t="shared" si="7"/>
        <v>1.6</v>
      </c>
      <c r="AH12" s="20">
        <v>0.3</v>
      </c>
      <c r="AI12" s="20">
        <v>0</v>
      </c>
      <c r="AJ12" s="319">
        <f t="shared" si="10"/>
        <v>0.3</v>
      </c>
      <c r="AK12" s="20">
        <v>0.6</v>
      </c>
      <c r="AL12" s="20">
        <v>1.1000000000000001</v>
      </c>
      <c r="AM12" s="319">
        <f t="shared" si="11"/>
        <v>1.7000000000000002</v>
      </c>
      <c r="AN12" s="20">
        <v>4.9000000000000004</v>
      </c>
      <c r="AO12" s="20">
        <v>0.4</v>
      </c>
      <c r="AP12" s="319">
        <f t="shared" si="12"/>
        <v>5.3000000000000007</v>
      </c>
      <c r="AQ12" s="20">
        <f t="shared" si="13"/>
        <v>33.1</v>
      </c>
    </row>
    <row r="13" spans="1:126" ht="15.75">
      <c r="A13" s="310" t="s">
        <v>667</v>
      </c>
      <c r="B13" s="373">
        <f t="shared" si="0"/>
        <v>29.58</v>
      </c>
      <c r="C13" s="20">
        <v>1.53</v>
      </c>
      <c r="D13" s="319">
        <f t="shared" si="1"/>
        <v>1.53</v>
      </c>
      <c r="E13" s="20">
        <v>0.34</v>
      </c>
      <c r="F13" s="319">
        <f t="shared" si="2"/>
        <v>0.34</v>
      </c>
      <c r="G13" s="20">
        <v>2.61</v>
      </c>
      <c r="H13" s="20">
        <v>1.46</v>
      </c>
      <c r="I13" s="319">
        <f t="shared" si="8"/>
        <v>4.07</v>
      </c>
      <c r="J13" s="20">
        <v>1.5</v>
      </c>
      <c r="K13" s="20">
        <v>1.62</v>
      </c>
      <c r="L13" s="20">
        <v>1.21</v>
      </c>
      <c r="M13" s="319">
        <f t="shared" si="3"/>
        <v>4.33</v>
      </c>
      <c r="N13" s="20">
        <v>0.48</v>
      </c>
      <c r="O13" s="20">
        <v>1.83</v>
      </c>
      <c r="P13" s="319">
        <f t="shared" si="4"/>
        <v>2.31</v>
      </c>
      <c r="Q13" s="20">
        <v>0.22</v>
      </c>
      <c r="R13" s="20">
        <v>0.81</v>
      </c>
      <c r="S13" s="20">
        <v>0.22</v>
      </c>
      <c r="T13" s="20">
        <v>0.18</v>
      </c>
      <c r="U13" s="319">
        <f t="shared" si="5"/>
        <v>1.43</v>
      </c>
      <c r="V13" s="20">
        <v>0</v>
      </c>
      <c r="W13" s="20">
        <v>0.31</v>
      </c>
      <c r="X13" s="319">
        <f t="shared" si="9"/>
        <v>0.31</v>
      </c>
      <c r="Y13" s="20">
        <v>5.61</v>
      </c>
      <c r="Z13" s="20">
        <v>0.21</v>
      </c>
      <c r="AA13" s="20">
        <v>0.71</v>
      </c>
      <c r="AB13" s="20">
        <v>0.12</v>
      </c>
      <c r="AC13" s="319">
        <f t="shared" si="6"/>
        <v>6.65</v>
      </c>
      <c r="AD13" s="20">
        <v>0</v>
      </c>
      <c r="AE13" s="20">
        <v>0.05</v>
      </c>
      <c r="AF13" s="20">
        <v>1.91</v>
      </c>
      <c r="AG13" s="319">
        <f t="shared" si="7"/>
        <v>1.96</v>
      </c>
      <c r="AH13" s="20">
        <v>0</v>
      </c>
      <c r="AI13" s="20">
        <v>0</v>
      </c>
      <c r="AJ13" s="319">
        <f t="shared" si="10"/>
        <v>0</v>
      </c>
      <c r="AK13" s="20">
        <v>0.49</v>
      </c>
      <c r="AL13" s="20">
        <v>1.0900000000000001</v>
      </c>
      <c r="AM13" s="319">
        <f t="shared" si="11"/>
        <v>1.58</v>
      </c>
      <c r="AN13" s="20">
        <v>4.8600000000000003</v>
      </c>
      <c r="AO13" s="20">
        <v>0.21</v>
      </c>
      <c r="AP13" s="319">
        <f t="shared" si="12"/>
        <v>5.07</v>
      </c>
      <c r="AQ13" s="20">
        <f t="shared" si="13"/>
        <v>29.58</v>
      </c>
    </row>
    <row r="14" spans="1:126" ht="15.75">
      <c r="A14" s="371" t="s">
        <v>638</v>
      </c>
      <c r="B14" s="374">
        <f t="shared" si="0"/>
        <v>20.2</v>
      </c>
      <c r="C14" s="172">
        <v>0.8</v>
      </c>
      <c r="D14" s="326">
        <f t="shared" si="1"/>
        <v>0.8</v>
      </c>
      <c r="E14" s="172">
        <v>0.3</v>
      </c>
      <c r="F14" s="326">
        <f t="shared" si="2"/>
        <v>0.3</v>
      </c>
      <c r="G14" s="172">
        <v>2</v>
      </c>
      <c r="H14" s="172">
        <v>1</v>
      </c>
      <c r="I14" s="326">
        <f t="shared" si="8"/>
        <v>3</v>
      </c>
      <c r="J14" s="172">
        <v>0.2</v>
      </c>
      <c r="K14" s="172">
        <v>1.5</v>
      </c>
      <c r="L14" s="172">
        <v>0.8</v>
      </c>
      <c r="M14" s="326">
        <f t="shared" si="3"/>
        <v>2.5</v>
      </c>
      <c r="N14" s="172">
        <v>0.8</v>
      </c>
      <c r="O14" s="172">
        <v>1.6</v>
      </c>
      <c r="P14" s="326">
        <f t="shared" si="4"/>
        <v>2.4000000000000004</v>
      </c>
      <c r="Q14" s="172">
        <v>0.3</v>
      </c>
      <c r="R14" s="172">
        <v>0.1</v>
      </c>
      <c r="S14" s="172">
        <v>0.1</v>
      </c>
      <c r="T14" s="172">
        <v>0</v>
      </c>
      <c r="U14" s="326">
        <f t="shared" si="5"/>
        <v>0.5</v>
      </c>
      <c r="V14" s="172">
        <v>0</v>
      </c>
      <c r="W14" s="172">
        <v>0.2</v>
      </c>
      <c r="X14" s="326">
        <f t="shared" si="9"/>
        <v>0.2</v>
      </c>
      <c r="Y14" s="172">
        <v>3</v>
      </c>
      <c r="Z14" s="172">
        <v>0.3</v>
      </c>
      <c r="AA14" s="172">
        <v>0.5</v>
      </c>
      <c r="AB14" s="172">
        <v>0</v>
      </c>
      <c r="AC14" s="326">
        <f t="shared" si="6"/>
        <v>3.8</v>
      </c>
      <c r="AD14" s="172">
        <v>0</v>
      </c>
      <c r="AE14" s="172">
        <v>0</v>
      </c>
      <c r="AF14" s="172">
        <v>1.3</v>
      </c>
      <c r="AG14" s="326">
        <f t="shared" si="7"/>
        <v>1.3</v>
      </c>
      <c r="AH14" s="172">
        <v>0</v>
      </c>
      <c r="AI14" s="172">
        <v>0</v>
      </c>
      <c r="AJ14" s="326">
        <f t="shared" si="10"/>
        <v>0</v>
      </c>
      <c r="AK14" s="172">
        <v>0.5</v>
      </c>
      <c r="AL14" s="172">
        <v>0.9</v>
      </c>
      <c r="AM14" s="326">
        <f t="shared" si="11"/>
        <v>1.4</v>
      </c>
      <c r="AN14" s="172">
        <v>3.6</v>
      </c>
      <c r="AO14" s="172">
        <v>0.4</v>
      </c>
      <c r="AP14" s="326">
        <f t="shared" si="12"/>
        <v>4</v>
      </c>
      <c r="AQ14" s="172">
        <f t="shared" si="13"/>
        <v>20.2</v>
      </c>
    </row>
    <row r="15" spans="1:126" ht="15.75">
      <c r="A15" s="310" t="s">
        <v>256</v>
      </c>
      <c r="B15" s="373">
        <f t="shared" si="0"/>
        <v>31.8</v>
      </c>
      <c r="C15" s="20">
        <v>1.6</v>
      </c>
      <c r="D15" s="319">
        <f t="shared" si="1"/>
        <v>1.6</v>
      </c>
      <c r="E15" s="20">
        <v>0.2</v>
      </c>
      <c r="F15" s="319">
        <f t="shared" si="2"/>
        <v>0.2</v>
      </c>
      <c r="G15" s="20">
        <v>3.1</v>
      </c>
      <c r="H15" s="20">
        <v>0.6</v>
      </c>
      <c r="I15" s="319">
        <f t="shared" si="8"/>
        <v>3.7</v>
      </c>
      <c r="J15" s="20">
        <v>0.1</v>
      </c>
      <c r="K15" s="20">
        <v>2.8</v>
      </c>
      <c r="L15" s="20">
        <v>1.4</v>
      </c>
      <c r="M15" s="319">
        <f t="shared" si="3"/>
        <v>4.3</v>
      </c>
      <c r="N15" s="20">
        <v>1.4</v>
      </c>
      <c r="O15" s="20">
        <v>2.6</v>
      </c>
      <c r="P15" s="319">
        <f t="shared" si="4"/>
        <v>4</v>
      </c>
      <c r="Q15" s="20">
        <v>0</v>
      </c>
      <c r="R15" s="20">
        <v>0.3</v>
      </c>
      <c r="S15" s="20">
        <v>0.3</v>
      </c>
      <c r="T15" s="20">
        <v>0.1</v>
      </c>
      <c r="U15" s="319">
        <f t="shared" si="5"/>
        <v>0.7</v>
      </c>
      <c r="V15" s="20">
        <v>0.2</v>
      </c>
      <c r="W15" s="20">
        <v>0.2</v>
      </c>
      <c r="X15" s="319">
        <f t="shared" si="9"/>
        <v>0.4</v>
      </c>
      <c r="Y15" s="20">
        <v>4.8</v>
      </c>
      <c r="Z15" s="20">
        <v>0.3</v>
      </c>
      <c r="AA15" s="20">
        <v>1.3</v>
      </c>
      <c r="AB15" s="20">
        <v>0</v>
      </c>
      <c r="AC15" s="319">
        <f t="shared" si="6"/>
        <v>6.3999999999999995</v>
      </c>
      <c r="AD15" s="20">
        <v>0</v>
      </c>
      <c r="AE15" s="20">
        <v>0.1</v>
      </c>
      <c r="AF15" s="20">
        <v>3</v>
      </c>
      <c r="AG15" s="319">
        <f t="shared" si="7"/>
        <v>3.1</v>
      </c>
      <c r="AH15" s="20">
        <v>0</v>
      </c>
      <c r="AI15" s="20">
        <v>0</v>
      </c>
      <c r="AJ15" s="319">
        <f t="shared" si="10"/>
        <v>0</v>
      </c>
      <c r="AK15" s="20">
        <v>0.6</v>
      </c>
      <c r="AL15" s="20">
        <v>1.3</v>
      </c>
      <c r="AM15" s="319">
        <f t="shared" si="11"/>
        <v>1.9</v>
      </c>
      <c r="AN15" s="20">
        <v>5</v>
      </c>
      <c r="AO15" s="20">
        <v>0.5</v>
      </c>
      <c r="AP15" s="319">
        <f t="shared" si="12"/>
        <v>5.5</v>
      </c>
      <c r="AQ15" s="20">
        <f t="shared" si="13"/>
        <v>31.8</v>
      </c>
    </row>
    <row r="16" spans="1:126" ht="15.75">
      <c r="A16" s="310" t="s">
        <v>257</v>
      </c>
      <c r="B16" s="373">
        <f t="shared" si="0"/>
        <v>30.3</v>
      </c>
      <c r="C16" s="20">
        <v>1.5</v>
      </c>
      <c r="D16" s="319">
        <f t="shared" si="1"/>
        <v>1.5</v>
      </c>
      <c r="E16" s="20">
        <v>0.3</v>
      </c>
      <c r="F16" s="319">
        <f t="shared" si="2"/>
        <v>0.3</v>
      </c>
      <c r="G16" s="20">
        <v>3.3</v>
      </c>
      <c r="H16" s="20">
        <v>0.5</v>
      </c>
      <c r="I16" s="319">
        <f t="shared" si="8"/>
        <v>3.8</v>
      </c>
      <c r="J16" s="20">
        <v>0.2</v>
      </c>
      <c r="K16" s="20">
        <v>3.3</v>
      </c>
      <c r="L16" s="20">
        <v>1.3</v>
      </c>
      <c r="M16" s="319">
        <f t="shared" si="3"/>
        <v>4.8</v>
      </c>
      <c r="N16" s="20">
        <v>1.4</v>
      </c>
      <c r="O16" s="20">
        <v>2.2999999999999998</v>
      </c>
      <c r="P16" s="319">
        <f t="shared" si="4"/>
        <v>3.6999999999999997</v>
      </c>
      <c r="Q16" s="20">
        <v>0.1</v>
      </c>
      <c r="R16" s="20">
        <v>0.4</v>
      </c>
      <c r="S16" s="20">
        <v>0.2</v>
      </c>
      <c r="T16" s="20">
        <v>0.3</v>
      </c>
      <c r="U16" s="319">
        <f t="shared" si="5"/>
        <v>1</v>
      </c>
      <c r="V16" s="20">
        <v>0.1</v>
      </c>
      <c r="W16" s="20">
        <v>0.2</v>
      </c>
      <c r="X16" s="319">
        <f t="shared" si="9"/>
        <v>0.30000000000000004</v>
      </c>
      <c r="Y16" s="20">
        <v>3.2</v>
      </c>
      <c r="Z16" s="20">
        <v>0.3</v>
      </c>
      <c r="AA16" s="20">
        <v>1.1000000000000001</v>
      </c>
      <c r="AB16" s="20">
        <v>0</v>
      </c>
      <c r="AC16" s="319">
        <f t="shared" si="6"/>
        <v>4.5999999999999996</v>
      </c>
      <c r="AD16" s="20">
        <v>0</v>
      </c>
      <c r="AE16" s="20">
        <v>0.1</v>
      </c>
      <c r="AF16" s="20">
        <v>2.9</v>
      </c>
      <c r="AG16" s="319">
        <f t="shared" si="7"/>
        <v>3</v>
      </c>
      <c r="AH16" s="20">
        <v>0</v>
      </c>
      <c r="AI16" s="20">
        <v>0.3</v>
      </c>
      <c r="AJ16" s="319">
        <f t="shared" si="10"/>
        <v>0.3</v>
      </c>
      <c r="AK16" s="20">
        <v>0.8</v>
      </c>
      <c r="AL16" s="20">
        <v>0.9</v>
      </c>
      <c r="AM16" s="319">
        <f t="shared" si="11"/>
        <v>1.7000000000000002</v>
      </c>
      <c r="AN16" s="20">
        <v>4.8</v>
      </c>
      <c r="AO16" s="20">
        <v>0.5</v>
      </c>
      <c r="AP16" s="319">
        <f t="shared" si="12"/>
        <v>5.3</v>
      </c>
      <c r="AQ16" s="20">
        <f t="shared" si="13"/>
        <v>30.3</v>
      </c>
    </row>
    <row r="17" spans="1:43" ht="15.75">
      <c r="A17" s="310" t="s">
        <v>662</v>
      </c>
      <c r="B17" s="373">
        <f t="shared" si="0"/>
        <v>26.200000000000003</v>
      </c>
      <c r="C17" s="20">
        <v>1.8</v>
      </c>
      <c r="D17" s="319">
        <f t="shared" si="1"/>
        <v>1.8</v>
      </c>
      <c r="E17" s="20">
        <v>0.3</v>
      </c>
      <c r="F17" s="319">
        <f t="shared" si="2"/>
        <v>0.3</v>
      </c>
      <c r="G17" s="20">
        <v>2.9</v>
      </c>
      <c r="H17" s="20">
        <v>0.3</v>
      </c>
      <c r="I17" s="319">
        <f t="shared" si="8"/>
        <v>3.1999999999999997</v>
      </c>
      <c r="J17" s="20">
        <v>0.2</v>
      </c>
      <c r="K17" s="20">
        <v>1.3</v>
      </c>
      <c r="L17" s="20">
        <v>1.1000000000000001</v>
      </c>
      <c r="M17" s="319">
        <f t="shared" si="3"/>
        <v>2.6</v>
      </c>
      <c r="N17" s="20">
        <v>0.8</v>
      </c>
      <c r="O17" s="20">
        <v>1.8</v>
      </c>
      <c r="P17" s="319">
        <f t="shared" si="4"/>
        <v>2.6</v>
      </c>
      <c r="Q17" s="20">
        <v>0.1</v>
      </c>
      <c r="R17" s="20">
        <v>0.1</v>
      </c>
      <c r="S17" s="20">
        <v>0.2</v>
      </c>
      <c r="T17" s="20">
        <v>0.1</v>
      </c>
      <c r="U17" s="319">
        <f t="shared" si="5"/>
        <v>0.5</v>
      </c>
      <c r="V17" s="20">
        <v>0</v>
      </c>
      <c r="W17" s="20">
        <v>0.2</v>
      </c>
      <c r="X17" s="319">
        <f t="shared" si="9"/>
        <v>0.2</v>
      </c>
      <c r="Y17" s="20">
        <v>4</v>
      </c>
      <c r="Z17" s="20">
        <v>0.8</v>
      </c>
      <c r="AA17" s="20">
        <v>0.7</v>
      </c>
      <c r="AB17" s="20">
        <v>0</v>
      </c>
      <c r="AC17" s="319">
        <f t="shared" si="6"/>
        <v>5.5</v>
      </c>
      <c r="AD17" s="20">
        <v>0</v>
      </c>
      <c r="AE17" s="20">
        <v>0</v>
      </c>
      <c r="AF17" s="20">
        <v>2</v>
      </c>
      <c r="AG17" s="319">
        <f t="shared" si="7"/>
        <v>2</v>
      </c>
      <c r="AH17" s="20">
        <v>0</v>
      </c>
      <c r="AI17" s="20">
        <v>0</v>
      </c>
      <c r="AJ17" s="319">
        <f t="shared" si="10"/>
        <v>0</v>
      </c>
      <c r="AK17" s="20">
        <v>0.9</v>
      </c>
      <c r="AL17" s="20">
        <v>1.2</v>
      </c>
      <c r="AM17" s="319">
        <f t="shared" si="11"/>
        <v>2.1</v>
      </c>
      <c r="AN17" s="20">
        <v>5</v>
      </c>
      <c r="AO17" s="20">
        <v>0.4</v>
      </c>
      <c r="AP17" s="319">
        <f t="shared" si="12"/>
        <v>5.4</v>
      </c>
      <c r="AQ17" s="20">
        <f t="shared" si="13"/>
        <v>26.200000000000003</v>
      </c>
    </row>
    <row r="18" spans="1:43" ht="15.75">
      <c r="A18" s="310" t="s">
        <v>308</v>
      </c>
      <c r="B18" s="373">
        <f t="shared" si="0"/>
        <v>23.7</v>
      </c>
      <c r="C18" s="20">
        <v>1.5</v>
      </c>
      <c r="D18" s="319">
        <f t="shared" si="1"/>
        <v>1.5</v>
      </c>
      <c r="E18" s="20">
        <v>0.2</v>
      </c>
      <c r="F18" s="319">
        <f t="shared" si="2"/>
        <v>0.2</v>
      </c>
      <c r="G18" s="20">
        <v>2.2999999999999998</v>
      </c>
      <c r="H18" s="20">
        <v>0.2</v>
      </c>
      <c r="I18" s="319">
        <f t="shared" si="8"/>
        <v>2.5</v>
      </c>
      <c r="J18" s="20">
        <v>0.2</v>
      </c>
      <c r="K18" s="20">
        <v>1.4</v>
      </c>
      <c r="L18" s="20">
        <v>1</v>
      </c>
      <c r="M18" s="319">
        <f t="shared" si="3"/>
        <v>2.5999999999999996</v>
      </c>
      <c r="N18" s="20">
        <v>1.1000000000000001</v>
      </c>
      <c r="O18" s="20">
        <v>2.1</v>
      </c>
      <c r="P18" s="319">
        <f t="shared" si="4"/>
        <v>3.2</v>
      </c>
      <c r="Q18" s="20">
        <v>0.2</v>
      </c>
      <c r="R18" s="20">
        <v>0.1</v>
      </c>
      <c r="S18" s="20">
        <v>0.1</v>
      </c>
      <c r="T18" s="20">
        <v>0.1</v>
      </c>
      <c r="U18" s="319">
        <f t="shared" si="5"/>
        <v>0.5</v>
      </c>
      <c r="V18" s="20">
        <v>0.3</v>
      </c>
      <c r="W18" s="20">
        <v>0.2</v>
      </c>
      <c r="X18" s="319">
        <f t="shared" si="9"/>
        <v>0.5</v>
      </c>
      <c r="Y18" s="20">
        <v>2.4</v>
      </c>
      <c r="Z18" s="20">
        <v>0.3</v>
      </c>
      <c r="AA18" s="20">
        <v>1.2</v>
      </c>
      <c r="AB18" s="20">
        <v>0</v>
      </c>
      <c r="AC18" s="319">
        <f t="shared" si="6"/>
        <v>3.8999999999999995</v>
      </c>
      <c r="AD18" s="20">
        <v>0</v>
      </c>
      <c r="AE18" s="20">
        <v>0</v>
      </c>
      <c r="AF18" s="20">
        <v>1.5</v>
      </c>
      <c r="AG18" s="319">
        <f t="shared" si="7"/>
        <v>1.5</v>
      </c>
      <c r="AH18" s="20">
        <v>0</v>
      </c>
      <c r="AI18" s="20">
        <v>0</v>
      </c>
      <c r="AJ18" s="319">
        <f t="shared" si="10"/>
        <v>0</v>
      </c>
      <c r="AK18" s="20">
        <v>0.8</v>
      </c>
      <c r="AL18" s="20">
        <v>1.3</v>
      </c>
      <c r="AM18" s="319">
        <f t="shared" si="11"/>
        <v>2.1</v>
      </c>
      <c r="AN18" s="20">
        <v>4.8</v>
      </c>
      <c r="AO18" s="20">
        <v>0.4</v>
      </c>
      <c r="AP18" s="319">
        <f t="shared" si="12"/>
        <v>5.2</v>
      </c>
      <c r="AQ18" s="20">
        <f t="shared" si="13"/>
        <v>23.7</v>
      </c>
    </row>
    <row r="19" spans="1:43" ht="15.75">
      <c r="A19" s="371" t="s">
        <v>309</v>
      </c>
      <c r="B19" s="374">
        <f t="shared" si="0"/>
        <v>23.1</v>
      </c>
      <c r="C19" s="172">
        <v>1.6</v>
      </c>
      <c r="D19" s="326">
        <f t="shared" si="1"/>
        <v>1.6</v>
      </c>
      <c r="E19" s="172">
        <v>0.3</v>
      </c>
      <c r="F19" s="326">
        <f t="shared" si="2"/>
        <v>0.3</v>
      </c>
      <c r="G19" s="172">
        <v>2.1</v>
      </c>
      <c r="H19" s="172">
        <v>0.2</v>
      </c>
      <c r="I19" s="326">
        <f t="shared" si="8"/>
        <v>2.3000000000000003</v>
      </c>
      <c r="J19" s="172">
        <v>0.3</v>
      </c>
      <c r="K19" s="172">
        <v>1.5</v>
      </c>
      <c r="L19" s="172">
        <v>1.1000000000000001</v>
      </c>
      <c r="M19" s="326">
        <f t="shared" si="3"/>
        <v>2.9000000000000004</v>
      </c>
      <c r="N19" s="172">
        <v>1.1000000000000001</v>
      </c>
      <c r="O19" s="172">
        <v>1.8</v>
      </c>
      <c r="P19" s="326">
        <f t="shared" si="4"/>
        <v>2.9000000000000004</v>
      </c>
      <c r="Q19" s="172">
        <v>0.2</v>
      </c>
      <c r="R19" s="172">
        <v>0.1</v>
      </c>
      <c r="S19" s="172">
        <v>0.1</v>
      </c>
      <c r="T19" s="172">
        <v>0.1</v>
      </c>
      <c r="U19" s="326">
        <f t="shared" si="5"/>
        <v>0.5</v>
      </c>
      <c r="V19" s="172">
        <v>0.3</v>
      </c>
      <c r="W19" s="172">
        <v>0.2</v>
      </c>
      <c r="X19" s="326">
        <f t="shared" si="9"/>
        <v>0.5</v>
      </c>
      <c r="Y19" s="172">
        <v>2.2000000000000002</v>
      </c>
      <c r="Z19" s="172">
        <v>0.2</v>
      </c>
      <c r="AA19" s="172">
        <v>0.7</v>
      </c>
      <c r="AB19" s="172">
        <v>0</v>
      </c>
      <c r="AC19" s="326">
        <f t="shared" si="6"/>
        <v>3.1000000000000005</v>
      </c>
      <c r="AD19" s="172">
        <v>0</v>
      </c>
      <c r="AE19" s="172">
        <v>0.1</v>
      </c>
      <c r="AF19" s="172">
        <v>1.3</v>
      </c>
      <c r="AG19" s="326">
        <f t="shared" si="7"/>
        <v>1.4000000000000001</v>
      </c>
      <c r="AH19" s="172">
        <v>0</v>
      </c>
      <c r="AI19" s="172">
        <v>0</v>
      </c>
      <c r="AJ19" s="326">
        <f t="shared" si="10"/>
        <v>0</v>
      </c>
      <c r="AK19" s="172">
        <v>0.8</v>
      </c>
      <c r="AL19" s="172">
        <v>1.4</v>
      </c>
      <c r="AM19" s="326">
        <f t="shared" si="11"/>
        <v>2.2000000000000002</v>
      </c>
      <c r="AN19" s="172">
        <v>4.8</v>
      </c>
      <c r="AO19" s="172">
        <v>0.6</v>
      </c>
      <c r="AP19" s="326">
        <f t="shared" si="12"/>
        <v>5.3999999999999995</v>
      </c>
      <c r="AQ19" s="172">
        <f t="shared" si="13"/>
        <v>23.1</v>
      </c>
    </row>
    <row r="20" spans="1:43" ht="15.75">
      <c r="A20" s="354" t="s">
        <v>340</v>
      </c>
      <c r="B20" s="373">
        <f t="shared" si="0"/>
        <v>23.700000000000003</v>
      </c>
      <c r="C20" s="20">
        <v>1.5</v>
      </c>
      <c r="D20" s="319">
        <f t="shared" si="1"/>
        <v>1.5</v>
      </c>
      <c r="E20" s="20">
        <v>0.3</v>
      </c>
      <c r="F20" s="319">
        <f t="shared" si="2"/>
        <v>0.3</v>
      </c>
      <c r="G20" s="20">
        <v>2.2000000000000002</v>
      </c>
      <c r="H20" s="20">
        <v>0.3</v>
      </c>
      <c r="I20" s="319">
        <f t="shared" si="8"/>
        <v>2.5</v>
      </c>
      <c r="J20" s="20">
        <v>0.2</v>
      </c>
      <c r="K20" s="20">
        <v>0.8</v>
      </c>
      <c r="L20" s="20">
        <v>0.9</v>
      </c>
      <c r="M20" s="319">
        <f t="shared" si="3"/>
        <v>1.9</v>
      </c>
      <c r="N20" s="20">
        <v>1.4</v>
      </c>
      <c r="O20" s="20">
        <v>2</v>
      </c>
      <c r="P20" s="319">
        <f t="shared" si="4"/>
        <v>3.4</v>
      </c>
      <c r="Q20" s="20">
        <v>0</v>
      </c>
      <c r="R20" s="20">
        <v>0.1</v>
      </c>
      <c r="S20" s="20">
        <v>0.1</v>
      </c>
      <c r="T20" s="20">
        <v>0.1</v>
      </c>
      <c r="U20" s="319">
        <f t="shared" si="5"/>
        <v>0.30000000000000004</v>
      </c>
      <c r="V20" s="20">
        <v>0.1</v>
      </c>
      <c r="W20" s="20">
        <v>0.2</v>
      </c>
      <c r="X20" s="319">
        <f t="shared" si="9"/>
        <v>0.30000000000000004</v>
      </c>
      <c r="Y20" s="20">
        <v>2.9</v>
      </c>
      <c r="Z20" s="20">
        <v>0.8</v>
      </c>
      <c r="AA20" s="20">
        <v>0.5</v>
      </c>
      <c r="AB20" s="20">
        <v>0.1</v>
      </c>
      <c r="AC20" s="319">
        <f t="shared" si="6"/>
        <v>4.3</v>
      </c>
      <c r="AD20" s="20">
        <v>0</v>
      </c>
      <c r="AE20" s="20">
        <v>0.3</v>
      </c>
      <c r="AF20" s="20">
        <v>2.2999999999999998</v>
      </c>
      <c r="AG20" s="319">
        <f t="shared" si="7"/>
        <v>2.5999999999999996</v>
      </c>
      <c r="AH20" s="20">
        <v>0</v>
      </c>
      <c r="AI20" s="20">
        <v>0</v>
      </c>
      <c r="AJ20" s="319">
        <f t="shared" si="10"/>
        <v>0</v>
      </c>
      <c r="AK20" s="20">
        <v>0.8</v>
      </c>
      <c r="AL20" s="20">
        <v>0.9</v>
      </c>
      <c r="AM20" s="319">
        <f t="shared" si="11"/>
        <v>1.7000000000000002</v>
      </c>
      <c r="AN20" s="20">
        <v>4.7</v>
      </c>
      <c r="AO20" s="20">
        <v>0.2</v>
      </c>
      <c r="AP20" s="319">
        <f t="shared" si="12"/>
        <v>4.9000000000000004</v>
      </c>
      <c r="AQ20" s="20">
        <f t="shared" si="13"/>
        <v>23.700000000000003</v>
      </c>
    </row>
    <row r="21" spans="1:43" ht="15.75">
      <c r="A21" s="310" t="s">
        <v>323</v>
      </c>
      <c r="B21" s="373">
        <f t="shared" si="0"/>
        <v>28.4</v>
      </c>
      <c r="C21" s="20">
        <v>1.5</v>
      </c>
      <c r="D21" s="319">
        <f t="shared" si="1"/>
        <v>1.5</v>
      </c>
      <c r="E21" s="20">
        <v>0.3</v>
      </c>
      <c r="F21" s="319">
        <f t="shared" si="2"/>
        <v>0.3</v>
      </c>
      <c r="G21" s="20">
        <v>2.6</v>
      </c>
      <c r="H21" s="20">
        <v>0.3</v>
      </c>
      <c r="I21" s="319">
        <f t="shared" si="8"/>
        <v>2.9</v>
      </c>
      <c r="J21" s="20">
        <v>0.3</v>
      </c>
      <c r="K21" s="20">
        <v>2.4</v>
      </c>
      <c r="L21" s="20">
        <v>0.8</v>
      </c>
      <c r="M21" s="319">
        <f t="shared" si="3"/>
        <v>3.5</v>
      </c>
      <c r="N21" s="20">
        <v>0.8</v>
      </c>
      <c r="O21" s="20">
        <v>1.8</v>
      </c>
      <c r="P21" s="319">
        <f t="shared" si="4"/>
        <v>2.6</v>
      </c>
      <c r="Q21" s="20">
        <v>0</v>
      </c>
      <c r="R21" s="20">
        <v>0.2</v>
      </c>
      <c r="S21" s="20">
        <v>0.2</v>
      </c>
      <c r="T21" s="20">
        <v>0</v>
      </c>
      <c r="U21" s="319">
        <f t="shared" si="5"/>
        <v>0.4</v>
      </c>
      <c r="V21" s="20">
        <v>0.3</v>
      </c>
      <c r="W21" s="20">
        <v>0.1</v>
      </c>
      <c r="X21" s="319">
        <f t="shared" si="9"/>
        <v>0.4</v>
      </c>
      <c r="Y21" s="20">
        <v>5.0999999999999996</v>
      </c>
      <c r="Z21" s="20">
        <v>0.3</v>
      </c>
      <c r="AA21" s="20">
        <v>0.4</v>
      </c>
      <c r="AB21" s="20">
        <v>0.3</v>
      </c>
      <c r="AC21" s="319">
        <f t="shared" si="6"/>
        <v>6.1</v>
      </c>
      <c r="AD21" s="20">
        <v>0.4</v>
      </c>
      <c r="AE21" s="20">
        <v>0.4</v>
      </c>
      <c r="AF21" s="20">
        <v>2.4</v>
      </c>
      <c r="AG21" s="319">
        <f t="shared" si="7"/>
        <v>3.2</v>
      </c>
      <c r="AH21" s="20">
        <v>0</v>
      </c>
      <c r="AI21" s="20">
        <v>0</v>
      </c>
      <c r="AJ21" s="319">
        <f t="shared" si="10"/>
        <v>0</v>
      </c>
      <c r="AK21" s="20">
        <v>1.2</v>
      </c>
      <c r="AL21" s="20">
        <v>1.4</v>
      </c>
      <c r="AM21" s="319">
        <f t="shared" si="11"/>
        <v>2.5999999999999996</v>
      </c>
      <c r="AN21" s="20">
        <v>4.5</v>
      </c>
      <c r="AO21" s="20">
        <v>0.4</v>
      </c>
      <c r="AP21" s="319">
        <f t="shared" si="12"/>
        <v>4.9000000000000004</v>
      </c>
      <c r="AQ21" s="20">
        <f t="shared" si="13"/>
        <v>28.4</v>
      </c>
    </row>
    <row r="22" spans="1:43" ht="15.75">
      <c r="A22" s="371" t="s">
        <v>666</v>
      </c>
      <c r="B22" s="374">
        <f t="shared" si="0"/>
        <v>27.3</v>
      </c>
      <c r="C22" s="172">
        <v>1.6</v>
      </c>
      <c r="D22" s="326">
        <f t="shared" si="1"/>
        <v>1.6</v>
      </c>
      <c r="E22" s="172">
        <v>0.2</v>
      </c>
      <c r="F22" s="326">
        <f t="shared" si="2"/>
        <v>0.2</v>
      </c>
      <c r="G22" s="172">
        <v>1.8</v>
      </c>
      <c r="H22" s="172">
        <v>0.1</v>
      </c>
      <c r="I22" s="326">
        <f t="shared" si="8"/>
        <v>1.9000000000000001</v>
      </c>
      <c r="J22" s="172">
        <v>0.2</v>
      </c>
      <c r="K22" s="172">
        <v>3.3</v>
      </c>
      <c r="L22" s="172">
        <v>0.7</v>
      </c>
      <c r="M22" s="326">
        <f t="shared" si="3"/>
        <v>4.2</v>
      </c>
      <c r="N22" s="172">
        <v>0.6</v>
      </c>
      <c r="O22" s="172">
        <v>1.7</v>
      </c>
      <c r="P22" s="326">
        <f t="shared" si="4"/>
        <v>2.2999999999999998</v>
      </c>
      <c r="Q22" s="172">
        <v>0</v>
      </c>
      <c r="R22" s="172">
        <v>0.3</v>
      </c>
      <c r="S22" s="172">
        <v>0.2</v>
      </c>
      <c r="T22" s="172">
        <v>0</v>
      </c>
      <c r="U22" s="326">
        <f t="shared" si="5"/>
        <v>0.5</v>
      </c>
      <c r="V22" s="172">
        <v>0.1</v>
      </c>
      <c r="W22" s="172">
        <v>0.5</v>
      </c>
      <c r="X22" s="326">
        <f t="shared" si="9"/>
        <v>0.6</v>
      </c>
      <c r="Y22" s="172">
        <v>4.0999999999999996</v>
      </c>
      <c r="Z22" s="172">
        <v>0.4</v>
      </c>
      <c r="AA22" s="172">
        <v>0.4</v>
      </c>
      <c r="AB22" s="172">
        <v>0.3</v>
      </c>
      <c r="AC22" s="326">
        <f t="shared" si="6"/>
        <v>5.2</v>
      </c>
      <c r="AD22" s="172">
        <v>0.2</v>
      </c>
      <c r="AE22" s="172">
        <v>0.4</v>
      </c>
      <c r="AF22" s="172">
        <v>1.9</v>
      </c>
      <c r="AG22" s="326">
        <f t="shared" si="7"/>
        <v>2.5</v>
      </c>
      <c r="AH22" s="172">
        <v>0</v>
      </c>
      <c r="AI22" s="172">
        <v>0</v>
      </c>
      <c r="AJ22" s="326">
        <f t="shared" si="10"/>
        <v>0</v>
      </c>
      <c r="AK22" s="172">
        <v>1.6</v>
      </c>
      <c r="AL22" s="172">
        <v>2</v>
      </c>
      <c r="AM22" s="326">
        <f t="shared" si="11"/>
        <v>3.6</v>
      </c>
      <c r="AN22" s="172">
        <v>4.3</v>
      </c>
      <c r="AO22" s="172">
        <v>0.4</v>
      </c>
      <c r="AP22" s="326">
        <f t="shared" si="12"/>
        <v>4.7</v>
      </c>
      <c r="AQ22" s="172">
        <f t="shared" si="13"/>
        <v>27.3</v>
      </c>
    </row>
    <row r="23" spans="1:43" ht="15.75">
      <c r="A23" s="310" t="s">
        <v>665</v>
      </c>
      <c r="B23" s="373">
        <f t="shared" si="0"/>
        <v>33.4</v>
      </c>
      <c r="C23" s="20">
        <v>1.8</v>
      </c>
      <c r="D23" s="319">
        <f t="shared" si="1"/>
        <v>1.8</v>
      </c>
      <c r="E23" s="20">
        <v>0.3</v>
      </c>
      <c r="F23" s="319">
        <f t="shared" si="2"/>
        <v>0.3</v>
      </c>
      <c r="G23" s="20">
        <v>2.5</v>
      </c>
      <c r="H23" s="20">
        <v>0.1</v>
      </c>
      <c r="I23" s="319">
        <f t="shared" si="8"/>
        <v>2.6</v>
      </c>
      <c r="J23" s="20">
        <v>0.1</v>
      </c>
      <c r="K23" s="20">
        <v>4.3</v>
      </c>
      <c r="L23" s="20">
        <v>0.9</v>
      </c>
      <c r="M23" s="319">
        <f t="shared" si="3"/>
        <v>5.3</v>
      </c>
      <c r="N23" s="20">
        <v>0.7</v>
      </c>
      <c r="O23" s="20">
        <v>1.5</v>
      </c>
      <c r="P23" s="319">
        <f t="shared" si="4"/>
        <v>2.2000000000000002</v>
      </c>
      <c r="Q23" s="20">
        <v>0</v>
      </c>
      <c r="R23" s="20">
        <v>0.2</v>
      </c>
      <c r="S23" s="20">
        <v>0.3</v>
      </c>
      <c r="T23" s="20">
        <v>0.2</v>
      </c>
      <c r="U23" s="319">
        <f t="shared" si="5"/>
        <v>0.7</v>
      </c>
      <c r="V23" s="20">
        <v>0.1</v>
      </c>
      <c r="W23" s="20">
        <v>0.2</v>
      </c>
      <c r="X23" s="319">
        <f t="shared" si="9"/>
        <v>0.30000000000000004</v>
      </c>
      <c r="Y23" s="20">
        <v>4.2</v>
      </c>
      <c r="Z23" s="20">
        <v>0.3</v>
      </c>
      <c r="AA23" s="20">
        <v>0.4</v>
      </c>
      <c r="AB23" s="20">
        <v>0</v>
      </c>
      <c r="AC23" s="319">
        <f t="shared" si="6"/>
        <v>4.9000000000000004</v>
      </c>
      <c r="AD23" s="20">
        <v>0.7</v>
      </c>
      <c r="AE23" s="20">
        <v>0.4</v>
      </c>
      <c r="AF23" s="20">
        <v>2.5</v>
      </c>
      <c r="AG23" s="319">
        <f t="shared" si="7"/>
        <v>3.6</v>
      </c>
      <c r="AH23" s="20">
        <v>0</v>
      </c>
      <c r="AI23" s="20">
        <v>0</v>
      </c>
      <c r="AJ23" s="319">
        <f t="shared" si="10"/>
        <v>0</v>
      </c>
      <c r="AK23" s="20">
        <v>3.3</v>
      </c>
      <c r="AL23" s="20">
        <v>3.6</v>
      </c>
      <c r="AM23" s="319">
        <f t="shared" si="11"/>
        <v>6.9</v>
      </c>
      <c r="AN23" s="20">
        <v>4.5</v>
      </c>
      <c r="AO23" s="20">
        <v>0.3</v>
      </c>
      <c r="AP23" s="319">
        <f t="shared" si="12"/>
        <v>4.8</v>
      </c>
      <c r="AQ23" s="20">
        <f t="shared" si="13"/>
        <v>33.4</v>
      </c>
    </row>
    <row r="24" spans="1:43" ht="15.75">
      <c r="A24" s="310" t="s">
        <v>664</v>
      </c>
      <c r="B24" s="373">
        <f t="shared" si="0"/>
        <v>27.4</v>
      </c>
      <c r="C24" s="20">
        <v>1.6</v>
      </c>
      <c r="D24" s="319">
        <f t="shared" si="1"/>
        <v>1.6</v>
      </c>
      <c r="E24" s="20">
        <v>0.3</v>
      </c>
      <c r="F24" s="319">
        <f t="shared" si="2"/>
        <v>0.3</v>
      </c>
      <c r="G24" s="20">
        <v>1.5</v>
      </c>
      <c r="H24" s="20">
        <v>0.1</v>
      </c>
      <c r="I24" s="319">
        <f t="shared" si="8"/>
        <v>1.6</v>
      </c>
      <c r="J24" s="20">
        <v>0.2</v>
      </c>
      <c r="K24" s="20">
        <v>2.2000000000000002</v>
      </c>
      <c r="L24" s="20">
        <v>1.4</v>
      </c>
      <c r="M24" s="319">
        <f t="shared" si="3"/>
        <v>3.8000000000000003</v>
      </c>
      <c r="N24" s="20">
        <v>1.2</v>
      </c>
      <c r="O24" s="20">
        <v>1.3</v>
      </c>
      <c r="P24" s="319">
        <f t="shared" si="4"/>
        <v>2.5</v>
      </c>
      <c r="Q24" s="20">
        <v>0</v>
      </c>
      <c r="R24" s="20">
        <v>0.1</v>
      </c>
      <c r="S24" s="20">
        <v>0.1</v>
      </c>
      <c r="T24" s="20">
        <v>0</v>
      </c>
      <c r="U24" s="319">
        <f t="shared" si="5"/>
        <v>0.2</v>
      </c>
      <c r="V24" s="20">
        <v>0.1</v>
      </c>
      <c r="W24" s="20">
        <v>0.1</v>
      </c>
      <c r="X24" s="319">
        <f t="shared" si="9"/>
        <v>0.2</v>
      </c>
      <c r="Y24" s="20">
        <v>3.4</v>
      </c>
      <c r="Z24" s="20">
        <v>0.1</v>
      </c>
      <c r="AA24" s="20">
        <v>0.3</v>
      </c>
      <c r="AB24" s="20">
        <v>0</v>
      </c>
      <c r="AC24" s="319">
        <f t="shared" si="6"/>
        <v>3.8</v>
      </c>
      <c r="AD24" s="20">
        <v>0.3</v>
      </c>
      <c r="AE24" s="20">
        <v>0.5</v>
      </c>
      <c r="AF24" s="20">
        <v>2.4</v>
      </c>
      <c r="AG24" s="319">
        <f t="shared" si="7"/>
        <v>3.2</v>
      </c>
      <c r="AH24" s="20">
        <v>0</v>
      </c>
      <c r="AI24" s="20">
        <v>0.5</v>
      </c>
      <c r="AJ24" s="319">
        <f t="shared" si="10"/>
        <v>0.5</v>
      </c>
      <c r="AK24" s="20">
        <v>2.2000000000000002</v>
      </c>
      <c r="AL24" s="20">
        <v>3</v>
      </c>
      <c r="AM24" s="319">
        <f t="shared" si="11"/>
        <v>5.2</v>
      </c>
      <c r="AN24" s="20">
        <v>4.2</v>
      </c>
      <c r="AO24" s="20">
        <v>0.3</v>
      </c>
      <c r="AP24" s="319">
        <f t="shared" si="12"/>
        <v>4.5</v>
      </c>
      <c r="AQ24" s="20">
        <f t="shared" si="13"/>
        <v>27.4</v>
      </c>
    </row>
    <row r="25" spans="1:43" ht="16.5" thickBot="1">
      <c r="A25" s="372" t="s">
        <v>668</v>
      </c>
      <c r="B25" s="375">
        <f>D25+F25+I25+M25+P25+U25+X25+AC25+AG25+AJ25+AM25+AP25</f>
        <v>26.379999999999995</v>
      </c>
      <c r="C25" s="112">
        <v>1.61</v>
      </c>
      <c r="D25" s="324">
        <f t="shared" si="1"/>
        <v>1.61</v>
      </c>
      <c r="E25" s="112">
        <v>0.34</v>
      </c>
      <c r="F25" s="324">
        <f t="shared" si="2"/>
        <v>0.34</v>
      </c>
      <c r="G25" s="112">
        <v>2.11</v>
      </c>
      <c r="H25" s="112">
        <v>0.06</v>
      </c>
      <c r="I25" s="324">
        <f t="shared" si="8"/>
        <v>2.17</v>
      </c>
      <c r="J25" s="112">
        <v>0.27</v>
      </c>
      <c r="K25" s="112">
        <v>2.16</v>
      </c>
      <c r="L25" s="112">
        <v>0.72</v>
      </c>
      <c r="M25" s="324">
        <f t="shared" si="3"/>
        <v>3.1500000000000004</v>
      </c>
      <c r="N25" s="112">
        <v>0.72</v>
      </c>
      <c r="O25" s="112">
        <v>0.88</v>
      </c>
      <c r="P25" s="324">
        <f t="shared" si="4"/>
        <v>1.6</v>
      </c>
      <c r="Q25" s="112">
        <v>0</v>
      </c>
      <c r="R25" s="112">
        <v>0.11</v>
      </c>
      <c r="S25" s="112">
        <v>0.23</v>
      </c>
      <c r="T25" s="112">
        <v>0</v>
      </c>
      <c r="U25" s="324">
        <f t="shared" si="5"/>
        <v>0.34</v>
      </c>
      <c r="V25" s="112">
        <v>0.1</v>
      </c>
      <c r="W25" s="112">
        <v>0.18</v>
      </c>
      <c r="X25" s="324">
        <f t="shared" si="9"/>
        <v>0.28000000000000003</v>
      </c>
      <c r="Y25" s="112">
        <v>4.51</v>
      </c>
      <c r="Z25" s="112">
        <v>0.27</v>
      </c>
      <c r="AA25" s="112">
        <v>0.27</v>
      </c>
      <c r="AB25" s="112">
        <v>0</v>
      </c>
      <c r="AC25" s="324">
        <f t="shared" si="6"/>
        <v>5.0499999999999989</v>
      </c>
      <c r="AD25" s="112">
        <v>0.41</v>
      </c>
      <c r="AE25" s="112">
        <v>0.49</v>
      </c>
      <c r="AF25" s="112">
        <v>2.41</v>
      </c>
      <c r="AG25" s="324">
        <f t="shared" si="7"/>
        <v>3.31</v>
      </c>
      <c r="AH25" s="112">
        <v>0</v>
      </c>
      <c r="AI25" s="112">
        <v>0.71</v>
      </c>
      <c r="AJ25" s="324">
        <f t="shared" si="10"/>
        <v>0.71</v>
      </c>
      <c r="AK25" s="112">
        <v>1.93</v>
      </c>
      <c r="AL25" s="112">
        <v>1.97</v>
      </c>
      <c r="AM25" s="324">
        <f t="shared" si="11"/>
        <v>3.9</v>
      </c>
      <c r="AN25" s="112">
        <v>3.71</v>
      </c>
      <c r="AO25" s="112">
        <v>0.21</v>
      </c>
      <c r="AP25" s="324">
        <f t="shared" si="12"/>
        <v>3.92</v>
      </c>
      <c r="AQ25" s="112">
        <f t="shared" si="13"/>
        <v>26.379999999999995</v>
      </c>
    </row>
    <row r="26" spans="1:43">
      <c r="A26" s="301" t="s">
        <v>60</v>
      </c>
      <c r="B26" s="310"/>
      <c r="C26" s="20">
        <f>AVERAGE(C6:C25)</f>
        <v>1.6995</v>
      </c>
      <c r="D26" s="319">
        <f t="shared" ref="D26:I26" si="14">SUM(D6:D25)/COUNTA(D6:D25)</f>
        <v>1.6995</v>
      </c>
      <c r="E26" s="20">
        <f>AVERAGE(E6:E25)</f>
        <v>0.29349999999999998</v>
      </c>
      <c r="F26" s="319">
        <f t="shared" si="14"/>
        <v>0.29349999999999998</v>
      </c>
      <c r="G26" s="20">
        <f>AVERAGE(G6:G25)</f>
        <v>2.4775</v>
      </c>
      <c r="H26" s="20">
        <f>AVERAGE(H6:H25)</f>
        <v>0.50150000000000006</v>
      </c>
      <c r="I26" s="319">
        <f t="shared" si="14"/>
        <v>2.9790000000000001</v>
      </c>
      <c r="J26" s="20">
        <f t="shared" ref="J26:K26" si="15">AVERAGE(J6:J25)</f>
        <v>0.30200000000000005</v>
      </c>
      <c r="K26" s="20">
        <f t="shared" si="15"/>
        <v>1.8745000000000005</v>
      </c>
      <c r="L26" s="20">
        <f>AVERAGE(L6:L25)</f>
        <v>1.0019999999999998</v>
      </c>
      <c r="M26" s="319">
        <f>SUM(M6:M25)/COUNTA(M6:M25)</f>
        <v>3.1784999999999997</v>
      </c>
      <c r="N26" s="20">
        <f>AVERAGE(N6:N25)</f>
        <v>0.8859999999999999</v>
      </c>
      <c r="O26" s="20">
        <f>AVERAGE(O6:O25)</f>
        <v>1.7945000000000004</v>
      </c>
      <c r="P26" s="319">
        <f t="shared" ref="P26" si="16">SUM(P6:P25)/COUNTA(P6:P25)</f>
        <v>2.6804999999999999</v>
      </c>
      <c r="Q26" s="20">
        <f>AVERAGE(Q6:Q25)</f>
        <v>0.13600000000000004</v>
      </c>
      <c r="R26" s="20">
        <f>AVERAGE(R6:R25)</f>
        <v>0.24900000000000003</v>
      </c>
      <c r="S26" s="20">
        <f>AVERAGE(S6:S25)</f>
        <v>0.18800000000000003</v>
      </c>
      <c r="T26" s="20">
        <f>AVERAGE(T6:T25)</f>
        <v>0.14400000000000004</v>
      </c>
      <c r="U26" s="319">
        <f t="shared" ref="U26" si="17">SUM(U6:U25)/COUNTA(U6:U25)</f>
        <v>0.71699999999999997</v>
      </c>
      <c r="V26" s="20">
        <f>AVERAGE(V6:V25)</f>
        <v>0.12550000000000003</v>
      </c>
      <c r="W26" s="20">
        <f>AVERAGE(W6:W25)</f>
        <v>0.20650000000000007</v>
      </c>
      <c r="X26" s="319">
        <f>SUM(X6:X25)/COUNTA(X6:X25)</f>
        <v>0.33200000000000002</v>
      </c>
      <c r="Y26" s="20">
        <f>AVERAGE(Y6:Y25)</f>
        <v>3.7250000000000005</v>
      </c>
      <c r="Z26" s="20">
        <f>AVERAGE(Z6:Z25)</f>
        <v>0.35299999999999992</v>
      </c>
      <c r="AA26" s="20">
        <f>AVERAGE(AA6:AA25)</f>
        <v>0.75449999999999995</v>
      </c>
      <c r="AB26" s="20">
        <f>AVERAGE(AB6:AB25)</f>
        <v>8.6000000000000007E-2</v>
      </c>
      <c r="AC26" s="319">
        <f>SUM(AC6:AC25)/COUNTA(AC6:AC25)</f>
        <v>4.9184999999999999</v>
      </c>
      <c r="AD26" s="20">
        <f>AVERAGE(AD6:AD25)</f>
        <v>0.16099999999999998</v>
      </c>
      <c r="AE26" s="20">
        <f>AVERAGE(AE6:AE25)</f>
        <v>0.22400000000000003</v>
      </c>
      <c r="AF26" s="20">
        <f>AVERAGE(AF6:AF25)</f>
        <v>1.9664999999999999</v>
      </c>
      <c r="AG26" s="319">
        <f t="shared" ref="AG26" si="18">AVERAGE(AG6:AG25)</f>
        <v>2.3515000000000006</v>
      </c>
      <c r="AH26" s="20">
        <f>AVERAGE(AH6:AH25)</f>
        <v>5.5000000000000007E-2</v>
      </c>
      <c r="AI26" s="20">
        <f>AVERAGE(AI6:AI25)</f>
        <v>9.6000000000000002E-2</v>
      </c>
      <c r="AJ26" s="319">
        <f>SUM(AJ6:AJ25)/COUNTA(AJ6:AJ25)</f>
        <v>0.151</v>
      </c>
      <c r="AK26" s="20">
        <f>AVERAGE(AK6:AK25)</f>
        <v>1.0780000000000001</v>
      </c>
      <c r="AL26" s="20">
        <f>AVERAGE(AL6:AL25)</f>
        <v>1.3740000000000001</v>
      </c>
      <c r="AM26" s="319">
        <f>SUM(AM6:AM25)/COUNTA(AM6:AM25)</f>
        <v>2.452</v>
      </c>
      <c r="AN26" s="20">
        <f>AVERAGE(AN6:AN25)</f>
        <v>4.5065</v>
      </c>
      <c r="AO26" s="20">
        <f>AVERAGE(AO6:AO25)</f>
        <v>0.37650000000000006</v>
      </c>
      <c r="AP26" s="319">
        <f>SUM(AP6:AP25)/COUNTA(AP6:AP25)</f>
        <v>4.8830000000000009</v>
      </c>
      <c r="AQ26" s="20">
        <f>SUM(AQ6:AQ25)/COUNTA(AQ6:AQ25)</f>
        <v>26.635999999999996</v>
      </c>
    </row>
    <row r="27" spans="1:43">
      <c r="A27" s="301" t="s">
        <v>58</v>
      </c>
      <c r="B27" s="310"/>
      <c r="C27" s="314">
        <f>AVERAGE(C6:C20)</f>
        <v>1.7253333333333336</v>
      </c>
      <c r="D27" s="323">
        <f t="shared" ref="D27:I27" si="19">SUM(D6:D20)/COUNTA(D6:D20)</f>
        <v>1.7253333333333336</v>
      </c>
      <c r="E27" s="314">
        <f>AVERAGE(E6:E20)</f>
        <v>0.29533333333333334</v>
      </c>
      <c r="F27" s="323">
        <f t="shared" si="19"/>
        <v>0.29533333333333334</v>
      </c>
      <c r="G27" s="314">
        <f>AVERAGE(G6:G20)</f>
        <v>2.6026666666666669</v>
      </c>
      <c r="H27" s="314">
        <f>AVERAGE(H6:H20)</f>
        <v>0.6246666666666667</v>
      </c>
      <c r="I27" s="323">
        <f t="shared" si="19"/>
        <v>3.2273333333333332</v>
      </c>
      <c r="J27" s="314">
        <f t="shared" ref="J27:K27" si="20">AVERAGE(J6:J20)</f>
        <v>0.33133333333333337</v>
      </c>
      <c r="K27" s="314">
        <f t="shared" si="20"/>
        <v>1.5420000000000003</v>
      </c>
      <c r="L27" s="314">
        <f>AVERAGE(L6:L20)</f>
        <v>1.0346666666666666</v>
      </c>
      <c r="M27" s="323">
        <f>SUM(M6:M20)/COUNTA(M6:M20)</f>
        <v>2.9079999999999999</v>
      </c>
      <c r="N27" s="314">
        <f>AVERAGE(N6:N20)</f>
        <v>0.91333333333333333</v>
      </c>
      <c r="O27" s="314">
        <f>AVERAGE(O6:O20)</f>
        <v>1.9140000000000004</v>
      </c>
      <c r="P27" s="323">
        <f t="shared" ref="P27" si="21">SUM(P6:P20)/COUNTA(P6:P20)</f>
        <v>2.8273333333333333</v>
      </c>
      <c r="Q27" s="314">
        <f>AVERAGE(Q6:Q20)</f>
        <v>0.18133333333333337</v>
      </c>
      <c r="R27" s="314">
        <f>AVERAGE(R6:R20)</f>
        <v>0.27133333333333337</v>
      </c>
      <c r="S27" s="314">
        <f>AVERAGE(S6:S20)</f>
        <v>0.18200000000000002</v>
      </c>
      <c r="T27" s="314">
        <f>AVERAGE(T6:T20)</f>
        <v>0.1786666666666667</v>
      </c>
      <c r="U27" s="323">
        <f t="shared" ref="U27" si="22">SUM(U6:U20)/COUNTA(U6:U20)</f>
        <v>0.81333333333333335</v>
      </c>
      <c r="V27" s="314">
        <f>AVERAGE(V6:V20)</f>
        <v>0.12066666666666669</v>
      </c>
      <c r="W27" s="314">
        <f>AVERAGE(W6:W20)</f>
        <v>0.20333333333333342</v>
      </c>
      <c r="X27" s="323">
        <f t="shared" ref="X27" si="23">SUM(X6:X20)/COUNTA(X6:X20)</f>
        <v>0.32400000000000001</v>
      </c>
      <c r="Y27" s="314">
        <f>AVERAGE(Y6:Y20)</f>
        <v>3.5459999999999998</v>
      </c>
      <c r="Z27" s="314">
        <f>AVERAGE(Z6:Z20)</f>
        <v>0.3793333333333333</v>
      </c>
      <c r="AA27" s="314">
        <f>AVERAGE(AA6:AA20)</f>
        <v>0.88799999999999979</v>
      </c>
      <c r="AB27" s="314">
        <f>AVERAGE(AB6:AB20)</f>
        <v>7.4666666666666673E-2</v>
      </c>
      <c r="AC27" s="323">
        <f t="shared" ref="AC27" si="24">SUM(AC6:AC20)/COUNTA(AC6:AC20)</f>
        <v>4.8879999999999999</v>
      </c>
      <c r="AD27" s="314">
        <f>AVERAGE(AD6:AD20)</f>
        <v>8.0666666666666664E-2</v>
      </c>
      <c r="AE27" s="314">
        <f>AVERAGE(AE6:AE20)</f>
        <v>0.1526666666666667</v>
      </c>
      <c r="AF27" s="314">
        <f>AVERAGE(AF6:AF20)</f>
        <v>1.8479999999999999</v>
      </c>
      <c r="AG27" s="323">
        <f t="shared" ref="AG27" si="25">AVERAGE(AG6:AG20)</f>
        <v>2.0813333333333333</v>
      </c>
      <c r="AH27" s="314">
        <f>AVERAGE(AH6:AH20)</f>
        <v>7.3333333333333334E-2</v>
      </c>
      <c r="AI27" s="314">
        <f>AVERAGE(AI6:AI20)</f>
        <v>4.7333333333333331E-2</v>
      </c>
      <c r="AJ27" s="323">
        <f>SUM(AJ6:AJ20)/COUNTA(AJ6:AJ20)</f>
        <v>0.12066666666666667</v>
      </c>
      <c r="AK27" s="314">
        <f>AVERAGE(AK6:AK20)</f>
        <v>0.75533333333333352</v>
      </c>
      <c r="AL27" s="314">
        <f>AVERAGE(AL6:AL20)</f>
        <v>1.0340000000000003</v>
      </c>
      <c r="AM27" s="323">
        <f>SUM(AM6:AM20)/COUNTA(AM6:AM20)</f>
        <v>1.7893333333333332</v>
      </c>
      <c r="AN27" s="314">
        <f>AVERAGE(AN6:AN20)</f>
        <v>4.5946666666666669</v>
      </c>
      <c r="AO27" s="314">
        <f>AVERAGE(AO6:AO20)</f>
        <v>0.39466666666666672</v>
      </c>
      <c r="AP27" s="323">
        <f>SUM(AP6:AP20)/COUNTA(AP6:AP20)</f>
        <v>4.9893333333333336</v>
      </c>
      <c r="AQ27" s="314">
        <f>SUM(AQ6:AQ20)/COUNTA(AQ6:AQ20)</f>
        <v>25.989333333333331</v>
      </c>
    </row>
    <row r="28" spans="1:43">
      <c r="A28" s="301" t="s">
        <v>656</v>
      </c>
      <c r="B28" s="310"/>
      <c r="C28" s="314">
        <f>AVERAGE(C12:C14)</f>
        <v>1.7766666666666666</v>
      </c>
      <c r="D28" s="323">
        <f t="shared" ref="D28:AQ28" si="26">AVERAGE(D12:D14)</f>
        <v>1.7766666666666666</v>
      </c>
      <c r="E28" s="314">
        <f>AVERAGE(E12:E14)</f>
        <v>0.34666666666666668</v>
      </c>
      <c r="F28" s="323">
        <f t="shared" si="26"/>
        <v>0.34666666666666668</v>
      </c>
      <c r="G28" s="314">
        <f>AVERAGE(G12:G14)</f>
        <v>3.1366666666666667</v>
      </c>
      <c r="H28" s="314">
        <f>AVERAGE(H12:H14)</f>
        <v>1.6199999999999999</v>
      </c>
      <c r="I28" s="323">
        <f t="shared" si="26"/>
        <v>4.7566666666666668</v>
      </c>
      <c r="J28" s="314">
        <f t="shared" si="26"/>
        <v>0.6333333333333333</v>
      </c>
      <c r="K28" s="314">
        <f t="shared" si="26"/>
        <v>1.406666666666667</v>
      </c>
      <c r="L28" s="314">
        <f>AVERAGE(L12:L14)</f>
        <v>1.0366666666666668</v>
      </c>
      <c r="M28" s="323">
        <f>AVERAGE(M12:M14)</f>
        <v>3.0766666666666667</v>
      </c>
      <c r="N28" s="314">
        <f>AVERAGE(N12:N14)</f>
        <v>0.59333333333333338</v>
      </c>
      <c r="O28" s="314">
        <f>AVERAGE(O12:O14)</f>
        <v>1.51</v>
      </c>
      <c r="P28" s="323">
        <f t="shared" si="26"/>
        <v>2.1033333333333335</v>
      </c>
      <c r="Q28" s="314">
        <f>AVERAGE(Q12:Q14)</f>
        <v>0.34</v>
      </c>
      <c r="R28" s="314">
        <f>AVERAGE(R12:R14)</f>
        <v>0.40333333333333338</v>
      </c>
      <c r="S28" s="314">
        <f>AVERAGE(S12:S14)</f>
        <v>0.20666666666666667</v>
      </c>
      <c r="T28" s="314">
        <f>AVERAGE(T12:T14)</f>
        <v>0.32666666666666666</v>
      </c>
      <c r="U28" s="323">
        <f t="shared" si="26"/>
        <v>1.2766666666666666</v>
      </c>
      <c r="V28" s="314">
        <f>AVERAGE(V12:V14)</f>
        <v>3.3333333333333333E-2</v>
      </c>
      <c r="W28" s="314">
        <f>AVERAGE(W12:W14)</f>
        <v>0.27</v>
      </c>
      <c r="X28" s="323">
        <f t="shared" si="26"/>
        <v>0.30333333333333329</v>
      </c>
      <c r="Y28" s="314">
        <f>AVERAGE(Y12:Y14)</f>
        <v>4.6033333333333335</v>
      </c>
      <c r="Z28" s="314">
        <f>AVERAGE(Z12:Z14)</f>
        <v>0.27</v>
      </c>
      <c r="AA28" s="314">
        <f>AVERAGE(AA12:AA14)</f>
        <v>0.93666666666666665</v>
      </c>
      <c r="AB28" s="314">
        <f>AVERAGE(AB12:AB14)</f>
        <v>0.10666666666666667</v>
      </c>
      <c r="AC28" s="323">
        <f t="shared" si="26"/>
        <v>5.916666666666667</v>
      </c>
      <c r="AD28" s="314">
        <f t="shared" ref="AD28:AI28" si="27">AVERAGE(AD12:AD14)</f>
        <v>0</v>
      </c>
      <c r="AE28" s="314">
        <f t="shared" si="27"/>
        <v>1.6666666666666666E-2</v>
      </c>
      <c r="AF28" s="314">
        <f t="shared" si="27"/>
        <v>1.6033333333333333</v>
      </c>
      <c r="AG28" s="323">
        <f t="shared" si="27"/>
        <v>1.62</v>
      </c>
      <c r="AH28" s="314">
        <f t="shared" si="27"/>
        <v>9.9999999999999992E-2</v>
      </c>
      <c r="AI28" s="314">
        <f t="shared" si="27"/>
        <v>0</v>
      </c>
      <c r="AJ28" s="323">
        <f t="shared" si="26"/>
        <v>9.9999999999999992E-2</v>
      </c>
      <c r="AK28" s="314">
        <f t="shared" si="26"/>
        <v>0.52999999999999992</v>
      </c>
      <c r="AL28" s="314">
        <f t="shared" si="26"/>
        <v>1.03</v>
      </c>
      <c r="AM28" s="323">
        <f t="shared" si="26"/>
        <v>1.5599999999999998</v>
      </c>
      <c r="AN28" s="314">
        <f t="shared" si="26"/>
        <v>4.453333333333334</v>
      </c>
      <c r="AO28" s="314">
        <f t="shared" si="26"/>
        <v>0.33666666666666667</v>
      </c>
      <c r="AP28" s="323">
        <f t="shared" si="26"/>
        <v>4.79</v>
      </c>
      <c r="AQ28" s="314">
        <f t="shared" si="26"/>
        <v>27.626666666666665</v>
      </c>
    </row>
    <row r="29" spans="1:43">
      <c r="A29" s="301" t="s">
        <v>654</v>
      </c>
      <c r="B29" s="310"/>
      <c r="C29" s="314">
        <f t="shared" ref="C29:AO29" si="28">AVERAGE(C21:C22)</f>
        <v>1.55</v>
      </c>
      <c r="D29" s="323">
        <f t="shared" si="28"/>
        <v>1.55</v>
      </c>
      <c r="E29" s="314">
        <f t="shared" si="28"/>
        <v>0.25</v>
      </c>
      <c r="F29" s="323">
        <f t="shared" si="28"/>
        <v>0.25</v>
      </c>
      <c r="G29" s="314">
        <f t="shared" ref="G29:H29" si="29">AVERAGE(G21:G22)</f>
        <v>2.2000000000000002</v>
      </c>
      <c r="H29" s="314">
        <f t="shared" si="29"/>
        <v>0.2</v>
      </c>
      <c r="I29" s="323">
        <f t="shared" si="28"/>
        <v>2.4</v>
      </c>
      <c r="J29" s="314">
        <f t="shared" si="28"/>
        <v>0.25</v>
      </c>
      <c r="K29" s="314">
        <f t="shared" si="28"/>
        <v>2.8499999999999996</v>
      </c>
      <c r="L29" s="314">
        <f>AVERAGE(L21:L22)</f>
        <v>0.75</v>
      </c>
      <c r="M29" s="323">
        <f>AVERAGE(M21:M22)</f>
        <v>3.85</v>
      </c>
      <c r="N29" s="314">
        <f>AVERAGE(N21:N22)</f>
        <v>0.7</v>
      </c>
      <c r="O29" s="314">
        <f>AVERAGE(O21:O22)</f>
        <v>1.75</v>
      </c>
      <c r="P29" s="323">
        <f t="shared" si="28"/>
        <v>2.4500000000000002</v>
      </c>
      <c r="Q29" s="314">
        <f t="shared" ref="Q29:AE29" si="30">AVERAGE(Q21:Q22)</f>
        <v>0</v>
      </c>
      <c r="R29" s="314">
        <f t="shared" si="30"/>
        <v>0.25</v>
      </c>
      <c r="S29" s="314">
        <f t="shared" si="30"/>
        <v>0.2</v>
      </c>
      <c r="T29" s="314">
        <f t="shared" si="30"/>
        <v>0</v>
      </c>
      <c r="U29" s="319">
        <f t="shared" si="30"/>
        <v>0.45</v>
      </c>
      <c r="V29" s="314">
        <f t="shared" si="30"/>
        <v>0.2</v>
      </c>
      <c r="W29" s="314">
        <f t="shared" si="30"/>
        <v>0.3</v>
      </c>
      <c r="X29" s="323">
        <f t="shared" si="30"/>
        <v>0.5</v>
      </c>
      <c r="Y29" s="314">
        <f t="shared" si="30"/>
        <v>4.5999999999999996</v>
      </c>
      <c r="Z29" s="314">
        <f t="shared" si="30"/>
        <v>0.35</v>
      </c>
      <c r="AA29" s="314">
        <f t="shared" si="30"/>
        <v>0.4</v>
      </c>
      <c r="AB29" s="314">
        <f t="shared" si="30"/>
        <v>0.3</v>
      </c>
      <c r="AC29" s="323">
        <f>AVERAGE(AC21:AC22)</f>
        <v>5.65</v>
      </c>
      <c r="AD29" s="314">
        <f t="shared" si="30"/>
        <v>0.30000000000000004</v>
      </c>
      <c r="AE29" s="314">
        <f t="shared" si="30"/>
        <v>0.4</v>
      </c>
      <c r="AF29" s="314">
        <f t="shared" ref="AF29:AI29" si="31">AVERAGE(AF21:AF22)</f>
        <v>2.15</v>
      </c>
      <c r="AG29" s="323">
        <f t="shared" si="28"/>
        <v>2.85</v>
      </c>
      <c r="AH29" s="314">
        <f t="shared" si="31"/>
        <v>0</v>
      </c>
      <c r="AI29" s="314">
        <f t="shared" si="31"/>
        <v>0</v>
      </c>
      <c r="AJ29" s="323">
        <f t="shared" si="28"/>
        <v>0</v>
      </c>
      <c r="AK29" s="314">
        <f t="shared" si="28"/>
        <v>1.4</v>
      </c>
      <c r="AL29" s="314">
        <f t="shared" si="28"/>
        <v>1.7</v>
      </c>
      <c r="AM29" s="323">
        <f t="shared" si="28"/>
        <v>3.0999999999999996</v>
      </c>
      <c r="AN29" s="314">
        <f t="shared" si="28"/>
        <v>4.4000000000000004</v>
      </c>
      <c r="AO29" s="314">
        <f t="shared" si="28"/>
        <v>0.4</v>
      </c>
      <c r="AP29" s="323">
        <f>AVERAGE(AP21:AP22)</f>
        <v>4.8000000000000007</v>
      </c>
      <c r="AQ29" s="314">
        <f>AVERAGE(AQ21:AQ22)</f>
        <v>27.85</v>
      </c>
    </row>
    <row r="30" spans="1:43">
      <c r="A30" s="301" t="s">
        <v>59</v>
      </c>
      <c r="B30" s="310"/>
      <c r="C30" s="314">
        <f>AVERAGE(C21:C25)</f>
        <v>1.6219999999999999</v>
      </c>
      <c r="D30" s="323">
        <f t="shared" ref="D30:I30" si="32">SUM(D21:D25)/COUNTA(D21:D25)</f>
        <v>1.6219999999999999</v>
      </c>
      <c r="E30" s="314">
        <f>AVERAGE(E21:E25)</f>
        <v>0.28800000000000003</v>
      </c>
      <c r="F30" s="323">
        <f t="shared" si="32"/>
        <v>0.28800000000000003</v>
      </c>
      <c r="G30" s="314">
        <f>AVERAGE(G21:G25)</f>
        <v>2.1019999999999999</v>
      </c>
      <c r="H30" s="314">
        <f>AVERAGE(H21:H25)</f>
        <v>0.13199999999999998</v>
      </c>
      <c r="I30" s="323">
        <f t="shared" si="32"/>
        <v>2.234</v>
      </c>
      <c r="J30" s="314">
        <f t="shared" ref="J30:K30" si="33">AVERAGE(J21:J25)</f>
        <v>0.21400000000000002</v>
      </c>
      <c r="K30" s="314">
        <f t="shared" si="33"/>
        <v>2.8719999999999999</v>
      </c>
      <c r="L30" s="314">
        <f>AVERAGE(L21:L25)</f>
        <v>0.90399999999999991</v>
      </c>
      <c r="M30" s="323">
        <f>SUM(M21:M25)/COUNTA(M21:M25)</f>
        <v>3.9900000000000007</v>
      </c>
      <c r="N30" s="314">
        <f>AVERAGE(N21:N25)</f>
        <v>0.80399999999999994</v>
      </c>
      <c r="O30" s="314">
        <f>AVERAGE(O21:O25)</f>
        <v>1.4359999999999999</v>
      </c>
      <c r="P30" s="323">
        <f t="shared" ref="P30" si="34">SUM(P21:P25)/COUNTA(P21:P25)</f>
        <v>2.2400000000000002</v>
      </c>
      <c r="Q30" s="314">
        <f>AVERAGE(Q21:Q25)</f>
        <v>0</v>
      </c>
      <c r="R30" s="314">
        <f>AVERAGE(R21:R25)</f>
        <v>0.182</v>
      </c>
      <c r="S30" s="314">
        <f>AVERAGE(S21:S25)</f>
        <v>0.20600000000000002</v>
      </c>
      <c r="T30" s="314">
        <f>AVERAGE(T21:T25)</f>
        <v>0.04</v>
      </c>
      <c r="U30" s="323">
        <f t="shared" ref="U30" si="35">SUM(U21:U25)/COUNTA(U21:U25)</f>
        <v>0.42800000000000005</v>
      </c>
      <c r="V30" s="314">
        <f>AVERAGE(V21:V25)</f>
        <v>0.13999999999999999</v>
      </c>
      <c r="W30" s="314">
        <f>AVERAGE(W21:W25)</f>
        <v>0.21600000000000003</v>
      </c>
      <c r="X30" s="323">
        <f t="shared" ref="X30" si="36">SUM(X21:X25)/COUNTA(X21:X25)</f>
        <v>0.35599999999999998</v>
      </c>
      <c r="Y30" s="314">
        <f>AVERAGE(Y21:Y25)</f>
        <v>4.2619999999999987</v>
      </c>
      <c r="Z30" s="314">
        <f>AVERAGE(Z21:Z25)</f>
        <v>0.27400000000000002</v>
      </c>
      <c r="AA30" s="314">
        <f>AVERAGE(AA21:AA25)</f>
        <v>0.35400000000000004</v>
      </c>
      <c r="AB30" s="314">
        <f>AVERAGE(AB21:AB25)</f>
        <v>0.12</v>
      </c>
      <c r="AC30" s="323">
        <f t="shared" ref="AC30" si="37">SUM(AC21:AC25)/COUNTA(AC21:AC25)</f>
        <v>5.0100000000000007</v>
      </c>
      <c r="AD30" s="314">
        <f>AVERAGE(AD21:AD25)</f>
        <v>0.40200000000000002</v>
      </c>
      <c r="AE30" s="314">
        <f>AVERAGE(AE21:AE25)</f>
        <v>0.43800000000000006</v>
      </c>
      <c r="AF30" s="314">
        <f>AVERAGE(AF21:AF25)</f>
        <v>2.3220000000000001</v>
      </c>
      <c r="AG30" s="323">
        <f t="shared" ref="AG30" si="38">AVERAGE(AG21:AG25)</f>
        <v>3.1619999999999999</v>
      </c>
      <c r="AH30" s="314">
        <f>AVERAGE(AH21:AH25)</f>
        <v>0</v>
      </c>
      <c r="AI30" s="314">
        <f>AVERAGE(AI21:AI25)</f>
        <v>0.24199999999999999</v>
      </c>
      <c r="AJ30" s="323">
        <f>SUM(AJ21:AJ25)/COUNTA(AJ21:AJ25)</f>
        <v>0.24199999999999999</v>
      </c>
      <c r="AK30" s="314">
        <f>AVERAGE(AK21:AK25)</f>
        <v>2.0460000000000003</v>
      </c>
      <c r="AL30" s="314">
        <f>AVERAGE(AL21:AL25)</f>
        <v>2.3940000000000001</v>
      </c>
      <c r="AM30" s="323">
        <f>SUM(AM21:AM25)/COUNTA(AM21:AM25)</f>
        <v>4.4399999999999995</v>
      </c>
      <c r="AN30" s="314">
        <f>AVERAGE(AN21:AN25)</f>
        <v>4.242</v>
      </c>
      <c r="AO30" s="314">
        <f>AVERAGE(AO21:AO25)</f>
        <v>0.32200000000000001</v>
      </c>
      <c r="AP30" s="323">
        <f>SUM(AP21:AP25)/COUNTA(AP21:AP25)</f>
        <v>4.5640000000000001</v>
      </c>
      <c r="AQ30" s="314">
        <f>SUM(AQ21:AQ25)/COUNTA(AQ21:AQ25)</f>
        <v>28.576000000000001</v>
      </c>
    </row>
    <row r="31" spans="1:43" ht="15.75" thickBot="1">
      <c r="A31" s="313" t="s">
        <v>60</v>
      </c>
      <c r="B31" s="355"/>
      <c r="C31" s="112"/>
      <c r="D31" s="324">
        <f>D26</f>
        <v>1.6995</v>
      </c>
      <c r="E31" s="112"/>
      <c r="F31" s="324">
        <f>F26</f>
        <v>0.29349999999999998</v>
      </c>
      <c r="G31" s="112"/>
      <c r="H31" s="112"/>
      <c r="I31" s="324">
        <f>I26</f>
        <v>2.9790000000000001</v>
      </c>
      <c r="J31" s="112"/>
      <c r="K31" s="112"/>
      <c r="L31" s="112"/>
      <c r="M31" s="324">
        <f>M26</f>
        <v>3.1784999999999997</v>
      </c>
      <c r="N31" s="112"/>
      <c r="O31" s="112"/>
      <c r="P31" s="324">
        <f>P26</f>
        <v>2.6804999999999999</v>
      </c>
      <c r="Q31" s="112"/>
      <c r="R31" s="112"/>
      <c r="S31" s="112"/>
      <c r="T31" s="112"/>
      <c r="U31" s="324">
        <f>U26</f>
        <v>0.71699999999999997</v>
      </c>
      <c r="V31" s="112"/>
      <c r="W31" s="112"/>
      <c r="X31" s="324">
        <f>X26</f>
        <v>0.33200000000000002</v>
      </c>
      <c r="Y31" s="112"/>
      <c r="Z31" s="112"/>
      <c r="AA31" s="112"/>
      <c r="AB31" s="112"/>
      <c r="AC31" s="324">
        <f>AC26</f>
        <v>4.9184999999999999</v>
      </c>
      <c r="AD31" s="112"/>
      <c r="AE31" s="112"/>
      <c r="AF31" s="112"/>
      <c r="AG31" s="324">
        <f>AG26</f>
        <v>2.3515000000000006</v>
      </c>
      <c r="AH31" s="112"/>
      <c r="AI31" s="112"/>
      <c r="AJ31" s="324">
        <f>AJ26</f>
        <v>0.151</v>
      </c>
      <c r="AK31" s="112"/>
      <c r="AL31" s="112"/>
      <c r="AM31" s="324">
        <f>AM26</f>
        <v>2.452</v>
      </c>
      <c r="AN31" s="112"/>
      <c r="AO31" s="112"/>
      <c r="AP31" s="324">
        <f>AP26</f>
        <v>4.8830000000000009</v>
      </c>
      <c r="AQ31" s="112">
        <f>+AQ26</f>
        <v>26.635999999999996</v>
      </c>
    </row>
    <row r="32" spans="1:43">
      <c r="D32" s="319"/>
      <c r="F32" s="335"/>
      <c r="I32" s="335"/>
      <c r="M32" s="335"/>
      <c r="P32" s="335"/>
      <c r="U32" s="335"/>
      <c r="X32" s="319"/>
      <c r="AC32" s="335"/>
      <c r="AG32" s="335"/>
      <c r="AJ32" s="335"/>
      <c r="AM32" s="335"/>
      <c r="AP32" s="335"/>
    </row>
    <row r="33" spans="1:117">
      <c r="A33" s="334" t="s">
        <v>642</v>
      </c>
      <c r="B33" s="334"/>
      <c r="D33" s="319"/>
      <c r="F33" s="335"/>
      <c r="I33" s="335"/>
      <c r="M33" s="335"/>
      <c r="P33" s="335"/>
      <c r="U33" s="335"/>
      <c r="X33" s="335"/>
      <c r="AC33" s="335"/>
      <c r="AG33" s="335"/>
      <c r="AJ33" s="335"/>
      <c r="AM33" s="335"/>
      <c r="AP33" s="335"/>
    </row>
    <row r="34" spans="1:117" ht="16.5" thickBot="1">
      <c r="A34" s="1" t="s">
        <v>643</v>
      </c>
      <c r="B34" s="373">
        <f t="shared" ref="B34:B42" si="39">D34+F34+I34+M34+P34+U34+X34+AC34+AG34+AJ34+AM34+AP34</f>
        <v>18.200000000000003</v>
      </c>
      <c r="C34">
        <v>1.1000000000000001</v>
      </c>
      <c r="D34" s="319">
        <f t="shared" ref="D34:D43" si="40">SUM(C34:C34)</f>
        <v>1.1000000000000001</v>
      </c>
      <c r="E34" s="18">
        <v>0</v>
      </c>
      <c r="F34" s="353">
        <f t="shared" ref="F34:F43" si="41">SUM(E34:E34)</f>
        <v>0</v>
      </c>
      <c r="G34" s="18">
        <v>1.9</v>
      </c>
      <c r="H34" s="18">
        <v>0</v>
      </c>
      <c r="I34" s="353">
        <f>SUM(G34:H34)</f>
        <v>1.9</v>
      </c>
      <c r="J34" s="18">
        <v>0.3</v>
      </c>
      <c r="K34" s="18">
        <v>1</v>
      </c>
      <c r="L34" s="18">
        <v>1.1000000000000001</v>
      </c>
      <c r="M34" s="353">
        <f t="shared" ref="M34:M43" si="42">SUM(J34:L34)</f>
        <v>2.4000000000000004</v>
      </c>
      <c r="N34" s="18">
        <v>1.1000000000000001</v>
      </c>
      <c r="O34" s="18">
        <v>0.4</v>
      </c>
      <c r="P34" s="319">
        <f>SUM(N34:O34)</f>
        <v>1.5</v>
      </c>
      <c r="Q34" s="18">
        <v>0</v>
      </c>
      <c r="R34" s="18">
        <v>0.3</v>
      </c>
      <c r="S34" s="18">
        <v>0.2</v>
      </c>
      <c r="T34" s="18">
        <v>0.2</v>
      </c>
      <c r="U34" s="353">
        <f t="shared" ref="U34:U43" si="43">SUM(Q34:T34)</f>
        <v>0.7</v>
      </c>
      <c r="V34" s="18">
        <v>0.2</v>
      </c>
      <c r="W34" s="18">
        <v>0.1</v>
      </c>
      <c r="X34" s="353">
        <f>SUM(V34:W34)</f>
        <v>0.30000000000000004</v>
      </c>
      <c r="Y34" s="18">
        <v>1.9</v>
      </c>
      <c r="Z34" s="18">
        <v>0.3</v>
      </c>
      <c r="AA34" s="18">
        <v>0.8</v>
      </c>
      <c r="AB34" s="18">
        <v>0</v>
      </c>
      <c r="AC34" s="319">
        <f t="shared" ref="AC34:AC43" si="44">SUM(Y34:AB34)</f>
        <v>3</v>
      </c>
      <c r="AD34" s="18">
        <v>0</v>
      </c>
      <c r="AE34" s="18">
        <v>0</v>
      </c>
      <c r="AF34" s="18">
        <v>1.8</v>
      </c>
      <c r="AG34" s="319">
        <f t="shared" ref="AG34:AG43" si="45">SUM(AD34:AF34)</f>
        <v>1.8</v>
      </c>
      <c r="AH34" s="18">
        <v>0</v>
      </c>
      <c r="AI34" s="18">
        <v>0</v>
      </c>
      <c r="AJ34" s="319">
        <f>SUM(AH34:AI34)</f>
        <v>0</v>
      </c>
      <c r="AK34" s="18">
        <v>0.8</v>
      </c>
      <c r="AL34" s="18">
        <v>0.9</v>
      </c>
      <c r="AM34" s="319">
        <f>SUM(AK34:AL34)</f>
        <v>1.7000000000000002</v>
      </c>
      <c r="AN34" s="18">
        <v>3.4</v>
      </c>
      <c r="AO34" s="18">
        <v>0.4</v>
      </c>
      <c r="AP34" s="319">
        <f>SUM(AN34:AO34)</f>
        <v>3.8</v>
      </c>
      <c r="AQ34" s="112">
        <f t="shared" ref="AQ34:AQ43" si="46">D34+F34+I34+M34+P34+U34++X34+AC34+AG34+AJ34+AM34+AP34</f>
        <v>18.200000000000003</v>
      </c>
    </row>
    <row r="35" spans="1:117" ht="16.5" thickBot="1">
      <c r="A35" s="1" t="s">
        <v>644</v>
      </c>
      <c r="B35" s="373">
        <f t="shared" si="39"/>
        <v>23.3</v>
      </c>
      <c r="C35">
        <v>2</v>
      </c>
      <c r="D35" s="319">
        <f t="shared" si="40"/>
        <v>2</v>
      </c>
      <c r="E35" s="18">
        <v>0.2</v>
      </c>
      <c r="F35" s="353">
        <f t="shared" si="41"/>
        <v>0.2</v>
      </c>
      <c r="G35" s="18">
        <v>3.3</v>
      </c>
      <c r="H35" s="18">
        <v>0.4</v>
      </c>
      <c r="I35" s="353">
        <f t="shared" ref="I35:I43" si="47">SUM(G35:H35)</f>
        <v>3.6999999999999997</v>
      </c>
      <c r="J35" s="18">
        <v>0.2</v>
      </c>
      <c r="K35" s="18">
        <v>1</v>
      </c>
      <c r="L35" s="18">
        <v>1</v>
      </c>
      <c r="M35" s="353">
        <f t="shared" si="42"/>
        <v>2.2000000000000002</v>
      </c>
      <c r="N35" s="18">
        <v>0.8</v>
      </c>
      <c r="O35" s="18">
        <v>2.2999999999999998</v>
      </c>
      <c r="P35" s="319">
        <f t="shared" ref="P35:P43" si="48">SUM(N35:O35)</f>
        <v>3.0999999999999996</v>
      </c>
      <c r="Q35" s="18">
        <v>0</v>
      </c>
      <c r="R35" s="18">
        <v>0.1</v>
      </c>
      <c r="S35" s="18">
        <v>0.1</v>
      </c>
      <c r="T35" s="18">
        <v>0</v>
      </c>
      <c r="U35" s="353">
        <f t="shared" si="43"/>
        <v>0.2</v>
      </c>
      <c r="V35" s="18">
        <v>0</v>
      </c>
      <c r="W35" s="18">
        <v>0.1</v>
      </c>
      <c r="X35" s="353">
        <f t="shared" ref="X35:X43" si="49">SUM(V35:W35)</f>
        <v>0.1</v>
      </c>
      <c r="Y35" s="18">
        <v>4</v>
      </c>
      <c r="Z35" s="18">
        <v>0.1</v>
      </c>
      <c r="AA35" s="18">
        <v>0.8</v>
      </c>
      <c r="AB35" s="18">
        <v>0</v>
      </c>
      <c r="AC35" s="319">
        <f t="shared" si="44"/>
        <v>4.8999999999999995</v>
      </c>
      <c r="AD35" s="18">
        <v>0</v>
      </c>
      <c r="AE35" s="18">
        <v>0</v>
      </c>
      <c r="AF35" s="18">
        <v>1.5</v>
      </c>
      <c r="AG35" s="319">
        <f t="shared" si="45"/>
        <v>1.5</v>
      </c>
      <c r="AH35" s="18">
        <v>0</v>
      </c>
      <c r="AI35" s="18">
        <v>0</v>
      </c>
      <c r="AJ35" s="319">
        <f t="shared" ref="AJ35:AJ43" si="50">SUM(AH35:AI35)</f>
        <v>0</v>
      </c>
      <c r="AK35" s="18">
        <v>0.8</v>
      </c>
      <c r="AL35" s="18">
        <v>0.8</v>
      </c>
      <c r="AM35" s="319">
        <f t="shared" ref="AM35:AM43" si="51">SUM(AK35:AL35)</f>
        <v>1.6</v>
      </c>
      <c r="AN35" s="18">
        <v>3.4</v>
      </c>
      <c r="AO35" s="18">
        <v>0.4</v>
      </c>
      <c r="AP35" s="319">
        <f t="shared" ref="AP35:AP43" si="52">SUM(AN35:AO35)</f>
        <v>3.8</v>
      </c>
      <c r="AQ35" s="112">
        <f t="shared" si="46"/>
        <v>23.3</v>
      </c>
    </row>
    <row r="36" spans="1:117" ht="16.5" thickBot="1">
      <c r="A36" s="1" t="s">
        <v>649</v>
      </c>
      <c r="B36" s="373">
        <f t="shared" si="39"/>
        <v>28.799999999999997</v>
      </c>
      <c r="C36">
        <v>2</v>
      </c>
      <c r="D36" s="319">
        <f t="shared" si="40"/>
        <v>2</v>
      </c>
      <c r="E36" s="18">
        <v>0.3</v>
      </c>
      <c r="F36" s="353">
        <f t="shared" si="41"/>
        <v>0.3</v>
      </c>
      <c r="G36" s="18">
        <v>2.7</v>
      </c>
      <c r="H36" s="18">
        <v>0.3</v>
      </c>
      <c r="I36" s="353">
        <f t="shared" si="47"/>
        <v>3</v>
      </c>
      <c r="J36" s="18">
        <v>0.2</v>
      </c>
      <c r="K36" s="18">
        <v>1.9</v>
      </c>
      <c r="L36" s="18">
        <v>1.2</v>
      </c>
      <c r="M36" s="353">
        <f t="shared" si="42"/>
        <v>3.3</v>
      </c>
      <c r="N36" s="18">
        <v>0.8</v>
      </c>
      <c r="O36" s="18">
        <v>2.2999999999999998</v>
      </c>
      <c r="P36" s="319">
        <f t="shared" si="48"/>
        <v>3.0999999999999996</v>
      </c>
      <c r="Q36" s="18">
        <v>0.2</v>
      </c>
      <c r="R36" s="18">
        <v>0.1</v>
      </c>
      <c r="S36" s="18">
        <v>0.1</v>
      </c>
      <c r="T36" s="18">
        <v>0.2</v>
      </c>
      <c r="U36" s="353">
        <f t="shared" si="43"/>
        <v>0.60000000000000009</v>
      </c>
      <c r="V36" s="18">
        <v>0.2</v>
      </c>
      <c r="W36" s="18">
        <v>0.2</v>
      </c>
      <c r="X36" s="353">
        <f t="shared" si="49"/>
        <v>0.4</v>
      </c>
      <c r="Y36" s="18">
        <v>4.5</v>
      </c>
      <c r="Z36" s="18">
        <v>0.4</v>
      </c>
      <c r="AA36" s="18">
        <v>1.1000000000000001</v>
      </c>
      <c r="AB36" s="18">
        <v>0</v>
      </c>
      <c r="AC36" s="319">
        <f t="shared" si="44"/>
        <v>6</v>
      </c>
      <c r="AD36" s="18">
        <v>0</v>
      </c>
      <c r="AE36" s="18">
        <v>0.2</v>
      </c>
      <c r="AF36" s="18">
        <v>1.7</v>
      </c>
      <c r="AG36" s="319">
        <f t="shared" si="45"/>
        <v>1.9</v>
      </c>
      <c r="AH36" s="18">
        <v>0</v>
      </c>
      <c r="AI36" s="18">
        <v>0</v>
      </c>
      <c r="AJ36" s="319">
        <f t="shared" si="50"/>
        <v>0</v>
      </c>
      <c r="AK36" s="18">
        <v>1</v>
      </c>
      <c r="AL36" s="18">
        <v>1.4</v>
      </c>
      <c r="AM36" s="319">
        <f t="shared" si="51"/>
        <v>2.4</v>
      </c>
      <c r="AN36" s="18">
        <v>5.2</v>
      </c>
      <c r="AO36" s="18">
        <v>0.6</v>
      </c>
      <c r="AP36" s="319">
        <f t="shared" si="52"/>
        <v>5.8</v>
      </c>
      <c r="AQ36" s="112">
        <f t="shared" si="46"/>
        <v>28.799999999999997</v>
      </c>
    </row>
    <row r="37" spans="1:117" ht="16.5" thickBot="1">
      <c r="A37" s="1" t="s">
        <v>645</v>
      </c>
      <c r="B37" s="373">
        <f t="shared" si="39"/>
        <v>29.7</v>
      </c>
      <c r="C37">
        <v>1.9</v>
      </c>
      <c r="D37" s="319">
        <f t="shared" si="40"/>
        <v>1.9</v>
      </c>
      <c r="E37" s="18">
        <v>0.3</v>
      </c>
      <c r="F37" s="353">
        <f t="shared" si="41"/>
        <v>0.3</v>
      </c>
      <c r="G37" s="18">
        <v>2.2999999999999998</v>
      </c>
      <c r="H37" s="18">
        <v>1.4</v>
      </c>
      <c r="I37" s="353">
        <f t="shared" si="47"/>
        <v>3.6999999999999997</v>
      </c>
      <c r="J37" s="18">
        <v>0.2</v>
      </c>
      <c r="K37" s="18">
        <v>1.5</v>
      </c>
      <c r="L37" s="18">
        <v>1.3</v>
      </c>
      <c r="M37" s="353">
        <f t="shared" si="42"/>
        <v>3</v>
      </c>
      <c r="N37" s="18">
        <v>0.6</v>
      </c>
      <c r="O37" s="18">
        <v>2.1</v>
      </c>
      <c r="P37" s="319">
        <f t="shared" si="48"/>
        <v>2.7</v>
      </c>
      <c r="Q37" s="18">
        <v>0.7</v>
      </c>
      <c r="R37" s="18">
        <v>0.1</v>
      </c>
      <c r="S37" s="18">
        <v>0.1</v>
      </c>
      <c r="T37" s="18">
        <v>0.3</v>
      </c>
      <c r="U37" s="353">
        <f t="shared" si="43"/>
        <v>1.2</v>
      </c>
      <c r="V37" s="18">
        <v>0</v>
      </c>
      <c r="W37" s="18">
        <v>0.2</v>
      </c>
      <c r="X37" s="353">
        <f t="shared" si="49"/>
        <v>0.2</v>
      </c>
      <c r="Y37" s="18">
        <v>4</v>
      </c>
      <c r="Z37" s="18">
        <v>0.8</v>
      </c>
      <c r="AA37" s="18">
        <v>1.7</v>
      </c>
      <c r="AB37" s="18">
        <v>0</v>
      </c>
      <c r="AC37" s="319">
        <f t="shared" si="44"/>
        <v>6.5</v>
      </c>
      <c r="AD37" s="18">
        <v>0</v>
      </c>
      <c r="AE37" s="18">
        <v>0.1</v>
      </c>
      <c r="AF37" s="18">
        <v>2</v>
      </c>
      <c r="AG37" s="319">
        <f t="shared" si="45"/>
        <v>2.1</v>
      </c>
      <c r="AH37" s="18">
        <v>0.3</v>
      </c>
      <c r="AI37" s="18">
        <v>0</v>
      </c>
      <c r="AJ37" s="319">
        <f t="shared" si="50"/>
        <v>0.3</v>
      </c>
      <c r="AK37" s="18">
        <v>1</v>
      </c>
      <c r="AL37" s="18">
        <v>1.5</v>
      </c>
      <c r="AM37" s="319">
        <f t="shared" si="51"/>
        <v>2.5</v>
      </c>
      <c r="AN37" s="18">
        <v>5</v>
      </c>
      <c r="AO37" s="18">
        <v>0.3</v>
      </c>
      <c r="AP37" s="319">
        <f t="shared" si="52"/>
        <v>5.3</v>
      </c>
      <c r="AQ37" s="112">
        <f t="shared" si="46"/>
        <v>29.7</v>
      </c>
    </row>
    <row r="38" spans="1:117" ht="16.5" thickBot="1">
      <c r="A38" s="1" t="s">
        <v>646</v>
      </c>
      <c r="B38" s="373">
        <f t="shared" si="39"/>
        <v>30.9</v>
      </c>
      <c r="C38">
        <v>1.5</v>
      </c>
      <c r="D38" s="319">
        <f t="shared" si="40"/>
        <v>1.5</v>
      </c>
      <c r="E38" s="18">
        <v>0.3</v>
      </c>
      <c r="F38" s="353">
        <f t="shared" si="41"/>
        <v>0.3</v>
      </c>
      <c r="G38" s="18">
        <v>3.6</v>
      </c>
      <c r="H38" s="18">
        <v>1.4</v>
      </c>
      <c r="I38" s="353">
        <f t="shared" si="47"/>
        <v>5</v>
      </c>
      <c r="J38" s="18">
        <v>0.3</v>
      </c>
      <c r="K38" s="18">
        <v>1.4</v>
      </c>
      <c r="L38" s="18">
        <v>1.2</v>
      </c>
      <c r="M38" s="353">
        <f t="shared" si="42"/>
        <v>2.9</v>
      </c>
      <c r="N38" s="18">
        <v>0.7</v>
      </c>
      <c r="O38" s="18">
        <v>2</v>
      </c>
      <c r="P38" s="319">
        <f t="shared" si="48"/>
        <v>2.7</v>
      </c>
      <c r="Q38" s="18">
        <v>0.8</v>
      </c>
      <c r="R38" s="18">
        <v>0.1</v>
      </c>
      <c r="S38" s="18">
        <v>0.1</v>
      </c>
      <c r="T38" s="18">
        <v>0.5</v>
      </c>
      <c r="U38" s="353">
        <f t="shared" si="43"/>
        <v>1.5</v>
      </c>
      <c r="V38" s="18">
        <v>0</v>
      </c>
      <c r="W38" s="18">
        <v>0.2</v>
      </c>
      <c r="X38" s="353">
        <f t="shared" si="49"/>
        <v>0.2</v>
      </c>
      <c r="Y38" s="18">
        <v>4.2</v>
      </c>
      <c r="Z38" s="18">
        <v>1</v>
      </c>
      <c r="AA38" s="18">
        <v>1.5</v>
      </c>
      <c r="AB38" s="18">
        <v>0</v>
      </c>
      <c r="AC38" s="319">
        <f t="shared" si="44"/>
        <v>6.7</v>
      </c>
      <c r="AD38" s="18">
        <v>0</v>
      </c>
      <c r="AE38" s="18">
        <v>0.1</v>
      </c>
      <c r="AF38" s="18">
        <v>1.8</v>
      </c>
      <c r="AG38" s="319">
        <f t="shared" si="45"/>
        <v>1.9000000000000001</v>
      </c>
      <c r="AH38" s="18">
        <v>0.3</v>
      </c>
      <c r="AI38" s="18">
        <v>0</v>
      </c>
      <c r="AJ38" s="319">
        <f t="shared" si="50"/>
        <v>0.3</v>
      </c>
      <c r="AK38" s="18">
        <v>1</v>
      </c>
      <c r="AL38" s="18">
        <v>1.5</v>
      </c>
      <c r="AM38" s="319">
        <f t="shared" si="51"/>
        <v>2.5</v>
      </c>
      <c r="AN38" s="18">
        <v>5</v>
      </c>
      <c r="AO38" s="18">
        <v>0.4</v>
      </c>
      <c r="AP38" s="319">
        <f t="shared" si="52"/>
        <v>5.4</v>
      </c>
      <c r="AQ38" s="112">
        <f t="shared" si="46"/>
        <v>30.9</v>
      </c>
    </row>
    <row r="39" spans="1:117" ht="16.5" thickBot="1">
      <c r="A39" s="1" t="s">
        <v>650</v>
      </c>
      <c r="B39" s="373">
        <f t="shared" si="39"/>
        <v>20.499999999999996</v>
      </c>
      <c r="C39">
        <v>1</v>
      </c>
      <c r="D39" s="319">
        <f t="shared" si="40"/>
        <v>1</v>
      </c>
      <c r="E39" s="18">
        <v>0.3</v>
      </c>
      <c r="F39" s="353">
        <f t="shared" si="41"/>
        <v>0.3</v>
      </c>
      <c r="G39" s="18">
        <v>2.2999999999999998</v>
      </c>
      <c r="H39" s="18">
        <v>0.5</v>
      </c>
      <c r="I39" s="353">
        <f t="shared" si="47"/>
        <v>2.8</v>
      </c>
      <c r="J39" s="18">
        <v>0.2</v>
      </c>
      <c r="K39" s="18">
        <v>1.4</v>
      </c>
      <c r="L39" s="18">
        <v>1</v>
      </c>
      <c r="M39" s="353">
        <f t="shared" si="42"/>
        <v>2.5999999999999996</v>
      </c>
      <c r="N39" s="18">
        <v>0.4</v>
      </c>
      <c r="O39" s="18">
        <v>1.2</v>
      </c>
      <c r="P39" s="319">
        <f t="shared" si="48"/>
        <v>1.6</v>
      </c>
      <c r="Q39" s="18">
        <v>0.2</v>
      </c>
      <c r="R39" s="18">
        <v>0.1</v>
      </c>
      <c r="S39" s="18">
        <v>0.1</v>
      </c>
      <c r="T39" s="18">
        <v>0.2</v>
      </c>
      <c r="U39" s="353">
        <f t="shared" si="43"/>
        <v>0.60000000000000009</v>
      </c>
      <c r="V39" s="18">
        <v>0</v>
      </c>
      <c r="W39" s="18">
        <v>0.1</v>
      </c>
      <c r="X39" s="353">
        <f t="shared" si="49"/>
        <v>0.1</v>
      </c>
      <c r="Y39" s="18">
        <v>2.8</v>
      </c>
      <c r="Z39" s="18">
        <v>0.4</v>
      </c>
      <c r="AA39" s="18">
        <v>0.5</v>
      </c>
      <c r="AB39" s="18">
        <v>0</v>
      </c>
      <c r="AC39" s="319">
        <f t="shared" si="44"/>
        <v>3.6999999999999997</v>
      </c>
      <c r="AD39" s="18">
        <v>0</v>
      </c>
      <c r="AE39" s="18">
        <v>0</v>
      </c>
      <c r="AF39" s="18">
        <v>0.7</v>
      </c>
      <c r="AG39" s="319">
        <f t="shared" si="45"/>
        <v>0.7</v>
      </c>
      <c r="AH39" s="18">
        <v>0</v>
      </c>
      <c r="AI39" s="18">
        <v>0</v>
      </c>
      <c r="AJ39" s="319">
        <f t="shared" si="50"/>
        <v>0</v>
      </c>
      <c r="AK39" s="18">
        <v>0.6</v>
      </c>
      <c r="AL39" s="18">
        <v>1.2</v>
      </c>
      <c r="AM39" s="319">
        <f t="shared" si="51"/>
        <v>1.7999999999999998</v>
      </c>
      <c r="AN39" s="18">
        <v>5</v>
      </c>
      <c r="AO39" s="18">
        <v>0.3</v>
      </c>
      <c r="AP39" s="319">
        <f t="shared" si="52"/>
        <v>5.3</v>
      </c>
      <c r="AQ39" s="112">
        <f t="shared" si="46"/>
        <v>20.499999999999996</v>
      </c>
    </row>
    <row r="40" spans="1:117" ht="16.5" thickBot="1">
      <c r="A40" s="1" t="s">
        <v>647</v>
      </c>
      <c r="B40" s="373">
        <f t="shared" si="39"/>
        <v>30.099999999999998</v>
      </c>
      <c r="C40">
        <v>2.1</v>
      </c>
      <c r="D40" s="319">
        <f t="shared" si="40"/>
        <v>2.1</v>
      </c>
      <c r="E40" s="18">
        <v>0.3</v>
      </c>
      <c r="F40" s="353">
        <f t="shared" si="41"/>
        <v>0.3</v>
      </c>
      <c r="G40" s="18">
        <v>3.1</v>
      </c>
      <c r="H40" s="18">
        <v>1.2</v>
      </c>
      <c r="I40" s="353">
        <f t="shared" si="47"/>
        <v>4.3</v>
      </c>
      <c r="J40" s="18">
        <v>0.3</v>
      </c>
      <c r="K40" s="18">
        <v>1</v>
      </c>
      <c r="L40" s="18">
        <v>1</v>
      </c>
      <c r="M40" s="353">
        <f t="shared" si="42"/>
        <v>2.2999999999999998</v>
      </c>
      <c r="N40" s="18">
        <v>0.4</v>
      </c>
      <c r="O40" s="18">
        <v>2.5</v>
      </c>
      <c r="P40" s="319">
        <f t="shared" si="48"/>
        <v>2.9</v>
      </c>
      <c r="Q40" s="18">
        <v>0.7</v>
      </c>
      <c r="R40" s="18">
        <v>0.1</v>
      </c>
      <c r="S40" s="18">
        <v>0.2</v>
      </c>
      <c r="T40" s="18">
        <v>1.1000000000000001</v>
      </c>
      <c r="U40" s="353">
        <f t="shared" si="43"/>
        <v>2.1</v>
      </c>
      <c r="V40" s="18">
        <v>0</v>
      </c>
      <c r="W40" s="18">
        <v>0.4</v>
      </c>
      <c r="X40" s="353">
        <f t="shared" si="49"/>
        <v>0.4</v>
      </c>
      <c r="Y40" s="18">
        <v>3.5</v>
      </c>
      <c r="Z40" s="18">
        <v>0.7</v>
      </c>
      <c r="AA40" s="18">
        <v>2.1</v>
      </c>
      <c r="AB40" s="18">
        <v>0.1</v>
      </c>
      <c r="AC40" s="319">
        <f t="shared" si="44"/>
        <v>6.4</v>
      </c>
      <c r="AD40" s="18">
        <v>0</v>
      </c>
      <c r="AE40" s="18">
        <v>0.1</v>
      </c>
      <c r="AF40" s="18">
        <v>1.6</v>
      </c>
      <c r="AG40" s="319">
        <f t="shared" si="45"/>
        <v>1.7000000000000002</v>
      </c>
      <c r="AH40" s="18">
        <v>0</v>
      </c>
      <c r="AI40" s="18">
        <v>0</v>
      </c>
      <c r="AJ40" s="319">
        <f t="shared" si="50"/>
        <v>0</v>
      </c>
      <c r="AK40" s="18">
        <v>0.7</v>
      </c>
      <c r="AL40" s="18">
        <v>1.2</v>
      </c>
      <c r="AM40" s="319">
        <f t="shared" si="51"/>
        <v>1.9</v>
      </c>
      <c r="AN40" s="18">
        <v>5.3</v>
      </c>
      <c r="AO40" s="18">
        <v>0.4</v>
      </c>
      <c r="AP40" s="319">
        <f t="shared" si="52"/>
        <v>5.7</v>
      </c>
      <c r="AQ40" s="112">
        <f t="shared" si="46"/>
        <v>30.099999999999998</v>
      </c>
    </row>
    <row r="41" spans="1:117" ht="16.5" thickBot="1">
      <c r="A41" s="1" t="s">
        <v>648</v>
      </c>
      <c r="B41" s="373">
        <f t="shared" si="39"/>
        <v>24.1</v>
      </c>
      <c r="C41">
        <v>1.5</v>
      </c>
      <c r="D41" s="319">
        <f t="shared" si="40"/>
        <v>1.5</v>
      </c>
      <c r="E41" s="18">
        <v>0.3</v>
      </c>
      <c r="F41" s="353">
        <f t="shared" si="41"/>
        <v>0.3</v>
      </c>
      <c r="G41" s="18">
        <v>1.9</v>
      </c>
      <c r="H41" s="18">
        <v>0.3</v>
      </c>
      <c r="I41" s="353">
        <f t="shared" si="47"/>
        <v>2.1999999999999997</v>
      </c>
      <c r="J41" s="18">
        <v>0.3</v>
      </c>
      <c r="K41" s="18">
        <v>1.1000000000000001</v>
      </c>
      <c r="L41" s="18">
        <v>1</v>
      </c>
      <c r="M41" s="353">
        <f t="shared" si="42"/>
        <v>2.4000000000000004</v>
      </c>
      <c r="N41" s="18">
        <v>1.1000000000000001</v>
      </c>
      <c r="O41" s="18">
        <v>2</v>
      </c>
      <c r="P41" s="319">
        <f t="shared" si="48"/>
        <v>3.1</v>
      </c>
      <c r="Q41" s="18">
        <v>0</v>
      </c>
      <c r="R41" s="18">
        <v>0.3</v>
      </c>
      <c r="S41" s="18">
        <v>0.1</v>
      </c>
      <c r="T41" s="18">
        <v>0</v>
      </c>
      <c r="U41" s="353">
        <f t="shared" si="43"/>
        <v>0.4</v>
      </c>
      <c r="V41" s="18">
        <v>0.1</v>
      </c>
      <c r="W41" s="18">
        <v>0.3</v>
      </c>
      <c r="X41" s="353">
        <f t="shared" si="49"/>
        <v>0.4</v>
      </c>
      <c r="Y41" s="18">
        <v>2.8</v>
      </c>
      <c r="Z41" s="18">
        <v>0.6</v>
      </c>
      <c r="AA41" s="18">
        <v>1</v>
      </c>
      <c r="AB41" s="18">
        <v>0.2</v>
      </c>
      <c r="AC41" s="319">
        <f t="shared" si="44"/>
        <v>4.6000000000000005</v>
      </c>
      <c r="AD41" s="18">
        <v>0</v>
      </c>
      <c r="AE41" s="18">
        <v>0.1</v>
      </c>
      <c r="AF41" s="18">
        <v>2.2999999999999998</v>
      </c>
      <c r="AG41" s="319">
        <f t="shared" si="45"/>
        <v>2.4</v>
      </c>
      <c r="AH41" s="18">
        <v>0</v>
      </c>
      <c r="AI41" s="18">
        <v>0</v>
      </c>
      <c r="AJ41" s="319">
        <f t="shared" si="50"/>
        <v>0</v>
      </c>
      <c r="AK41" s="18">
        <v>0.8</v>
      </c>
      <c r="AL41" s="18">
        <v>0.7</v>
      </c>
      <c r="AM41" s="319">
        <f t="shared" si="51"/>
        <v>1.5</v>
      </c>
      <c r="AN41" s="18">
        <v>4.9000000000000004</v>
      </c>
      <c r="AO41" s="18">
        <v>0.4</v>
      </c>
      <c r="AP41" s="319">
        <f t="shared" si="52"/>
        <v>5.3000000000000007</v>
      </c>
      <c r="AQ41" s="112">
        <f t="shared" si="46"/>
        <v>24.1</v>
      </c>
    </row>
    <row r="42" spans="1:117" ht="16.5" thickBot="1">
      <c r="A42" s="1" t="s">
        <v>652</v>
      </c>
      <c r="B42" s="373">
        <f t="shared" si="39"/>
        <v>25.299999999999997</v>
      </c>
      <c r="C42">
        <v>1.3</v>
      </c>
      <c r="D42" s="319">
        <f t="shared" si="40"/>
        <v>1.3</v>
      </c>
      <c r="E42" s="18">
        <v>0.4</v>
      </c>
      <c r="F42" s="353">
        <f t="shared" si="41"/>
        <v>0.4</v>
      </c>
      <c r="G42" s="18">
        <v>2.4</v>
      </c>
      <c r="H42" s="18">
        <v>0.3</v>
      </c>
      <c r="I42" s="353">
        <f t="shared" si="47"/>
        <v>2.6999999999999997</v>
      </c>
      <c r="J42" s="18">
        <v>0.2</v>
      </c>
      <c r="K42" s="18">
        <v>2.8</v>
      </c>
      <c r="L42" s="18">
        <v>1.1000000000000001</v>
      </c>
      <c r="M42" s="353">
        <f t="shared" si="42"/>
        <v>4.0999999999999996</v>
      </c>
      <c r="N42" s="18">
        <v>0.4</v>
      </c>
      <c r="O42" s="18">
        <v>2</v>
      </c>
      <c r="P42" s="319">
        <f t="shared" si="48"/>
        <v>2.4</v>
      </c>
      <c r="Q42" s="18">
        <v>0</v>
      </c>
      <c r="R42" s="18">
        <v>0.1</v>
      </c>
      <c r="S42" s="18">
        <v>0.1</v>
      </c>
      <c r="T42" s="18">
        <v>0</v>
      </c>
      <c r="U42" s="353">
        <f t="shared" si="43"/>
        <v>0.2</v>
      </c>
      <c r="V42" s="18">
        <v>0</v>
      </c>
      <c r="W42" s="18">
        <v>0.4</v>
      </c>
      <c r="X42" s="353">
        <f t="shared" si="49"/>
        <v>0.4</v>
      </c>
      <c r="Y42" s="18">
        <v>4.2</v>
      </c>
      <c r="Z42" s="18">
        <v>0.1</v>
      </c>
      <c r="AA42" s="18">
        <v>1.2</v>
      </c>
      <c r="AB42" s="18">
        <v>0</v>
      </c>
      <c r="AC42" s="319">
        <f t="shared" si="44"/>
        <v>5.5</v>
      </c>
      <c r="AD42" s="18">
        <v>0</v>
      </c>
      <c r="AE42" s="18">
        <v>0</v>
      </c>
      <c r="AF42" s="18">
        <v>1.7</v>
      </c>
      <c r="AG42" s="319">
        <f t="shared" si="45"/>
        <v>1.7</v>
      </c>
      <c r="AH42" s="18">
        <v>0</v>
      </c>
      <c r="AI42" s="18">
        <v>0</v>
      </c>
      <c r="AJ42" s="319">
        <f t="shared" si="50"/>
        <v>0</v>
      </c>
      <c r="AK42" s="18">
        <v>0.5</v>
      </c>
      <c r="AL42" s="18">
        <v>1</v>
      </c>
      <c r="AM42" s="319">
        <f t="shared" si="51"/>
        <v>1.5</v>
      </c>
      <c r="AN42" s="18">
        <v>4.8</v>
      </c>
      <c r="AO42" s="18">
        <v>0.3</v>
      </c>
      <c r="AP42" s="319">
        <f t="shared" si="52"/>
        <v>5.0999999999999996</v>
      </c>
      <c r="AQ42" s="112">
        <f t="shared" si="46"/>
        <v>25.299999999999997</v>
      </c>
    </row>
    <row r="43" spans="1:117" ht="16.5" thickBot="1">
      <c r="A43" s="1" t="s">
        <v>651</v>
      </c>
      <c r="B43" s="373">
        <f>D43+F43+I43+M43+P43+U43+X43+AC43+AG43+AJ43+AM43+AP43</f>
        <v>25.1</v>
      </c>
      <c r="C43">
        <v>0.9</v>
      </c>
      <c r="D43" s="319">
        <f t="shared" si="40"/>
        <v>0.9</v>
      </c>
      <c r="E43" s="18">
        <v>0.3</v>
      </c>
      <c r="F43" s="353">
        <f t="shared" si="41"/>
        <v>0.3</v>
      </c>
      <c r="G43" s="18">
        <v>2.2000000000000002</v>
      </c>
      <c r="H43" s="18">
        <v>1.2</v>
      </c>
      <c r="I43" s="353">
        <f t="shared" si="47"/>
        <v>3.4000000000000004</v>
      </c>
      <c r="J43" s="18">
        <v>0.2</v>
      </c>
      <c r="K43" s="18">
        <v>1.9</v>
      </c>
      <c r="L43" s="18">
        <v>1</v>
      </c>
      <c r="M43" s="353">
        <f t="shared" si="42"/>
        <v>3.1</v>
      </c>
      <c r="N43" s="18">
        <v>0.4</v>
      </c>
      <c r="O43" s="18">
        <v>2.1</v>
      </c>
      <c r="P43" s="319">
        <f t="shared" si="48"/>
        <v>2.5</v>
      </c>
      <c r="Q43" s="18">
        <v>0.1</v>
      </c>
      <c r="R43" s="18">
        <v>0.1</v>
      </c>
      <c r="S43" s="18">
        <v>0.2</v>
      </c>
      <c r="T43" s="18">
        <v>0.1</v>
      </c>
      <c r="U43" s="353">
        <f t="shared" si="43"/>
        <v>0.5</v>
      </c>
      <c r="V43" s="18">
        <v>0</v>
      </c>
      <c r="W43" s="18">
        <v>0.2</v>
      </c>
      <c r="X43" s="353">
        <f t="shared" si="49"/>
        <v>0.2</v>
      </c>
      <c r="Y43" s="18">
        <v>4.5</v>
      </c>
      <c r="Z43" s="18">
        <v>0.4</v>
      </c>
      <c r="AA43" s="18">
        <v>0.6</v>
      </c>
      <c r="AB43" s="18">
        <v>0.1</v>
      </c>
      <c r="AC43" s="319">
        <f t="shared" si="44"/>
        <v>5.6</v>
      </c>
      <c r="AD43" s="18">
        <v>0</v>
      </c>
      <c r="AE43" s="18">
        <v>0</v>
      </c>
      <c r="AF43" s="18">
        <v>1.6</v>
      </c>
      <c r="AG43" s="319">
        <f t="shared" si="45"/>
        <v>1.6</v>
      </c>
      <c r="AH43" s="18">
        <v>0</v>
      </c>
      <c r="AI43" s="18">
        <v>0</v>
      </c>
      <c r="AJ43" s="319">
        <f t="shared" si="50"/>
        <v>0</v>
      </c>
      <c r="AK43" s="18">
        <v>0.6</v>
      </c>
      <c r="AL43" s="18">
        <v>1.3</v>
      </c>
      <c r="AM43" s="319">
        <f t="shared" si="51"/>
        <v>1.9</v>
      </c>
      <c r="AN43" s="18">
        <v>4.7</v>
      </c>
      <c r="AO43" s="18">
        <v>0.4</v>
      </c>
      <c r="AP43" s="319">
        <f t="shared" si="52"/>
        <v>5.1000000000000005</v>
      </c>
      <c r="AQ43" s="112">
        <f t="shared" si="46"/>
        <v>25.1</v>
      </c>
    </row>
    <row r="44" spans="1:117" ht="15.75">
      <c r="A44" s="1"/>
      <c r="B44" s="373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M44" s="18"/>
    </row>
    <row r="45" spans="1:117" ht="15.75" thickBot="1">
      <c r="A45" s="1"/>
      <c r="B45" s="1"/>
      <c r="C45" s="314"/>
      <c r="D45" s="31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9"/>
      <c r="AA45" s="19"/>
      <c r="AB45" s="19"/>
      <c r="AC45" s="19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N45" s="1"/>
      <c r="CO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</row>
    <row r="46" spans="1:117" ht="15.75">
      <c r="A46" s="338" t="s">
        <v>61</v>
      </c>
      <c r="B46" s="356"/>
      <c r="C46" s="339" t="s">
        <v>74</v>
      </c>
      <c r="D46" s="339" t="s">
        <v>76</v>
      </c>
      <c r="E46" s="339" t="s">
        <v>77</v>
      </c>
      <c r="F46" s="339" t="s">
        <v>79</v>
      </c>
      <c r="G46" s="339" t="s">
        <v>78</v>
      </c>
      <c r="H46" s="339" t="s">
        <v>83</v>
      </c>
      <c r="I46" s="339" t="s">
        <v>84</v>
      </c>
      <c r="J46" s="339" t="s">
        <v>86</v>
      </c>
      <c r="K46" s="339" t="s">
        <v>88</v>
      </c>
      <c r="L46" s="339" t="s">
        <v>89</v>
      </c>
      <c r="M46" s="339" t="s">
        <v>91</v>
      </c>
      <c r="N46" s="339" t="s">
        <v>93</v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8"/>
      <c r="AA46" s="18"/>
      <c r="AB46" s="18"/>
      <c r="AC46" s="18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</row>
    <row r="47" spans="1:117" ht="15.75">
      <c r="A47" s="340" t="s">
        <v>58</v>
      </c>
      <c r="B47" s="357"/>
      <c r="C47" s="341">
        <f>D27</f>
        <v>1.7253333333333336</v>
      </c>
      <c r="D47" s="341">
        <f>F27</f>
        <v>0.29533333333333334</v>
      </c>
      <c r="E47" s="341">
        <f>I27</f>
        <v>3.2273333333333332</v>
      </c>
      <c r="F47" s="341">
        <f>M27</f>
        <v>2.9079999999999999</v>
      </c>
      <c r="G47" s="341">
        <f>P27</f>
        <v>2.8273333333333333</v>
      </c>
      <c r="H47" s="341">
        <f>U27</f>
        <v>0.81333333333333335</v>
      </c>
      <c r="I47" s="341">
        <f>X27</f>
        <v>0.32400000000000001</v>
      </c>
      <c r="J47" s="341">
        <f>AC27</f>
        <v>4.8879999999999999</v>
      </c>
      <c r="K47" s="341">
        <f>AG27</f>
        <v>2.0813333333333333</v>
      </c>
      <c r="L47" s="341">
        <f>AJ27</f>
        <v>0.12066666666666667</v>
      </c>
      <c r="M47" s="341">
        <f>(AM27)</f>
        <v>1.7893333333333332</v>
      </c>
      <c r="N47" s="341">
        <f>AP27</f>
        <v>4.9893333333333336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</row>
    <row r="48" spans="1:117" ht="15.75">
      <c r="A48" s="340" t="s">
        <v>656</v>
      </c>
      <c r="B48" s="357"/>
      <c r="C48" s="341">
        <f>D28</f>
        <v>1.7766666666666666</v>
      </c>
      <c r="D48" s="341">
        <f>F28</f>
        <v>0.34666666666666668</v>
      </c>
      <c r="E48" s="341">
        <f>I28</f>
        <v>4.7566666666666668</v>
      </c>
      <c r="F48" s="341">
        <f>M28</f>
        <v>3.0766666666666667</v>
      </c>
      <c r="G48" s="341">
        <f>P28</f>
        <v>2.1033333333333335</v>
      </c>
      <c r="H48" s="341">
        <f>U28</f>
        <v>1.2766666666666666</v>
      </c>
      <c r="I48" s="341">
        <f>X28</f>
        <v>0.30333333333333329</v>
      </c>
      <c r="J48" s="341">
        <f>AC28</f>
        <v>5.916666666666667</v>
      </c>
      <c r="K48" s="341">
        <f>AG28</f>
        <v>1.62</v>
      </c>
      <c r="L48" s="341">
        <f>AJ28</f>
        <v>9.9999999999999992E-2</v>
      </c>
      <c r="M48" s="341">
        <f>(AM28)</f>
        <v>1.5599999999999998</v>
      </c>
      <c r="N48" s="341">
        <f>AP28</f>
        <v>4.79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</row>
    <row r="49" spans="1:116" ht="15.75">
      <c r="A49" s="340" t="s">
        <v>654</v>
      </c>
      <c r="B49" s="357"/>
      <c r="C49" s="341">
        <f>D29</f>
        <v>1.55</v>
      </c>
      <c r="D49" s="341">
        <f>F29</f>
        <v>0.25</v>
      </c>
      <c r="E49" s="341">
        <f>I29</f>
        <v>2.4</v>
      </c>
      <c r="F49" s="341">
        <f>M29</f>
        <v>3.85</v>
      </c>
      <c r="G49" s="341">
        <f>P29</f>
        <v>2.4500000000000002</v>
      </c>
      <c r="H49" s="341">
        <f>U29</f>
        <v>0.45</v>
      </c>
      <c r="I49" s="341">
        <f>X29</f>
        <v>0.5</v>
      </c>
      <c r="J49" s="341">
        <f>AC29</f>
        <v>5.65</v>
      </c>
      <c r="K49" s="341">
        <f>AG29</f>
        <v>2.85</v>
      </c>
      <c r="L49" s="341">
        <f>AJ29</f>
        <v>0</v>
      </c>
      <c r="M49" s="341">
        <f>(AM29)</f>
        <v>3.0999999999999996</v>
      </c>
      <c r="N49" s="341">
        <f>AP29</f>
        <v>4.8000000000000007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</row>
    <row r="50" spans="1:116" ht="15.75">
      <c r="A50" s="342" t="s">
        <v>59</v>
      </c>
      <c r="B50" s="358"/>
      <c r="C50" s="343">
        <f>D30</f>
        <v>1.6219999999999999</v>
      </c>
      <c r="D50" s="343">
        <f>F30</f>
        <v>0.28800000000000003</v>
      </c>
      <c r="E50" s="343">
        <f>I30</f>
        <v>2.234</v>
      </c>
      <c r="F50" s="343">
        <f>M30</f>
        <v>3.9900000000000007</v>
      </c>
      <c r="G50" s="343">
        <f>P30</f>
        <v>2.2400000000000002</v>
      </c>
      <c r="H50" s="343">
        <f>U30</f>
        <v>0.42800000000000005</v>
      </c>
      <c r="I50" s="343">
        <f>X30</f>
        <v>0.35599999999999998</v>
      </c>
      <c r="J50" s="343">
        <f>AC30</f>
        <v>5.0100000000000007</v>
      </c>
      <c r="K50" s="343">
        <f>AG30</f>
        <v>3.1619999999999999</v>
      </c>
      <c r="L50" s="343">
        <f>AJ30</f>
        <v>0.24199999999999999</v>
      </c>
      <c r="M50" s="343">
        <f>AM30</f>
        <v>4.4399999999999995</v>
      </c>
      <c r="N50" s="343">
        <f>AJ30</f>
        <v>0.24199999999999999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20"/>
      <c r="AA50" s="20"/>
      <c r="AB50" s="20"/>
      <c r="AC50" s="20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</row>
    <row r="51" spans="1:116" ht="15.75">
      <c r="A51" s="340" t="s">
        <v>60</v>
      </c>
      <c r="B51" s="357"/>
      <c r="C51" s="341">
        <f>D26</f>
        <v>1.6995</v>
      </c>
      <c r="D51" s="341">
        <f>F26</f>
        <v>0.29349999999999998</v>
      </c>
      <c r="E51" s="341">
        <f>I26</f>
        <v>2.9790000000000001</v>
      </c>
      <c r="F51" s="341">
        <f>M26</f>
        <v>3.1784999999999997</v>
      </c>
      <c r="G51" s="341">
        <f>P26</f>
        <v>2.6804999999999999</v>
      </c>
      <c r="H51" s="341">
        <f>U26</f>
        <v>0.71699999999999997</v>
      </c>
      <c r="I51" s="341">
        <f>X26</f>
        <v>0.33200000000000002</v>
      </c>
      <c r="J51" s="341">
        <f>AC26</f>
        <v>4.9184999999999999</v>
      </c>
      <c r="K51" s="341">
        <f>AG26</f>
        <v>2.3515000000000006</v>
      </c>
      <c r="L51" s="341">
        <f>AJ26</f>
        <v>0.151</v>
      </c>
      <c r="M51" s="341">
        <f>AM26</f>
        <v>2.452</v>
      </c>
      <c r="N51" s="344">
        <f>AP26</f>
        <v>4.8830000000000009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19"/>
      <c r="AA51" s="19"/>
      <c r="AB51" s="19"/>
      <c r="AC51" s="19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</row>
    <row r="52" spans="1:116" ht="15.75">
      <c r="A52" s="337" t="s">
        <v>72</v>
      </c>
      <c r="B52" s="359"/>
      <c r="C52" s="345" t="s">
        <v>74</v>
      </c>
      <c r="D52" s="345" t="s">
        <v>76</v>
      </c>
      <c r="E52" s="345" t="s">
        <v>77</v>
      </c>
      <c r="F52" s="345" t="s">
        <v>79</v>
      </c>
      <c r="G52" s="345" t="s">
        <v>78</v>
      </c>
      <c r="H52" s="345" t="s">
        <v>83</v>
      </c>
      <c r="I52" s="345" t="s">
        <v>84</v>
      </c>
      <c r="J52" s="345" t="s">
        <v>86</v>
      </c>
      <c r="K52" s="345" t="s">
        <v>88</v>
      </c>
      <c r="L52" s="345" t="s">
        <v>89</v>
      </c>
      <c r="M52" s="345" t="s">
        <v>91</v>
      </c>
      <c r="N52" s="346" t="s">
        <v>93</v>
      </c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28"/>
      <c r="AA52" s="28"/>
      <c r="AB52" s="28"/>
      <c r="AC52" s="28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</row>
    <row r="53" spans="1:116" ht="15.75">
      <c r="A53" s="347" t="s">
        <v>68</v>
      </c>
      <c r="B53" s="360"/>
      <c r="C53" s="348">
        <f>SUM(C47)</f>
        <v>1.7253333333333336</v>
      </c>
      <c r="D53" s="348">
        <f t="shared" ref="D53:N57" si="53">SUM(D47+C53)</f>
        <v>2.0206666666666671</v>
      </c>
      <c r="E53" s="348">
        <f t="shared" si="53"/>
        <v>5.2480000000000002</v>
      </c>
      <c r="F53" s="348">
        <f>SUM(F47+E53)</f>
        <v>8.1560000000000006</v>
      </c>
      <c r="G53" s="348">
        <f t="shared" si="53"/>
        <v>10.983333333333334</v>
      </c>
      <c r="H53" s="348">
        <f t="shared" si="53"/>
        <v>11.796666666666667</v>
      </c>
      <c r="I53" s="348">
        <f t="shared" si="53"/>
        <v>12.120666666666667</v>
      </c>
      <c r="J53" s="348">
        <f t="shared" si="53"/>
        <v>17.008666666666667</v>
      </c>
      <c r="K53" s="348">
        <f>SUM(K47+J53)</f>
        <v>19.09</v>
      </c>
      <c r="L53" s="348">
        <f t="shared" si="53"/>
        <v>19.210666666666665</v>
      </c>
      <c r="M53" s="348">
        <f t="shared" si="53"/>
        <v>20.999999999999996</v>
      </c>
      <c r="N53" s="349">
        <f t="shared" si="53"/>
        <v>25.989333333333331</v>
      </c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</row>
    <row r="54" spans="1:116" ht="15.75">
      <c r="A54" s="347" t="s">
        <v>657</v>
      </c>
      <c r="B54" s="360"/>
      <c r="C54" s="348">
        <f>SUM(C48)</f>
        <v>1.7766666666666666</v>
      </c>
      <c r="D54" s="348">
        <f t="shared" si="53"/>
        <v>2.1233333333333331</v>
      </c>
      <c r="E54" s="348">
        <f t="shared" si="53"/>
        <v>6.88</v>
      </c>
      <c r="F54" s="348">
        <f>SUM(F48+E54)</f>
        <v>9.956666666666667</v>
      </c>
      <c r="G54" s="348">
        <f t="shared" si="53"/>
        <v>12.06</v>
      </c>
      <c r="H54" s="348">
        <f t="shared" si="53"/>
        <v>13.336666666666668</v>
      </c>
      <c r="I54" s="348">
        <f t="shared" si="53"/>
        <v>13.64</v>
      </c>
      <c r="J54" s="348">
        <f t="shared" si="53"/>
        <v>19.556666666666668</v>
      </c>
      <c r="K54" s="348">
        <f t="shared" si="53"/>
        <v>21.176666666666669</v>
      </c>
      <c r="L54" s="348">
        <f t="shared" si="53"/>
        <v>21.276666666666671</v>
      </c>
      <c r="M54" s="348">
        <f t="shared" si="53"/>
        <v>22.83666666666667</v>
      </c>
      <c r="N54" s="349">
        <f t="shared" si="53"/>
        <v>27.626666666666669</v>
      </c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</row>
    <row r="55" spans="1:116" ht="15.75">
      <c r="A55" s="347" t="s">
        <v>655</v>
      </c>
      <c r="B55" s="360"/>
      <c r="C55" s="348">
        <f>SUM(C49)</f>
        <v>1.55</v>
      </c>
      <c r="D55" s="348">
        <f t="shared" si="53"/>
        <v>1.8</v>
      </c>
      <c r="E55" s="348">
        <f t="shared" si="53"/>
        <v>4.2</v>
      </c>
      <c r="F55" s="348">
        <f>SUM(F49+E55)</f>
        <v>8.0500000000000007</v>
      </c>
      <c r="G55" s="348">
        <f t="shared" si="53"/>
        <v>10.5</v>
      </c>
      <c r="H55" s="348">
        <f t="shared" si="53"/>
        <v>10.95</v>
      </c>
      <c r="I55" s="348">
        <f t="shared" si="53"/>
        <v>11.45</v>
      </c>
      <c r="J55" s="348">
        <f t="shared" si="53"/>
        <v>17.100000000000001</v>
      </c>
      <c r="K55" s="348">
        <f t="shared" si="53"/>
        <v>19.950000000000003</v>
      </c>
      <c r="L55" s="348">
        <f t="shared" si="53"/>
        <v>19.950000000000003</v>
      </c>
      <c r="M55" s="348">
        <f t="shared" si="53"/>
        <v>23.050000000000004</v>
      </c>
      <c r="N55" s="349">
        <f t="shared" si="53"/>
        <v>27.850000000000005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</row>
    <row r="56" spans="1:116" ht="15.75">
      <c r="A56" s="352" t="s">
        <v>69</v>
      </c>
      <c r="B56" s="361"/>
      <c r="C56" s="350">
        <f>SUM(C50)</f>
        <v>1.6219999999999999</v>
      </c>
      <c r="D56" s="350">
        <f t="shared" si="53"/>
        <v>1.91</v>
      </c>
      <c r="E56" s="350">
        <f t="shared" si="53"/>
        <v>4.1440000000000001</v>
      </c>
      <c r="F56" s="350">
        <f>SUM(F50+E56)</f>
        <v>8.1340000000000003</v>
      </c>
      <c r="G56" s="350">
        <f t="shared" si="53"/>
        <v>10.374000000000001</v>
      </c>
      <c r="H56" s="350">
        <f t="shared" si="53"/>
        <v>10.802000000000001</v>
      </c>
      <c r="I56" s="350">
        <f t="shared" si="53"/>
        <v>11.158000000000001</v>
      </c>
      <c r="J56" s="350">
        <f t="shared" si="53"/>
        <v>16.168000000000003</v>
      </c>
      <c r="K56" s="350">
        <f t="shared" si="53"/>
        <v>19.330000000000002</v>
      </c>
      <c r="L56" s="350">
        <f t="shared" si="53"/>
        <v>19.572000000000003</v>
      </c>
      <c r="M56" s="350">
        <f t="shared" si="53"/>
        <v>24.012</v>
      </c>
      <c r="N56" s="351">
        <f t="shared" si="53"/>
        <v>24.254000000000001</v>
      </c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</row>
    <row r="57" spans="1:116" ht="15.75">
      <c r="A57" s="347" t="s">
        <v>70</v>
      </c>
      <c r="B57" s="360"/>
      <c r="C57" s="349">
        <f>SUM(C51)</f>
        <v>1.6995</v>
      </c>
      <c r="D57" s="349">
        <f t="shared" si="53"/>
        <v>1.9929999999999999</v>
      </c>
      <c r="E57" s="349">
        <f t="shared" si="53"/>
        <v>4.9719999999999995</v>
      </c>
      <c r="F57" s="349">
        <f>SUM(F51+E57)</f>
        <v>8.1504999999999992</v>
      </c>
      <c r="G57" s="349">
        <f t="shared" si="53"/>
        <v>10.831</v>
      </c>
      <c r="H57" s="349">
        <f t="shared" si="53"/>
        <v>11.548</v>
      </c>
      <c r="I57" s="349">
        <f t="shared" si="53"/>
        <v>11.88</v>
      </c>
      <c r="J57" s="349">
        <f t="shared" si="53"/>
        <v>16.798500000000001</v>
      </c>
      <c r="K57" s="349">
        <f t="shared" si="53"/>
        <v>19.150000000000002</v>
      </c>
      <c r="L57" s="349">
        <f t="shared" si="53"/>
        <v>19.301000000000002</v>
      </c>
      <c r="M57" s="349">
        <f t="shared" si="53"/>
        <v>21.753</v>
      </c>
      <c r="N57" s="349">
        <f t="shared" si="53"/>
        <v>26.636000000000003</v>
      </c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0"/>
      <c r="AA57" s="20"/>
      <c r="AB57" s="20"/>
      <c r="AC57" s="20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</row>
    <row r="58" spans="1:116">
      <c r="A58" s="29" t="s">
        <v>279</v>
      </c>
      <c r="B58" s="362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19"/>
      <c r="AA58" s="19"/>
      <c r="AB58" s="19"/>
      <c r="AC58" s="19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</row>
    <row r="59" spans="1:116">
      <c r="A59" s="32" t="s">
        <v>63</v>
      </c>
      <c r="B59" s="363"/>
      <c r="C59" s="38" t="s">
        <v>74</v>
      </c>
      <c r="D59" s="38" t="s">
        <v>76</v>
      </c>
      <c r="E59" s="38" t="s">
        <v>77</v>
      </c>
      <c r="F59" s="38" t="s">
        <v>79</v>
      </c>
      <c r="G59" s="38" t="s">
        <v>78</v>
      </c>
      <c r="H59" s="38" t="s">
        <v>83</v>
      </c>
      <c r="I59" s="38" t="s">
        <v>84</v>
      </c>
      <c r="J59" s="38" t="s">
        <v>86</v>
      </c>
      <c r="K59" s="38" t="s">
        <v>88</v>
      </c>
      <c r="L59" s="38" t="s">
        <v>89</v>
      </c>
      <c r="M59" s="38" t="s">
        <v>91</v>
      </c>
      <c r="N59" s="38" t="s">
        <v>93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0"/>
      <c r="AA59" s="20"/>
      <c r="AB59" s="20"/>
      <c r="AC59" s="20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</row>
    <row r="60" spans="1:116">
      <c r="A60" s="26" t="s">
        <v>64</v>
      </c>
      <c r="B60" s="11"/>
      <c r="C60" s="18">
        <v>1.02</v>
      </c>
      <c r="D60" s="18">
        <v>1.05</v>
      </c>
      <c r="E60" s="18">
        <v>0.77</v>
      </c>
      <c r="F60" s="18">
        <v>1.71</v>
      </c>
      <c r="G60" s="18">
        <v>3.24</v>
      </c>
      <c r="H60" s="18">
        <v>2.4</v>
      </c>
      <c r="I60" s="18">
        <v>1.53</v>
      </c>
      <c r="J60" s="18">
        <v>2.2200000000000002</v>
      </c>
      <c r="K60" s="18">
        <v>2.72</v>
      </c>
      <c r="L60" s="18">
        <v>2.19</v>
      </c>
      <c r="M60" s="18">
        <v>0.86</v>
      </c>
      <c r="N60" s="20">
        <v>0.92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</row>
    <row r="61" spans="1:116">
      <c r="A61" s="26" t="s">
        <v>65</v>
      </c>
      <c r="B61" s="11"/>
      <c r="C61" s="18">
        <f>SUM(C60)</f>
        <v>1.02</v>
      </c>
      <c r="D61" s="18">
        <f>SUM(C61+D60)</f>
        <v>2.0700000000000003</v>
      </c>
      <c r="E61" s="18">
        <f>SUM(D61+E60)</f>
        <v>2.8400000000000003</v>
      </c>
      <c r="F61" s="18">
        <f>SUM(E61+F60)</f>
        <v>4.5500000000000007</v>
      </c>
      <c r="G61" s="18">
        <f t="shared" ref="G61:J61" si="54">SUM(F61+G60)</f>
        <v>7.7900000000000009</v>
      </c>
      <c r="H61" s="18">
        <f>SUM(G61+H60)</f>
        <v>10.190000000000001</v>
      </c>
      <c r="I61" s="18">
        <f>SUM(H61+I60)</f>
        <v>11.72</v>
      </c>
      <c r="J61" s="18">
        <f t="shared" si="54"/>
        <v>13.940000000000001</v>
      </c>
      <c r="K61" s="18">
        <f>SUM(J61+K60)</f>
        <v>16.66</v>
      </c>
      <c r="L61" s="18">
        <f>SUM(K61+L60)</f>
        <v>18.850000000000001</v>
      </c>
      <c r="M61" s="18">
        <f>SUM(L61+M60)</f>
        <v>19.71</v>
      </c>
      <c r="N61" s="20">
        <f>SUM(M61+N60)</f>
        <v>20.630000000000003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8"/>
      <c r="AA61" s="28"/>
      <c r="AB61" s="28"/>
      <c r="AC61" s="28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</row>
    <row r="62" spans="1:116">
      <c r="A62" s="27" t="s">
        <v>66</v>
      </c>
      <c r="B62" s="21"/>
      <c r="C62" s="28">
        <v>5.34</v>
      </c>
      <c r="D62" s="28">
        <v>5.29</v>
      </c>
      <c r="E62" s="28">
        <v>5.58</v>
      </c>
      <c r="F62" s="28">
        <v>5.36</v>
      </c>
      <c r="G62" s="28">
        <v>8.82</v>
      </c>
      <c r="H62" s="28">
        <v>13.52</v>
      </c>
      <c r="I62" s="28">
        <v>11.61</v>
      </c>
      <c r="J62" s="28">
        <v>12.46</v>
      </c>
      <c r="K62" s="28">
        <v>9.85</v>
      </c>
      <c r="L62" s="28">
        <v>9.85</v>
      </c>
      <c r="M62" s="28">
        <v>9.85</v>
      </c>
      <c r="N62" s="28">
        <v>4.6900000000000004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</row>
    <row r="63" spans="1:116">
      <c r="A63" s="26" t="s">
        <v>67</v>
      </c>
      <c r="B63" s="11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20"/>
      <c r="V63" s="20"/>
      <c r="W63" s="20"/>
      <c r="X63" s="20"/>
      <c r="Y63" s="20"/>
      <c r="Z63" s="28"/>
      <c r="AA63" s="28"/>
      <c r="AB63" s="28"/>
      <c r="AC63" s="28"/>
      <c r="AD63" s="1"/>
      <c r="AE63" s="1"/>
      <c r="AF63" s="1"/>
      <c r="AG63" s="1"/>
      <c r="AH63" s="1"/>
      <c r="AI63" s="1"/>
      <c r="AJ63" s="1"/>
      <c r="AK63" s="20"/>
      <c r="AL63" s="20"/>
      <c r="AM63" s="20"/>
      <c r="AN63" s="20"/>
      <c r="AO63" s="20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</row>
    <row r="64" spans="1:116">
      <c r="A64" s="26" t="s">
        <v>68</v>
      </c>
      <c r="B64" s="11"/>
      <c r="C64" s="18">
        <f t="shared" ref="C64:N64" si="55">SUM(C47-C60)</f>
        <v>0.70533333333333359</v>
      </c>
      <c r="D64" s="18">
        <f t="shared" si="55"/>
        <v>-0.75466666666666671</v>
      </c>
      <c r="E64" s="18">
        <f t="shared" si="55"/>
        <v>2.4573333333333331</v>
      </c>
      <c r="F64" s="18">
        <f t="shared" si="55"/>
        <v>1.198</v>
      </c>
      <c r="G64" s="18">
        <f t="shared" si="55"/>
        <v>-0.41266666666666696</v>
      </c>
      <c r="H64" s="18">
        <f t="shared" si="55"/>
        <v>-1.5866666666666664</v>
      </c>
      <c r="I64" s="18">
        <f t="shared" si="55"/>
        <v>-1.206</v>
      </c>
      <c r="J64" s="18">
        <f t="shared" si="55"/>
        <v>2.6679999999999997</v>
      </c>
      <c r="K64" s="18">
        <f t="shared" si="55"/>
        <v>-0.63866666666666694</v>
      </c>
      <c r="L64" s="18">
        <f t="shared" si="55"/>
        <v>-2.0693333333333332</v>
      </c>
      <c r="M64" s="18">
        <f t="shared" si="55"/>
        <v>0.92933333333333323</v>
      </c>
      <c r="N64" s="28">
        <f t="shared" si="55"/>
        <v>4.0693333333333337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</row>
    <row r="65" spans="1:115">
      <c r="A65" s="26" t="s">
        <v>69</v>
      </c>
      <c r="B65" s="11"/>
      <c r="C65" s="18">
        <f t="shared" ref="C65:N65" si="56">SUM(C50-C60)</f>
        <v>0.60199999999999987</v>
      </c>
      <c r="D65" s="18">
        <f t="shared" si="56"/>
        <v>-0.76200000000000001</v>
      </c>
      <c r="E65" s="18">
        <f t="shared" si="56"/>
        <v>1.464</v>
      </c>
      <c r="F65" s="18">
        <f t="shared" si="56"/>
        <v>2.2800000000000007</v>
      </c>
      <c r="G65" s="18">
        <f t="shared" si="56"/>
        <v>-1</v>
      </c>
      <c r="H65" s="18">
        <f t="shared" si="56"/>
        <v>-1.972</v>
      </c>
      <c r="I65" s="18">
        <f t="shared" si="56"/>
        <v>-1.1739999999999999</v>
      </c>
      <c r="J65" s="18">
        <f t="shared" si="56"/>
        <v>2.7900000000000005</v>
      </c>
      <c r="K65" s="18">
        <f t="shared" si="56"/>
        <v>0.44199999999999973</v>
      </c>
      <c r="L65" s="18">
        <f t="shared" si="56"/>
        <v>-1.948</v>
      </c>
      <c r="M65" s="18">
        <f t="shared" si="56"/>
        <v>3.5799999999999996</v>
      </c>
      <c r="N65" s="28">
        <f t="shared" si="56"/>
        <v>-0.67800000000000005</v>
      </c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</row>
    <row r="66" spans="1:115">
      <c r="A66" s="26" t="s">
        <v>70</v>
      </c>
      <c r="B66" s="11"/>
      <c r="C66" s="18">
        <f t="shared" ref="C66:N66" si="57">SUM(C51-C60)</f>
        <v>0.67949999999999999</v>
      </c>
      <c r="D66" s="18">
        <f t="shared" si="57"/>
        <v>-0.75650000000000006</v>
      </c>
      <c r="E66" s="18">
        <f t="shared" si="57"/>
        <v>2.2090000000000001</v>
      </c>
      <c r="F66" s="18">
        <f t="shared" si="57"/>
        <v>1.4684999999999997</v>
      </c>
      <c r="G66" s="18">
        <f t="shared" si="57"/>
        <v>-0.55950000000000033</v>
      </c>
      <c r="H66" s="18">
        <f t="shared" si="57"/>
        <v>-1.6829999999999998</v>
      </c>
      <c r="I66" s="18">
        <f t="shared" si="57"/>
        <v>-1.198</v>
      </c>
      <c r="J66" s="18">
        <f t="shared" si="57"/>
        <v>2.6984999999999997</v>
      </c>
      <c r="K66" s="18">
        <f t="shared" si="57"/>
        <v>-0.36849999999999961</v>
      </c>
      <c r="L66" s="18">
        <f t="shared" si="57"/>
        <v>-2.0390000000000001</v>
      </c>
      <c r="M66" s="18">
        <f t="shared" si="57"/>
        <v>1.5920000000000001</v>
      </c>
      <c r="N66" s="28">
        <f t="shared" si="57"/>
        <v>3.963000000000001</v>
      </c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0"/>
      <c r="AA66" s="20"/>
      <c r="AB66" s="20"/>
      <c r="AC66" s="20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</row>
    <row r="67" spans="1:115">
      <c r="A67" s="26" t="s">
        <v>71</v>
      </c>
      <c r="B67" s="11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8"/>
      <c r="AA67" s="28"/>
      <c r="AB67" s="28"/>
      <c r="AC67" s="28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</row>
    <row r="68" spans="1:115">
      <c r="A68" s="26" t="s">
        <v>68</v>
      </c>
      <c r="B68" s="11"/>
      <c r="C68" s="18">
        <f t="shared" ref="C68:N68" si="58">SUM(C53-C61)</f>
        <v>0.70533333333333359</v>
      </c>
      <c r="D68" s="18">
        <f t="shared" si="58"/>
        <v>-4.9333333333333229E-2</v>
      </c>
      <c r="E68" s="18">
        <f t="shared" si="58"/>
        <v>2.4079999999999999</v>
      </c>
      <c r="F68" s="18">
        <f t="shared" si="58"/>
        <v>3.6059999999999999</v>
      </c>
      <c r="G68" s="18">
        <f t="shared" si="58"/>
        <v>3.1933333333333334</v>
      </c>
      <c r="H68" s="18">
        <f t="shared" si="58"/>
        <v>1.6066666666666656</v>
      </c>
      <c r="I68" s="18">
        <f t="shared" si="58"/>
        <v>0.40066666666666606</v>
      </c>
      <c r="J68" s="18">
        <f t="shared" si="58"/>
        <v>3.0686666666666653</v>
      </c>
      <c r="K68" s="18">
        <f t="shared" si="58"/>
        <v>2.4299999999999997</v>
      </c>
      <c r="L68" s="18">
        <f t="shared" si="58"/>
        <v>0.36066666666666336</v>
      </c>
      <c r="M68" s="18">
        <f t="shared" si="58"/>
        <v>1.2899999999999956</v>
      </c>
      <c r="N68" s="28">
        <f t="shared" si="58"/>
        <v>5.3593333333333284</v>
      </c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</row>
    <row r="69" spans="1:115">
      <c r="A69" s="26" t="s">
        <v>69</v>
      </c>
      <c r="B69" s="11"/>
      <c r="C69" s="18">
        <f t="shared" ref="C69:N69" si="59">SUM(C56-C61)</f>
        <v>0.60199999999999987</v>
      </c>
      <c r="D69" s="18">
        <f t="shared" si="59"/>
        <v>-0.16000000000000036</v>
      </c>
      <c r="E69" s="18">
        <f t="shared" si="59"/>
        <v>1.3039999999999998</v>
      </c>
      <c r="F69" s="18">
        <f t="shared" si="59"/>
        <v>3.5839999999999996</v>
      </c>
      <c r="G69" s="18">
        <f t="shared" si="59"/>
        <v>2.5839999999999996</v>
      </c>
      <c r="H69" s="18">
        <f t="shared" si="59"/>
        <v>0.6120000000000001</v>
      </c>
      <c r="I69" s="18">
        <f t="shared" si="59"/>
        <v>-0.56199999999999939</v>
      </c>
      <c r="J69" s="18">
        <f t="shared" si="59"/>
        <v>2.2280000000000015</v>
      </c>
      <c r="K69" s="18">
        <f t="shared" si="59"/>
        <v>2.6700000000000017</v>
      </c>
      <c r="L69" s="18">
        <f t="shared" si="59"/>
        <v>0.72200000000000131</v>
      </c>
      <c r="M69" s="18">
        <f t="shared" si="59"/>
        <v>4.3019999999999996</v>
      </c>
      <c r="N69" s="28">
        <f t="shared" si="59"/>
        <v>3.6239999999999988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</row>
    <row r="70" spans="1:115">
      <c r="A70" s="27" t="s">
        <v>70</v>
      </c>
      <c r="B70" s="21"/>
      <c r="C70" s="28">
        <f t="shared" ref="C70:N70" si="60">SUM(C57-C61)</f>
        <v>0.67949999999999999</v>
      </c>
      <c r="D70" s="28">
        <f t="shared" si="60"/>
        <v>-7.7000000000000401E-2</v>
      </c>
      <c r="E70" s="28">
        <f t="shared" si="60"/>
        <v>2.1319999999999992</v>
      </c>
      <c r="F70" s="28">
        <f t="shared" si="60"/>
        <v>3.6004999999999985</v>
      </c>
      <c r="G70" s="28">
        <f t="shared" si="60"/>
        <v>3.0409999999999986</v>
      </c>
      <c r="H70" s="28">
        <f t="shared" si="60"/>
        <v>1.3579999999999988</v>
      </c>
      <c r="I70" s="28">
        <f t="shared" si="60"/>
        <v>0.16000000000000014</v>
      </c>
      <c r="J70" s="28">
        <f t="shared" si="60"/>
        <v>2.8584999999999994</v>
      </c>
      <c r="K70" s="28">
        <f t="shared" si="60"/>
        <v>2.490000000000002</v>
      </c>
      <c r="L70" s="28">
        <f t="shared" si="60"/>
        <v>0.45100000000000051</v>
      </c>
      <c r="M70" s="28">
        <f t="shared" si="60"/>
        <v>2.0429999999999993</v>
      </c>
      <c r="N70" s="28">
        <f t="shared" si="60"/>
        <v>6.0060000000000002</v>
      </c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U70"/>
  <sheetViews>
    <sheetView topLeftCell="A19" zoomScale="70" zoomScaleNormal="70" workbookViewId="0">
      <selection activeCell="G74" sqref="G74"/>
    </sheetView>
  </sheetViews>
  <sheetFormatPr defaultRowHeight="15"/>
  <cols>
    <col min="1" max="1" width="35.77734375" customWidth="1"/>
    <col min="2" max="2" width="11.44140625" customWidth="1"/>
    <col min="3" max="3" width="11.77734375" customWidth="1"/>
    <col min="4" max="4" width="10.21875" customWidth="1"/>
    <col min="5" max="5" width="11.109375" customWidth="1"/>
    <col min="6" max="6" width="9.5546875" customWidth="1"/>
    <col min="7" max="7" width="10.109375" customWidth="1"/>
    <col min="8" max="10" width="9.77734375" customWidth="1"/>
    <col min="11" max="11" width="10.5546875" customWidth="1"/>
    <col min="12" max="12" width="9.5546875" customWidth="1"/>
    <col min="13" max="13" width="9.21875" customWidth="1"/>
    <col min="14" max="15" width="11.44140625" customWidth="1"/>
    <col min="16" max="16" width="10" customWidth="1"/>
    <col min="17" max="17" width="9.109375" customWidth="1"/>
    <col min="18" max="20" width="8.21875" customWidth="1"/>
    <col min="21" max="29" width="10.44140625" customWidth="1"/>
    <col min="30" max="39" width="10.109375" customWidth="1"/>
    <col min="40" max="84" width="9.6640625" customWidth="1"/>
    <col min="93" max="94" width="9.6640625" customWidth="1"/>
    <col min="96" max="110" width="9.6640625" customWidth="1"/>
    <col min="111" max="111" width="9.77734375" customWidth="1"/>
    <col min="112" max="112" width="9.33203125" customWidth="1"/>
    <col min="113" max="113" width="9.5546875" customWidth="1"/>
    <col min="114" max="114" width="9.6640625" customWidth="1"/>
    <col min="115" max="115" width="9.88671875" customWidth="1"/>
    <col min="116" max="116" width="9.6640625" customWidth="1"/>
    <col min="117" max="117" width="9.21875" customWidth="1"/>
    <col min="118" max="118" width="10.21875" customWidth="1"/>
  </cols>
  <sheetData>
    <row r="1" spans="1:125">
      <c r="A1" s="45" t="s">
        <v>299</v>
      </c>
      <c r="B1" s="45"/>
      <c r="C1" s="45"/>
      <c r="D1" s="45"/>
      <c r="E1" s="45"/>
      <c r="F1" s="45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310"/>
      <c r="BO1" s="310"/>
      <c r="BP1" s="310"/>
      <c r="BQ1" s="310"/>
      <c r="BR1" s="310"/>
      <c r="BS1" s="310"/>
      <c r="BT1" s="310"/>
      <c r="BU1" s="310"/>
      <c r="BV1" s="310"/>
      <c r="BW1" s="310"/>
      <c r="BX1" s="310"/>
      <c r="BY1" s="310"/>
      <c r="BZ1" s="310"/>
      <c r="CA1" s="310"/>
      <c r="CB1" s="310"/>
      <c r="CC1" s="310"/>
      <c r="CD1" s="310"/>
      <c r="CE1" s="310"/>
      <c r="CF1" s="310"/>
      <c r="CG1" s="310"/>
      <c r="CH1" s="310"/>
      <c r="CI1" s="310"/>
      <c r="CJ1" s="310"/>
      <c r="CK1" s="310"/>
      <c r="CL1" s="310"/>
      <c r="CM1" s="310"/>
      <c r="CN1" s="310"/>
      <c r="CO1" s="310"/>
      <c r="CP1" s="310"/>
      <c r="CS1" s="310"/>
      <c r="CU1" s="310"/>
      <c r="CV1" s="310"/>
      <c r="CW1" s="310"/>
      <c r="CX1" s="310"/>
      <c r="CY1" s="310"/>
      <c r="CZ1" s="310"/>
      <c r="DA1" s="310"/>
      <c r="DB1" s="310"/>
      <c r="DC1" s="310"/>
      <c r="DD1" s="310"/>
      <c r="DE1" s="310"/>
      <c r="DF1" s="310"/>
      <c r="DG1" s="310"/>
      <c r="DH1" s="310"/>
      <c r="DI1" s="310"/>
      <c r="DJ1" s="310"/>
      <c r="DK1" s="310"/>
      <c r="DL1" s="310"/>
      <c r="DM1" s="310"/>
      <c r="DN1" s="310"/>
      <c r="DO1" s="310"/>
      <c r="DP1" s="310"/>
      <c r="DQ1" s="310"/>
    </row>
    <row r="2" spans="1:125">
      <c r="A2" s="45" t="s">
        <v>360</v>
      </c>
      <c r="B2" s="45"/>
      <c r="C2" s="45"/>
      <c r="D2" s="45"/>
      <c r="E2" s="45"/>
      <c r="F2" s="45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0"/>
      <c r="CN2" s="310"/>
      <c r="CO2" s="310"/>
      <c r="CP2" s="310"/>
      <c r="CQ2" s="310"/>
      <c r="CT2" s="310"/>
      <c r="CV2" s="310"/>
      <c r="CW2" s="310"/>
      <c r="CX2" s="310"/>
      <c r="CY2" s="310"/>
      <c r="CZ2" s="310"/>
      <c r="DA2" s="310"/>
      <c r="DB2" s="310"/>
      <c r="DC2" s="310"/>
      <c r="DD2" s="310"/>
      <c r="DE2" s="310"/>
      <c r="DF2" s="310"/>
      <c r="DG2" s="310"/>
      <c r="DH2" s="310"/>
      <c r="DI2" s="310"/>
      <c r="DJ2" s="310"/>
      <c r="DK2" s="310"/>
      <c r="DL2" s="310"/>
      <c r="DM2" s="310"/>
      <c r="DN2" s="310"/>
      <c r="DO2" s="310"/>
      <c r="DP2" s="310"/>
      <c r="DQ2" s="310"/>
      <c r="DR2" s="310"/>
    </row>
    <row r="3" spans="1:125">
      <c r="A3" s="310" t="s">
        <v>660</v>
      </c>
      <c r="B3" s="310"/>
      <c r="C3" s="45"/>
      <c r="D3" s="45"/>
      <c r="E3" s="45"/>
      <c r="F3" s="45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0"/>
      <c r="CG3" s="310"/>
      <c r="CH3" s="310"/>
      <c r="CI3" s="310"/>
      <c r="CJ3" s="310"/>
      <c r="CK3" s="310"/>
      <c r="CL3" s="310"/>
      <c r="CM3" s="310"/>
      <c r="CN3" s="310"/>
      <c r="CO3" s="310"/>
      <c r="CP3" s="310"/>
      <c r="CQ3" s="310"/>
      <c r="CR3" s="310"/>
      <c r="CS3" s="310"/>
      <c r="CT3" s="310"/>
      <c r="CW3" s="310"/>
      <c r="CY3" s="310"/>
      <c r="CZ3" s="310"/>
      <c r="DA3" s="310"/>
      <c r="DB3" s="310"/>
      <c r="DC3" s="310"/>
      <c r="DD3" s="310"/>
      <c r="DE3" s="310"/>
      <c r="DF3" s="310"/>
      <c r="DG3" s="310"/>
      <c r="DH3" s="310"/>
      <c r="DI3" s="310"/>
      <c r="DJ3" s="310"/>
      <c r="DK3" s="310"/>
      <c r="DL3" s="310"/>
      <c r="DM3" s="310"/>
      <c r="DN3" s="310"/>
      <c r="DO3" s="310"/>
      <c r="DP3" s="310"/>
      <c r="DQ3" s="310"/>
      <c r="DR3" s="310"/>
      <c r="DS3" s="310"/>
      <c r="DT3" s="310"/>
      <c r="DU3" s="310"/>
    </row>
    <row r="4" spans="1:125" ht="15.75" thickBot="1">
      <c r="A4" s="45"/>
      <c r="B4" s="45"/>
      <c r="C4" s="45"/>
      <c r="D4" s="45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B4" s="310"/>
      <c r="CC4" s="310"/>
      <c r="CD4" s="310"/>
      <c r="CE4" s="310"/>
      <c r="CF4" s="310"/>
      <c r="CG4" s="310"/>
      <c r="CH4" s="310"/>
      <c r="CI4" s="310"/>
      <c r="CJ4" s="310"/>
      <c r="CK4" s="310"/>
      <c r="CL4" s="310"/>
      <c r="CM4" s="310"/>
      <c r="CN4" s="310"/>
      <c r="CQ4" s="310"/>
      <c r="CS4" s="310"/>
      <c r="CT4" s="310"/>
      <c r="CU4" s="310"/>
      <c r="CV4" s="310"/>
      <c r="CW4" s="310"/>
      <c r="CX4" s="310"/>
      <c r="CY4" s="310"/>
      <c r="CZ4" s="310"/>
      <c r="DA4" s="310"/>
      <c r="DB4" s="310"/>
      <c r="DC4" s="310"/>
      <c r="DD4" s="310"/>
      <c r="DE4" s="310"/>
      <c r="DF4" s="310"/>
      <c r="DG4" s="310"/>
      <c r="DH4" s="310"/>
      <c r="DI4" s="310"/>
      <c r="DJ4" s="310"/>
      <c r="DK4" s="310"/>
      <c r="DL4" s="310"/>
      <c r="DM4" s="310"/>
      <c r="DN4" s="310"/>
      <c r="DO4" s="310"/>
    </row>
    <row r="5" spans="1:125" ht="32.25" customHeight="1">
      <c r="A5" s="364" t="s">
        <v>48</v>
      </c>
      <c r="B5" s="365" t="s">
        <v>659</v>
      </c>
      <c r="C5" s="366">
        <v>42755</v>
      </c>
      <c r="D5" s="366">
        <v>42763</v>
      </c>
      <c r="E5" s="367" t="s">
        <v>341</v>
      </c>
      <c r="F5" s="366">
        <v>42785</v>
      </c>
      <c r="G5" s="368" t="s">
        <v>342</v>
      </c>
      <c r="H5" s="366">
        <v>42798</v>
      </c>
      <c r="I5" s="366">
        <v>42806</v>
      </c>
      <c r="J5" s="367" t="s">
        <v>635</v>
      </c>
      <c r="K5" s="366">
        <v>42827</v>
      </c>
      <c r="L5" s="366">
        <v>42842</v>
      </c>
      <c r="M5" s="367" t="s">
        <v>636</v>
      </c>
      <c r="N5" s="366">
        <v>42876</v>
      </c>
      <c r="O5" s="366">
        <v>42883</v>
      </c>
      <c r="P5" s="366">
        <v>42885</v>
      </c>
      <c r="Q5" s="369" t="s">
        <v>347</v>
      </c>
      <c r="R5" s="366">
        <v>42888</v>
      </c>
      <c r="S5" s="366">
        <v>42889</v>
      </c>
      <c r="T5" s="366">
        <v>42911</v>
      </c>
      <c r="U5" s="369" t="s">
        <v>641</v>
      </c>
      <c r="V5" s="366">
        <v>42924</v>
      </c>
      <c r="W5" s="366">
        <v>42929</v>
      </c>
      <c r="X5" s="366">
        <v>42932</v>
      </c>
      <c r="Y5" s="366">
        <v>42933</v>
      </c>
      <c r="Z5" s="369" t="s">
        <v>639</v>
      </c>
      <c r="AA5" s="366">
        <v>42949</v>
      </c>
      <c r="AB5" s="366">
        <v>42956</v>
      </c>
      <c r="AC5" s="366">
        <v>42957</v>
      </c>
      <c r="AD5" s="369" t="s">
        <v>377</v>
      </c>
      <c r="AE5" s="366">
        <v>43004</v>
      </c>
      <c r="AF5" s="369" t="s">
        <v>640</v>
      </c>
      <c r="AG5" s="366">
        <v>43011</v>
      </c>
      <c r="AH5" s="366">
        <v>43023</v>
      </c>
      <c r="AI5" s="369" t="s">
        <v>354</v>
      </c>
      <c r="AJ5" s="366">
        <v>43052</v>
      </c>
      <c r="AK5" s="369" t="s">
        <v>356</v>
      </c>
      <c r="AL5" s="366">
        <v>43075</v>
      </c>
      <c r="AM5" s="366">
        <v>43087</v>
      </c>
      <c r="AN5" s="369" t="s">
        <v>357</v>
      </c>
      <c r="AO5" s="370" t="s">
        <v>358</v>
      </c>
    </row>
    <row r="6" spans="1:125" ht="15" customHeight="1">
      <c r="A6" s="310" t="s">
        <v>317</v>
      </c>
      <c r="B6" s="373">
        <f t="shared" ref="B6:B25" si="0">E6+G6+J6+M6+Q6+U6+Z6+AD6+AF6+AI6+AK6+AN6</f>
        <v>27.599999999999998</v>
      </c>
      <c r="C6" s="20">
        <v>0.2</v>
      </c>
      <c r="D6" s="20">
        <v>0</v>
      </c>
      <c r="E6" s="319">
        <f>SUM(C6:D6)</f>
        <v>0.2</v>
      </c>
      <c r="F6" s="20">
        <v>0.9</v>
      </c>
      <c r="G6" s="319">
        <f t="shared" ref="G6:G25" si="1">SUM(F6:F6)</f>
        <v>0.9</v>
      </c>
      <c r="H6" s="20">
        <v>1.2</v>
      </c>
      <c r="I6" s="20">
        <v>0.3</v>
      </c>
      <c r="J6" s="319">
        <f>SUM(H6:I6)</f>
        <v>1.5</v>
      </c>
      <c r="K6" s="20">
        <v>0</v>
      </c>
      <c r="L6" s="20">
        <v>0.2</v>
      </c>
      <c r="M6" s="319">
        <f>SUM(K6:L6)</f>
        <v>0.2</v>
      </c>
      <c r="N6" s="20">
        <v>2.2999999999999998</v>
      </c>
      <c r="O6" s="20">
        <v>0.5</v>
      </c>
      <c r="P6" s="20">
        <v>0.1</v>
      </c>
      <c r="Q6" s="319">
        <f t="shared" ref="Q6:Q25" si="2">SUM(N6:P6)</f>
        <v>2.9</v>
      </c>
      <c r="R6" s="20">
        <v>0.3</v>
      </c>
      <c r="S6" s="20">
        <v>0.1</v>
      </c>
      <c r="T6" s="20">
        <v>3.9</v>
      </c>
      <c r="U6" s="319">
        <f t="shared" ref="U6:U25" si="3">SUM(R6:T6)</f>
        <v>4.3</v>
      </c>
      <c r="V6" s="20">
        <v>0.3</v>
      </c>
      <c r="W6" s="20">
        <v>0.1</v>
      </c>
      <c r="X6" s="20">
        <v>0</v>
      </c>
      <c r="Y6" s="20">
        <v>0</v>
      </c>
      <c r="Z6" s="319">
        <f t="shared" ref="Z6:Z25" si="4">SUM(V6:Y6)</f>
        <v>0.4</v>
      </c>
      <c r="AA6" s="20">
        <v>5</v>
      </c>
      <c r="AB6" s="20">
        <v>0.1</v>
      </c>
      <c r="AC6" s="20">
        <v>0.1</v>
      </c>
      <c r="AD6" s="319">
        <f t="shared" ref="AD6:AD25" si="5">SUM(AA6:AC6)</f>
        <v>5.1999999999999993</v>
      </c>
      <c r="AE6" s="20">
        <v>9.3000000000000007</v>
      </c>
      <c r="AF6" s="319">
        <f t="shared" ref="AF6:AF25" si="6">SUM(AE6:AE6)</f>
        <v>9.3000000000000007</v>
      </c>
      <c r="AG6" s="20">
        <v>0.4</v>
      </c>
      <c r="AH6" s="20">
        <v>0</v>
      </c>
      <c r="AI6" s="319">
        <f t="shared" ref="AI6:AI25" si="7">SUM(AG6:AG6)</f>
        <v>0.4</v>
      </c>
      <c r="AJ6" s="20">
        <v>0.6</v>
      </c>
      <c r="AK6" s="319">
        <f t="shared" ref="AK6:AK25" si="8">SUM(AJ6:AJ6)</f>
        <v>0.6</v>
      </c>
      <c r="AL6" s="20">
        <v>1.4</v>
      </c>
      <c r="AM6" s="20">
        <v>0.3</v>
      </c>
      <c r="AN6" s="319">
        <f>SUM(AL6:AM6)</f>
        <v>1.7</v>
      </c>
      <c r="AO6" s="20">
        <f>E6+G6+J6+M6+Q6+U6+Z6+AD6+AF6+AI6+AK6+AN6</f>
        <v>27.599999999999998</v>
      </c>
    </row>
    <row r="7" spans="1:125" ht="15.75">
      <c r="A7" s="310" t="s">
        <v>669</v>
      </c>
      <c r="B7" s="373">
        <f t="shared" si="0"/>
        <v>22.71</v>
      </c>
      <c r="C7" s="20">
        <v>0.19</v>
      </c>
      <c r="D7" s="20">
        <v>0.03</v>
      </c>
      <c r="E7" s="319">
        <f t="shared" ref="E7:E25" si="9">SUM(C7:D7)</f>
        <v>0.22</v>
      </c>
      <c r="F7" s="20">
        <v>0.59</v>
      </c>
      <c r="G7" s="319">
        <f t="shared" si="1"/>
        <v>0.59</v>
      </c>
      <c r="H7" s="20">
        <v>1.1200000000000001</v>
      </c>
      <c r="I7" s="20">
        <v>0.25</v>
      </c>
      <c r="J7" s="319">
        <f t="shared" ref="J7:J25" si="10">SUM(H7:I7)</f>
        <v>1.37</v>
      </c>
      <c r="K7" s="20">
        <v>0</v>
      </c>
      <c r="L7" s="20">
        <v>0.17</v>
      </c>
      <c r="M7" s="319">
        <f t="shared" ref="M7:M25" si="11">SUM(K7:L7)</f>
        <v>0.17</v>
      </c>
      <c r="N7" s="20">
        <v>1.55</v>
      </c>
      <c r="O7" s="20">
        <v>0.19</v>
      </c>
      <c r="P7" s="20">
        <v>0.08</v>
      </c>
      <c r="Q7" s="319">
        <f t="shared" si="2"/>
        <v>1.82</v>
      </c>
      <c r="R7" s="20">
        <v>0.35</v>
      </c>
      <c r="S7" s="20">
        <v>0.06</v>
      </c>
      <c r="T7" s="20">
        <v>3</v>
      </c>
      <c r="U7" s="319">
        <f t="shared" si="3"/>
        <v>3.41</v>
      </c>
      <c r="V7" s="20">
        <v>0.23</v>
      </c>
      <c r="W7" s="20">
        <v>0.14000000000000001</v>
      </c>
      <c r="X7" s="20">
        <v>0</v>
      </c>
      <c r="Y7" s="20">
        <v>0</v>
      </c>
      <c r="Z7" s="319">
        <f t="shared" si="4"/>
        <v>0.37</v>
      </c>
      <c r="AA7" s="20">
        <v>4.1500000000000004</v>
      </c>
      <c r="AB7" s="20">
        <v>0.11</v>
      </c>
      <c r="AC7" s="20">
        <v>0</v>
      </c>
      <c r="AD7" s="319">
        <f t="shared" si="5"/>
        <v>4.2600000000000007</v>
      </c>
      <c r="AE7" s="20">
        <v>7.69</v>
      </c>
      <c r="AF7" s="319">
        <f t="shared" si="6"/>
        <v>7.69</v>
      </c>
      <c r="AG7" s="20">
        <v>0.41</v>
      </c>
      <c r="AH7" s="20">
        <v>0</v>
      </c>
      <c r="AI7" s="319">
        <f t="shared" si="7"/>
        <v>0.41</v>
      </c>
      <c r="AJ7" s="20">
        <v>0.57999999999999996</v>
      </c>
      <c r="AK7" s="319">
        <f t="shared" si="8"/>
        <v>0.57999999999999996</v>
      </c>
      <c r="AL7" s="20">
        <v>1.47</v>
      </c>
      <c r="AM7" s="20">
        <v>0.35</v>
      </c>
      <c r="AN7" s="319">
        <f t="shared" ref="AN7:AN24" si="12">SUM(AL7:AM7)</f>
        <v>1.8199999999999998</v>
      </c>
      <c r="AO7" s="20">
        <f t="shared" ref="AO7:AO25" si="13">E7+G7+J7+M7+Q7+U7++Z7+AD7+AF7+AI7+AK7+AN7</f>
        <v>22.71</v>
      </c>
    </row>
    <row r="8" spans="1:125" ht="15.75">
      <c r="A8" s="371" t="s">
        <v>287</v>
      </c>
      <c r="B8" s="374">
        <f t="shared" si="0"/>
        <v>28.900000000000002</v>
      </c>
      <c r="C8" s="172">
        <v>0.2</v>
      </c>
      <c r="D8" s="172">
        <v>0</v>
      </c>
      <c r="E8" s="326">
        <f t="shared" si="9"/>
        <v>0.2</v>
      </c>
      <c r="F8" s="172">
        <v>1.1000000000000001</v>
      </c>
      <c r="G8" s="326">
        <f t="shared" si="1"/>
        <v>1.1000000000000001</v>
      </c>
      <c r="H8" s="172">
        <v>1.2</v>
      </c>
      <c r="I8" s="172">
        <v>0.3</v>
      </c>
      <c r="J8" s="326">
        <f t="shared" si="10"/>
        <v>1.5</v>
      </c>
      <c r="K8" s="172">
        <v>0</v>
      </c>
      <c r="L8" s="172">
        <v>0.2</v>
      </c>
      <c r="M8" s="326">
        <f t="shared" si="11"/>
        <v>0.2</v>
      </c>
      <c r="N8" s="172">
        <v>2.2000000000000002</v>
      </c>
      <c r="O8" s="172">
        <v>0.4</v>
      </c>
      <c r="P8" s="172">
        <v>0.1</v>
      </c>
      <c r="Q8" s="326">
        <f t="shared" si="2"/>
        <v>2.7</v>
      </c>
      <c r="R8" s="172">
        <v>0.4</v>
      </c>
      <c r="S8" s="172">
        <v>0.1</v>
      </c>
      <c r="T8" s="172">
        <v>4.2</v>
      </c>
      <c r="U8" s="326">
        <f t="shared" si="3"/>
        <v>4.7</v>
      </c>
      <c r="V8" s="172">
        <v>0.4</v>
      </c>
      <c r="W8" s="172">
        <v>0.2</v>
      </c>
      <c r="X8" s="172">
        <v>0.1</v>
      </c>
      <c r="Y8" s="172">
        <v>0</v>
      </c>
      <c r="Z8" s="326">
        <f t="shared" si="4"/>
        <v>0.70000000000000007</v>
      </c>
      <c r="AA8" s="172">
        <v>5.3</v>
      </c>
      <c r="AB8" s="172">
        <v>0.1</v>
      </c>
      <c r="AC8" s="172">
        <v>0.2</v>
      </c>
      <c r="AD8" s="326">
        <f t="shared" si="5"/>
        <v>5.6</v>
      </c>
      <c r="AE8" s="172">
        <v>9.3000000000000007</v>
      </c>
      <c r="AF8" s="326">
        <f t="shared" si="6"/>
        <v>9.3000000000000007</v>
      </c>
      <c r="AG8" s="172">
        <v>0.6</v>
      </c>
      <c r="AH8" s="172">
        <v>0</v>
      </c>
      <c r="AI8" s="326">
        <f t="shared" si="7"/>
        <v>0.6</v>
      </c>
      <c r="AJ8" s="172">
        <v>0.6</v>
      </c>
      <c r="AK8" s="326">
        <f t="shared" si="8"/>
        <v>0.6</v>
      </c>
      <c r="AL8" s="172">
        <v>1.4</v>
      </c>
      <c r="AM8" s="172">
        <v>0.3</v>
      </c>
      <c r="AN8" s="326">
        <f t="shared" si="12"/>
        <v>1.7</v>
      </c>
      <c r="AO8" s="172">
        <f t="shared" si="13"/>
        <v>28.900000000000002</v>
      </c>
    </row>
    <row r="9" spans="1:125" ht="15.75">
      <c r="A9" s="310" t="s">
        <v>52</v>
      </c>
      <c r="B9" s="373">
        <f t="shared" si="0"/>
        <v>26.4</v>
      </c>
      <c r="C9" s="20">
        <v>0.3</v>
      </c>
      <c r="D9" s="20">
        <v>0.1</v>
      </c>
      <c r="E9" s="319">
        <f t="shared" si="9"/>
        <v>0.4</v>
      </c>
      <c r="F9" s="20">
        <v>1</v>
      </c>
      <c r="G9" s="319">
        <f t="shared" si="1"/>
        <v>1</v>
      </c>
      <c r="H9" s="20">
        <v>1.3</v>
      </c>
      <c r="I9" s="20">
        <v>0.2</v>
      </c>
      <c r="J9" s="319">
        <f t="shared" si="10"/>
        <v>1.5</v>
      </c>
      <c r="K9" s="20">
        <v>0</v>
      </c>
      <c r="L9" s="20">
        <v>0.2</v>
      </c>
      <c r="M9" s="319">
        <f t="shared" si="11"/>
        <v>0.2</v>
      </c>
      <c r="N9" s="20">
        <v>1.9</v>
      </c>
      <c r="O9" s="20">
        <v>0.3</v>
      </c>
      <c r="P9" s="20">
        <v>0.3</v>
      </c>
      <c r="Q9" s="319">
        <f t="shared" si="2"/>
        <v>2.4999999999999996</v>
      </c>
      <c r="R9" s="20">
        <v>0.3</v>
      </c>
      <c r="S9" s="20">
        <v>0.1</v>
      </c>
      <c r="T9" s="20">
        <v>3.1</v>
      </c>
      <c r="U9" s="319">
        <f t="shared" si="3"/>
        <v>3.5</v>
      </c>
      <c r="V9" s="20">
        <v>0</v>
      </c>
      <c r="W9" s="20">
        <v>0.4</v>
      </c>
      <c r="X9" s="20">
        <v>0.6</v>
      </c>
      <c r="Y9" s="20">
        <v>0</v>
      </c>
      <c r="Z9" s="319">
        <f t="shared" si="4"/>
        <v>1</v>
      </c>
      <c r="AA9" s="20">
        <v>3.6</v>
      </c>
      <c r="AB9" s="20">
        <v>0.1</v>
      </c>
      <c r="AC9" s="20">
        <v>0.3</v>
      </c>
      <c r="AD9" s="319">
        <f t="shared" si="5"/>
        <v>4</v>
      </c>
      <c r="AE9" s="20">
        <v>8.9</v>
      </c>
      <c r="AF9" s="319">
        <f t="shared" si="6"/>
        <v>8.9</v>
      </c>
      <c r="AG9" s="20">
        <v>1.2</v>
      </c>
      <c r="AH9" s="20">
        <v>0.1</v>
      </c>
      <c r="AI9" s="319">
        <f t="shared" si="7"/>
        <v>1.2</v>
      </c>
      <c r="AJ9" s="20">
        <v>0.3</v>
      </c>
      <c r="AK9" s="319">
        <f t="shared" si="8"/>
        <v>0.3</v>
      </c>
      <c r="AL9" s="20">
        <v>1.4</v>
      </c>
      <c r="AM9" s="20">
        <v>0.5</v>
      </c>
      <c r="AN9" s="319">
        <f t="shared" si="12"/>
        <v>1.9</v>
      </c>
      <c r="AO9" s="20">
        <f t="shared" si="13"/>
        <v>26.4</v>
      </c>
    </row>
    <row r="10" spans="1:125" ht="15.75">
      <c r="A10" s="310" t="s">
        <v>661</v>
      </c>
      <c r="B10" s="373">
        <f t="shared" si="0"/>
        <v>19.499999999999996</v>
      </c>
      <c r="C10" s="20">
        <v>0.2</v>
      </c>
      <c r="D10" s="20">
        <v>0.1</v>
      </c>
      <c r="E10" s="319">
        <f t="shared" si="9"/>
        <v>0.30000000000000004</v>
      </c>
      <c r="F10" s="20">
        <v>0.4</v>
      </c>
      <c r="G10" s="319">
        <f t="shared" si="1"/>
        <v>0.4</v>
      </c>
      <c r="H10" s="20">
        <v>0.7</v>
      </c>
      <c r="I10" s="20">
        <v>0.2</v>
      </c>
      <c r="J10" s="319">
        <f t="shared" si="10"/>
        <v>0.89999999999999991</v>
      </c>
      <c r="K10" s="20">
        <v>0</v>
      </c>
      <c r="L10" s="20">
        <v>0.2</v>
      </c>
      <c r="M10" s="319">
        <f t="shared" si="11"/>
        <v>0.2</v>
      </c>
      <c r="N10" s="20">
        <v>1.8</v>
      </c>
      <c r="O10" s="20">
        <v>0.3</v>
      </c>
      <c r="P10" s="20">
        <v>0.3</v>
      </c>
      <c r="Q10" s="319">
        <f t="shared" si="2"/>
        <v>2.4</v>
      </c>
      <c r="R10" s="20">
        <v>0.3</v>
      </c>
      <c r="S10" s="20">
        <v>0.2</v>
      </c>
      <c r="T10" s="20">
        <v>2.9</v>
      </c>
      <c r="U10" s="319">
        <f t="shared" si="3"/>
        <v>3.4</v>
      </c>
      <c r="V10" s="20">
        <v>0.1</v>
      </c>
      <c r="W10" s="20">
        <v>0.3</v>
      </c>
      <c r="X10" s="20">
        <v>0.5</v>
      </c>
      <c r="Y10" s="20">
        <v>0</v>
      </c>
      <c r="Z10" s="319">
        <f t="shared" si="4"/>
        <v>0.9</v>
      </c>
      <c r="AA10" s="20">
        <v>1.7</v>
      </c>
      <c r="AB10" s="20">
        <v>0.4</v>
      </c>
      <c r="AC10" s="20">
        <v>0.4</v>
      </c>
      <c r="AD10" s="319">
        <f t="shared" si="5"/>
        <v>2.5</v>
      </c>
      <c r="AE10" s="20">
        <v>5.5</v>
      </c>
      <c r="AF10" s="319">
        <f t="shared" si="6"/>
        <v>5.5</v>
      </c>
      <c r="AG10" s="20">
        <v>1.2</v>
      </c>
      <c r="AH10" s="20">
        <v>0.1</v>
      </c>
      <c r="AI10" s="319">
        <f t="shared" si="7"/>
        <v>1.2</v>
      </c>
      <c r="AJ10" s="20">
        <v>0.9</v>
      </c>
      <c r="AK10" s="319">
        <f t="shared" si="8"/>
        <v>0.9</v>
      </c>
      <c r="AL10" s="20">
        <v>0.5</v>
      </c>
      <c r="AM10" s="20">
        <v>0.4</v>
      </c>
      <c r="AN10" s="319">
        <f t="shared" si="12"/>
        <v>0.9</v>
      </c>
      <c r="AO10" s="20">
        <f t="shared" si="13"/>
        <v>19.499999999999996</v>
      </c>
    </row>
    <row r="11" spans="1:125" s="1" customFormat="1" ht="15.75">
      <c r="A11" s="371" t="s">
        <v>663</v>
      </c>
      <c r="B11" s="374">
        <f t="shared" si="0"/>
        <v>24.799999999999997</v>
      </c>
      <c r="C11" s="172">
        <v>0.6</v>
      </c>
      <c r="D11" s="172">
        <v>0.1</v>
      </c>
      <c r="E11" s="326">
        <f t="shared" si="9"/>
        <v>0.7</v>
      </c>
      <c r="F11" s="172">
        <v>0.5</v>
      </c>
      <c r="G11" s="326">
        <f t="shared" si="1"/>
        <v>0.5</v>
      </c>
      <c r="H11" s="172">
        <v>1.3</v>
      </c>
      <c r="I11" s="172">
        <v>0.3</v>
      </c>
      <c r="J11" s="326">
        <f t="shared" si="10"/>
        <v>1.6</v>
      </c>
      <c r="K11" s="172">
        <v>0.2</v>
      </c>
      <c r="L11" s="172">
        <v>0.2</v>
      </c>
      <c r="M11" s="326">
        <f t="shared" si="11"/>
        <v>0.4</v>
      </c>
      <c r="N11" s="172">
        <v>1.6</v>
      </c>
      <c r="O11" s="172">
        <v>0.3</v>
      </c>
      <c r="P11" s="172">
        <v>0.3</v>
      </c>
      <c r="Q11" s="326">
        <f t="shared" si="2"/>
        <v>2.2000000000000002</v>
      </c>
      <c r="R11" s="172">
        <v>0.6</v>
      </c>
      <c r="S11" s="172">
        <v>0.2</v>
      </c>
      <c r="T11" s="172">
        <v>1</v>
      </c>
      <c r="U11" s="326">
        <f t="shared" si="3"/>
        <v>1.8</v>
      </c>
      <c r="V11" s="172">
        <v>0</v>
      </c>
      <c r="W11" s="172">
        <v>0.3</v>
      </c>
      <c r="X11" s="172">
        <v>0.1</v>
      </c>
      <c r="Y11" s="172">
        <v>0</v>
      </c>
      <c r="Z11" s="326">
        <f t="shared" si="4"/>
        <v>0.4</v>
      </c>
      <c r="AA11" s="172">
        <v>3</v>
      </c>
      <c r="AB11" s="172">
        <v>0.5</v>
      </c>
      <c r="AC11" s="172">
        <v>0.2</v>
      </c>
      <c r="AD11" s="326">
        <f t="shared" si="5"/>
        <v>3.7</v>
      </c>
      <c r="AE11" s="172">
        <v>9.6</v>
      </c>
      <c r="AF11" s="326">
        <f t="shared" si="6"/>
        <v>9.6</v>
      </c>
      <c r="AG11" s="172">
        <v>1.3</v>
      </c>
      <c r="AH11" s="172">
        <v>0.3</v>
      </c>
      <c r="AI11" s="326">
        <f t="shared" si="7"/>
        <v>1.3</v>
      </c>
      <c r="AJ11" s="172">
        <v>0.9</v>
      </c>
      <c r="AK11" s="326">
        <f t="shared" si="8"/>
        <v>0.9</v>
      </c>
      <c r="AL11" s="172">
        <v>1.3</v>
      </c>
      <c r="AM11" s="172">
        <v>0.4</v>
      </c>
      <c r="AN11" s="326">
        <f t="shared" si="12"/>
        <v>1.7000000000000002</v>
      </c>
      <c r="AO11" s="172">
        <f t="shared" si="13"/>
        <v>24.799999999999997</v>
      </c>
    </row>
    <row r="12" spans="1:125" ht="15.75">
      <c r="A12" s="310" t="s">
        <v>637</v>
      </c>
      <c r="B12" s="373">
        <f t="shared" si="0"/>
        <v>23.499999999999996</v>
      </c>
      <c r="C12" s="20">
        <v>0.1</v>
      </c>
      <c r="D12" s="20">
        <v>0.1</v>
      </c>
      <c r="E12" s="319">
        <f t="shared" si="9"/>
        <v>0.2</v>
      </c>
      <c r="F12" s="20">
        <v>0.2</v>
      </c>
      <c r="G12" s="319">
        <f t="shared" si="1"/>
        <v>0.2</v>
      </c>
      <c r="H12" s="20">
        <v>1.4</v>
      </c>
      <c r="I12" s="20">
        <v>0.5</v>
      </c>
      <c r="J12" s="319">
        <f t="shared" si="10"/>
        <v>1.9</v>
      </c>
      <c r="K12" s="20">
        <v>0.2</v>
      </c>
      <c r="L12" s="20">
        <v>0.2</v>
      </c>
      <c r="M12" s="319">
        <f t="shared" si="11"/>
        <v>0.4</v>
      </c>
      <c r="N12" s="20">
        <v>1.5</v>
      </c>
      <c r="O12" s="20">
        <v>0.6</v>
      </c>
      <c r="P12" s="20">
        <v>0.2</v>
      </c>
      <c r="Q12" s="319">
        <f t="shared" si="2"/>
        <v>2.3000000000000003</v>
      </c>
      <c r="R12" s="20">
        <v>0.3</v>
      </c>
      <c r="S12" s="20">
        <v>0.1</v>
      </c>
      <c r="T12" s="20">
        <v>1.4</v>
      </c>
      <c r="U12" s="319">
        <f t="shared" si="3"/>
        <v>1.7999999999999998</v>
      </c>
      <c r="V12" s="20">
        <v>0</v>
      </c>
      <c r="W12" s="20">
        <v>0</v>
      </c>
      <c r="X12" s="20">
        <v>0.1</v>
      </c>
      <c r="Y12" s="20">
        <v>0.3</v>
      </c>
      <c r="Z12" s="319">
        <f t="shared" si="4"/>
        <v>0.4</v>
      </c>
      <c r="AA12" s="20">
        <v>2.4</v>
      </c>
      <c r="AB12" s="20">
        <v>0.4</v>
      </c>
      <c r="AC12" s="20">
        <v>0.2</v>
      </c>
      <c r="AD12" s="319">
        <f t="shared" si="5"/>
        <v>3</v>
      </c>
      <c r="AE12" s="20">
        <v>9.1999999999999993</v>
      </c>
      <c r="AF12" s="319">
        <f t="shared" si="6"/>
        <v>9.1999999999999993</v>
      </c>
      <c r="AG12" s="20">
        <v>1</v>
      </c>
      <c r="AH12" s="20">
        <v>0.3</v>
      </c>
      <c r="AI12" s="319">
        <f t="shared" si="7"/>
        <v>1</v>
      </c>
      <c r="AJ12" s="20">
        <v>0.9</v>
      </c>
      <c r="AK12" s="319">
        <f t="shared" si="8"/>
        <v>0.9</v>
      </c>
      <c r="AL12" s="20">
        <v>1.7</v>
      </c>
      <c r="AM12" s="20">
        <v>0.5</v>
      </c>
      <c r="AN12" s="319">
        <f t="shared" si="12"/>
        <v>2.2000000000000002</v>
      </c>
      <c r="AO12" s="20">
        <f t="shared" si="13"/>
        <v>23.499999999999996</v>
      </c>
    </row>
    <row r="13" spans="1:125" ht="15.75">
      <c r="A13" s="310" t="s">
        <v>667</v>
      </c>
      <c r="B13" s="373">
        <f t="shared" si="0"/>
        <v>20.86</v>
      </c>
      <c r="C13" s="20">
        <v>0.49</v>
      </c>
      <c r="D13" s="20">
        <v>0.03</v>
      </c>
      <c r="E13" s="319">
        <f t="shared" si="9"/>
        <v>0.52</v>
      </c>
      <c r="F13" s="20">
        <v>0.24</v>
      </c>
      <c r="G13" s="319">
        <f t="shared" si="1"/>
        <v>0.24</v>
      </c>
      <c r="H13" s="20">
        <v>1.1100000000000001</v>
      </c>
      <c r="I13" s="20">
        <v>0.82</v>
      </c>
      <c r="J13" s="319">
        <f t="shared" si="10"/>
        <v>1.9300000000000002</v>
      </c>
      <c r="K13" s="20">
        <v>0</v>
      </c>
      <c r="L13" s="20">
        <v>0.15</v>
      </c>
      <c r="M13" s="319">
        <f t="shared" si="11"/>
        <v>0.15</v>
      </c>
      <c r="N13" s="20">
        <v>0.81</v>
      </c>
      <c r="O13" s="20">
        <v>0.52</v>
      </c>
      <c r="P13" s="20">
        <v>0.41</v>
      </c>
      <c r="Q13" s="319">
        <f t="shared" si="2"/>
        <v>1.74</v>
      </c>
      <c r="R13" s="20">
        <v>0.25</v>
      </c>
      <c r="S13" s="20">
        <v>0.01</v>
      </c>
      <c r="T13" s="20">
        <v>0.71</v>
      </c>
      <c r="U13" s="319">
        <f t="shared" si="3"/>
        <v>0.97</v>
      </c>
      <c r="V13" s="20">
        <v>0</v>
      </c>
      <c r="W13" s="20">
        <v>0.71</v>
      </c>
      <c r="X13" s="20">
        <v>0.11</v>
      </c>
      <c r="Y13" s="20">
        <v>0</v>
      </c>
      <c r="Z13" s="319">
        <f t="shared" si="4"/>
        <v>0.82</v>
      </c>
      <c r="AA13" s="20">
        <v>1.65</v>
      </c>
      <c r="AB13" s="20">
        <v>0.51</v>
      </c>
      <c r="AC13" s="20">
        <v>0.15</v>
      </c>
      <c r="AD13" s="319">
        <f t="shared" si="5"/>
        <v>2.31</v>
      </c>
      <c r="AE13" s="20">
        <v>8.85</v>
      </c>
      <c r="AF13" s="319">
        <f t="shared" si="6"/>
        <v>8.85</v>
      </c>
      <c r="AG13" s="20">
        <v>1.1100000000000001</v>
      </c>
      <c r="AH13" s="20">
        <v>0.31</v>
      </c>
      <c r="AI13" s="319">
        <f t="shared" si="7"/>
        <v>1.1100000000000001</v>
      </c>
      <c r="AJ13" s="20">
        <v>0.41</v>
      </c>
      <c r="AK13" s="319">
        <f t="shared" si="8"/>
        <v>0.41</v>
      </c>
      <c r="AL13" s="20">
        <v>1.46</v>
      </c>
      <c r="AM13" s="20">
        <v>0.35</v>
      </c>
      <c r="AN13" s="319">
        <f t="shared" si="12"/>
        <v>1.81</v>
      </c>
      <c r="AO13" s="20">
        <f t="shared" si="13"/>
        <v>20.86</v>
      </c>
    </row>
    <row r="14" spans="1:125" ht="15.75">
      <c r="A14" s="371" t="s">
        <v>638</v>
      </c>
      <c r="B14" s="374">
        <f t="shared" si="0"/>
        <v>24.61</v>
      </c>
      <c r="C14" s="172">
        <v>0.3</v>
      </c>
      <c r="D14" s="172">
        <v>0</v>
      </c>
      <c r="E14" s="326">
        <f t="shared" si="9"/>
        <v>0.3</v>
      </c>
      <c r="F14" s="172">
        <v>0.4</v>
      </c>
      <c r="G14" s="326">
        <f t="shared" si="1"/>
        <v>0.4</v>
      </c>
      <c r="H14" s="172">
        <v>1.4</v>
      </c>
      <c r="I14" s="172">
        <v>0.9</v>
      </c>
      <c r="J14" s="326">
        <f t="shared" si="10"/>
        <v>2.2999999999999998</v>
      </c>
      <c r="K14" s="172">
        <v>0</v>
      </c>
      <c r="L14" s="172">
        <v>0.2</v>
      </c>
      <c r="M14" s="326">
        <f t="shared" si="11"/>
        <v>0.2</v>
      </c>
      <c r="N14" s="172">
        <v>1.4</v>
      </c>
      <c r="O14" s="172">
        <v>0.6</v>
      </c>
      <c r="P14" s="172">
        <v>0.1</v>
      </c>
      <c r="Q14" s="326">
        <f t="shared" si="2"/>
        <v>2.1</v>
      </c>
      <c r="R14" s="172">
        <v>0.4</v>
      </c>
      <c r="S14" s="172">
        <v>0.1</v>
      </c>
      <c r="T14" s="172">
        <v>1</v>
      </c>
      <c r="U14" s="326">
        <f t="shared" si="3"/>
        <v>1.5</v>
      </c>
      <c r="V14" s="172">
        <v>0</v>
      </c>
      <c r="W14" s="172">
        <v>0.2</v>
      </c>
      <c r="X14" s="172">
        <v>0.1</v>
      </c>
      <c r="Y14" s="172">
        <v>0.3</v>
      </c>
      <c r="Z14" s="326">
        <f t="shared" si="4"/>
        <v>0.60000000000000009</v>
      </c>
      <c r="AA14" s="172">
        <v>3</v>
      </c>
      <c r="AB14" s="172">
        <v>0.4</v>
      </c>
      <c r="AC14" s="172">
        <v>0.1</v>
      </c>
      <c r="AD14" s="326">
        <f t="shared" si="5"/>
        <v>3.5</v>
      </c>
      <c r="AE14" s="172">
        <v>9.31</v>
      </c>
      <c r="AF14" s="326">
        <f t="shared" si="6"/>
        <v>9.31</v>
      </c>
      <c r="AG14" s="172">
        <v>1.5</v>
      </c>
      <c r="AH14" s="172">
        <v>0.2</v>
      </c>
      <c r="AI14" s="326">
        <f t="shared" si="7"/>
        <v>1.5</v>
      </c>
      <c r="AJ14" s="172">
        <v>0.4</v>
      </c>
      <c r="AK14" s="326">
        <f t="shared" si="8"/>
        <v>0.4</v>
      </c>
      <c r="AL14" s="172">
        <v>2.2000000000000002</v>
      </c>
      <c r="AM14" s="172">
        <v>0.3</v>
      </c>
      <c r="AN14" s="326">
        <f t="shared" si="12"/>
        <v>2.5</v>
      </c>
      <c r="AO14" s="172">
        <f t="shared" si="13"/>
        <v>24.61</v>
      </c>
    </row>
    <row r="15" spans="1:125" ht="15.75">
      <c r="A15" s="310" t="s">
        <v>256</v>
      </c>
      <c r="B15" s="373">
        <f t="shared" si="0"/>
        <v>27.7</v>
      </c>
      <c r="C15" s="20">
        <v>0.3</v>
      </c>
      <c r="D15" s="20">
        <v>0</v>
      </c>
      <c r="E15" s="319">
        <f t="shared" si="9"/>
        <v>0.3</v>
      </c>
      <c r="F15" s="20">
        <v>0.4</v>
      </c>
      <c r="G15" s="319">
        <f t="shared" si="1"/>
        <v>0.4</v>
      </c>
      <c r="H15" s="20">
        <v>1.9</v>
      </c>
      <c r="I15" s="20">
        <v>0.3</v>
      </c>
      <c r="J15" s="319">
        <f t="shared" si="10"/>
        <v>2.1999999999999997</v>
      </c>
      <c r="K15" s="20">
        <v>0</v>
      </c>
      <c r="L15" s="20">
        <v>0.2</v>
      </c>
      <c r="M15" s="319">
        <f t="shared" si="11"/>
        <v>0.2</v>
      </c>
      <c r="N15" s="20">
        <v>1.6</v>
      </c>
      <c r="O15" s="20">
        <v>0.6</v>
      </c>
      <c r="P15" s="20">
        <v>0.1</v>
      </c>
      <c r="Q15" s="319">
        <f t="shared" si="2"/>
        <v>2.3000000000000003</v>
      </c>
      <c r="R15" s="20">
        <v>0.6</v>
      </c>
      <c r="S15" s="20">
        <v>0.1</v>
      </c>
      <c r="T15" s="20">
        <v>2.2000000000000002</v>
      </c>
      <c r="U15" s="319">
        <f t="shared" si="3"/>
        <v>2.9000000000000004</v>
      </c>
      <c r="V15" s="20">
        <v>0</v>
      </c>
      <c r="W15" s="20">
        <v>0.6</v>
      </c>
      <c r="X15" s="20">
        <v>0.1</v>
      </c>
      <c r="Y15" s="20">
        <v>0.3</v>
      </c>
      <c r="Z15" s="319">
        <f t="shared" si="4"/>
        <v>1</v>
      </c>
      <c r="AA15" s="20">
        <v>3.2</v>
      </c>
      <c r="AB15" s="20">
        <v>0.3</v>
      </c>
      <c r="AC15" s="20">
        <v>0.1</v>
      </c>
      <c r="AD15" s="319">
        <f t="shared" si="5"/>
        <v>3.6</v>
      </c>
      <c r="AE15" s="20">
        <v>11.2</v>
      </c>
      <c r="AF15" s="319">
        <f t="shared" si="6"/>
        <v>11.2</v>
      </c>
      <c r="AG15" s="20">
        <v>1.4</v>
      </c>
      <c r="AH15" s="20">
        <v>0.3</v>
      </c>
      <c r="AI15" s="319">
        <f t="shared" si="7"/>
        <v>1.4</v>
      </c>
      <c r="AJ15" s="20">
        <v>0.7</v>
      </c>
      <c r="AK15" s="319">
        <f t="shared" si="8"/>
        <v>0.7</v>
      </c>
      <c r="AL15" s="20">
        <v>0.9</v>
      </c>
      <c r="AM15" s="20">
        <v>0.6</v>
      </c>
      <c r="AN15" s="319">
        <f t="shared" si="12"/>
        <v>1.5</v>
      </c>
      <c r="AO15" s="20">
        <f t="shared" si="13"/>
        <v>27.7</v>
      </c>
    </row>
    <row r="16" spans="1:125" ht="15.75">
      <c r="A16" s="310" t="s">
        <v>257</v>
      </c>
      <c r="B16" s="373">
        <f t="shared" si="0"/>
        <v>25.4</v>
      </c>
      <c r="C16" s="20">
        <v>0.3</v>
      </c>
      <c r="D16" s="20">
        <v>0.1</v>
      </c>
      <c r="E16" s="319">
        <f t="shared" si="9"/>
        <v>0.4</v>
      </c>
      <c r="F16" s="20">
        <v>0.3</v>
      </c>
      <c r="G16" s="319">
        <f t="shared" si="1"/>
        <v>0.3</v>
      </c>
      <c r="H16" s="20">
        <v>1.4</v>
      </c>
      <c r="I16" s="20">
        <v>0.3</v>
      </c>
      <c r="J16" s="319">
        <f t="shared" si="10"/>
        <v>1.7</v>
      </c>
      <c r="K16" s="20">
        <v>0</v>
      </c>
      <c r="L16" s="20">
        <v>0.3</v>
      </c>
      <c r="M16" s="319">
        <f t="shared" si="11"/>
        <v>0.3</v>
      </c>
      <c r="N16" s="20">
        <v>1.8</v>
      </c>
      <c r="O16" s="20">
        <v>0.6</v>
      </c>
      <c r="P16" s="20">
        <v>0.1</v>
      </c>
      <c r="Q16" s="319">
        <f t="shared" si="2"/>
        <v>2.5</v>
      </c>
      <c r="R16" s="20">
        <v>0.6</v>
      </c>
      <c r="S16" s="20">
        <v>0.1</v>
      </c>
      <c r="T16" s="20">
        <v>1.2</v>
      </c>
      <c r="U16" s="319">
        <f t="shared" si="3"/>
        <v>1.9</v>
      </c>
      <c r="V16" s="20">
        <v>0.1</v>
      </c>
      <c r="W16" s="20">
        <v>0.2</v>
      </c>
      <c r="X16" s="20">
        <v>0.2</v>
      </c>
      <c r="Y16" s="20">
        <v>0.2</v>
      </c>
      <c r="Z16" s="319">
        <f t="shared" si="4"/>
        <v>0.7</v>
      </c>
      <c r="AA16" s="20">
        <v>4.5</v>
      </c>
      <c r="AB16" s="20">
        <v>0.2</v>
      </c>
      <c r="AC16" s="20">
        <v>0.1</v>
      </c>
      <c r="AD16" s="319">
        <f t="shared" si="5"/>
        <v>4.8</v>
      </c>
      <c r="AE16" s="20">
        <v>9.6</v>
      </c>
      <c r="AF16" s="319">
        <f t="shared" si="6"/>
        <v>9.6</v>
      </c>
      <c r="AG16" s="20">
        <v>1.2</v>
      </c>
      <c r="AH16" s="20">
        <v>0.3</v>
      </c>
      <c r="AI16" s="319">
        <f t="shared" si="7"/>
        <v>1.2</v>
      </c>
      <c r="AJ16" s="20">
        <v>0.8</v>
      </c>
      <c r="AK16" s="319">
        <f t="shared" si="8"/>
        <v>0.8</v>
      </c>
      <c r="AL16" s="20">
        <v>0.9</v>
      </c>
      <c r="AM16" s="20">
        <v>0.3</v>
      </c>
      <c r="AN16" s="319">
        <f t="shared" si="12"/>
        <v>1.2</v>
      </c>
      <c r="AO16" s="20">
        <f t="shared" si="13"/>
        <v>25.4</v>
      </c>
    </row>
    <row r="17" spans="1:41" ht="15.75">
      <c r="A17" s="310" t="s">
        <v>662</v>
      </c>
      <c r="B17" s="373">
        <f t="shared" si="0"/>
        <v>22.200000000000003</v>
      </c>
      <c r="C17" s="20">
        <v>0.3</v>
      </c>
      <c r="D17" s="20">
        <v>0.1</v>
      </c>
      <c r="E17" s="319">
        <f t="shared" si="9"/>
        <v>0.4</v>
      </c>
      <c r="F17" s="20">
        <v>0.3</v>
      </c>
      <c r="G17" s="319">
        <f t="shared" si="1"/>
        <v>0.3</v>
      </c>
      <c r="H17" s="20">
        <v>1.3</v>
      </c>
      <c r="I17" s="20">
        <v>0.4</v>
      </c>
      <c r="J17" s="319">
        <f t="shared" si="10"/>
        <v>1.7000000000000002</v>
      </c>
      <c r="K17" s="20">
        <v>0.2</v>
      </c>
      <c r="L17" s="20">
        <v>0.2</v>
      </c>
      <c r="M17" s="319">
        <f t="shared" si="11"/>
        <v>0.4</v>
      </c>
      <c r="N17" s="20">
        <v>1.4</v>
      </c>
      <c r="O17" s="20">
        <v>0.3</v>
      </c>
      <c r="P17" s="20">
        <v>0.1</v>
      </c>
      <c r="Q17" s="319">
        <f t="shared" si="2"/>
        <v>1.8</v>
      </c>
      <c r="R17" s="20">
        <v>0.5</v>
      </c>
      <c r="S17" s="20">
        <v>0.2</v>
      </c>
      <c r="T17" s="20">
        <v>2.6</v>
      </c>
      <c r="U17" s="319">
        <f t="shared" si="3"/>
        <v>3.3</v>
      </c>
      <c r="V17" s="20">
        <v>0.1</v>
      </c>
      <c r="W17" s="20">
        <v>0.8</v>
      </c>
      <c r="X17" s="20">
        <v>0.4</v>
      </c>
      <c r="Y17" s="20">
        <v>0.1</v>
      </c>
      <c r="Z17" s="319">
        <f t="shared" si="4"/>
        <v>1.4000000000000001</v>
      </c>
      <c r="AA17" s="20">
        <v>3.4</v>
      </c>
      <c r="AB17" s="20">
        <v>0.5</v>
      </c>
      <c r="AC17" s="20">
        <v>0.3</v>
      </c>
      <c r="AD17" s="319">
        <f t="shared" si="5"/>
        <v>4.2</v>
      </c>
      <c r="AE17" s="20">
        <v>4.3</v>
      </c>
      <c r="AF17" s="319">
        <f t="shared" si="6"/>
        <v>4.3</v>
      </c>
      <c r="AG17" s="20">
        <v>0.7</v>
      </c>
      <c r="AH17" s="20">
        <v>0.2</v>
      </c>
      <c r="AI17" s="319">
        <f t="shared" si="7"/>
        <v>0.7</v>
      </c>
      <c r="AJ17" s="20">
        <v>0.6</v>
      </c>
      <c r="AK17" s="319">
        <f t="shared" si="8"/>
        <v>0.6</v>
      </c>
      <c r="AL17" s="20">
        <v>2.7</v>
      </c>
      <c r="AM17" s="20">
        <v>0.4</v>
      </c>
      <c r="AN17" s="319">
        <f t="shared" si="12"/>
        <v>3.1</v>
      </c>
      <c r="AO17" s="20">
        <f t="shared" si="13"/>
        <v>22.200000000000003</v>
      </c>
    </row>
    <row r="18" spans="1:41" ht="15.75">
      <c r="A18" s="310" t="s">
        <v>308</v>
      </c>
      <c r="B18" s="373">
        <f t="shared" si="0"/>
        <v>24.400000000000002</v>
      </c>
      <c r="C18" s="20">
        <v>0.2</v>
      </c>
      <c r="D18" s="20">
        <v>0</v>
      </c>
      <c r="E18" s="319">
        <f t="shared" si="9"/>
        <v>0.2</v>
      </c>
      <c r="F18" s="20">
        <v>0.4</v>
      </c>
      <c r="G18" s="319">
        <f t="shared" si="1"/>
        <v>0.4</v>
      </c>
      <c r="H18" s="20">
        <v>1.4</v>
      </c>
      <c r="I18" s="20">
        <v>0.3</v>
      </c>
      <c r="J18" s="319">
        <f t="shared" si="10"/>
        <v>1.7</v>
      </c>
      <c r="K18" s="20">
        <v>0</v>
      </c>
      <c r="L18" s="20">
        <v>0.2</v>
      </c>
      <c r="M18" s="319">
        <f t="shared" si="11"/>
        <v>0.2</v>
      </c>
      <c r="N18" s="20">
        <v>1.7</v>
      </c>
      <c r="O18" s="20">
        <v>0.4</v>
      </c>
      <c r="P18" s="20">
        <v>0.1</v>
      </c>
      <c r="Q18" s="319">
        <f t="shared" si="2"/>
        <v>2.2000000000000002</v>
      </c>
      <c r="R18" s="20">
        <v>0.6</v>
      </c>
      <c r="S18" s="20">
        <v>0.1</v>
      </c>
      <c r="T18" s="20">
        <v>2.8</v>
      </c>
      <c r="U18" s="319">
        <f t="shared" si="3"/>
        <v>3.5</v>
      </c>
      <c r="V18" s="20">
        <v>0.1</v>
      </c>
      <c r="W18" s="20">
        <v>0.4</v>
      </c>
      <c r="X18" s="20">
        <v>0.3</v>
      </c>
      <c r="Y18" s="20">
        <v>0.1</v>
      </c>
      <c r="Z18" s="319">
        <f t="shared" si="4"/>
        <v>0.9</v>
      </c>
      <c r="AA18" s="20">
        <v>4.3</v>
      </c>
      <c r="AB18" s="20">
        <v>0.2</v>
      </c>
      <c r="AC18" s="20">
        <v>0.2</v>
      </c>
      <c r="AD18" s="319">
        <f t="shared" si="5"/>
        <v>4.7</v>
      </c>
      <c r="AE18" s="20">
        <v>7.8</v>
      </c>
      <c r="AF18" s="319">
        <f t="shared" si="6"/>
        <v>7.8</v>
      </c>
      <c r="AG18" s="20">
        <v>0.7</v>
      </c>
      <c r="AH18" s="20">
        <v>0.3</v>
      </c>
      <c r="AI18" s="319">
        <f t="shared" si="7"/>
        <v>0.7</v>
      </c>
      <c r="AJ18" s="20">
        <v>0.5</v>
      </c>
      <c r="AK18" s="319">
        <f t="shared" si="8"/>
        <v>0.5</v>
      </c>
      <c r="AL18" s="20">
        <v>1.2</v>
      </c>
      <c r="AM18" s="20">
        <v>0.4</v>
      </c>
      <c r="AN18" s="319">
        <f t="shared" si="12"/>
        <v>1.6</v>
      </c>
      <c r="AO18" s="20">
        <f t="shared" si="13"/>
        <v>24.400000000000002</v>
      </c>
    </row>
    <row r="19" spans="1:41" ht="15.75">
      <c r="A19" s="371" t="s">
        <v>309</v>
      </c>
      <c r="B19" s="374">
        <f t="shared" si="0"/>
        <v>25.599999999999998</v>
      </c>
      <c r="C19" s="172">
        <v>0.2</v>
      </c>
      <c r="D19" s="172">
        <v>0.1</v>
      </c>
      <c r="E19" s="326">
        <f t="shared" si="9"/>
        <v>0.30000000000000004</v>
      </c>
      <c r="F19" s="172">
        <v>0.7</v>
      </c>
      <c r="G19" s="326">
        <f t="shared" si="1"/>
        <v>0.7</v>
      </c>
      <c r="H19" s="172">
        <v>1.2</v>
      </c>
      <c r="I19" s="172">
        <v>0.3</v>
      </c>
      <c r="J19" s="326">
        <f t="shared" si="10"/>
        <v>1.5</v>
      </c>
      <c r="K19" s="172">
        <v>0</v>
      </c>
      <c r="L19" s="172">
        <v>0.2</v>
      </c>
      <c r="M19" s="326">
        <f t="shared" si="11"/>
        <v>0.2</v>
      </c>
      <c r="N19" s="172">
        <v>1.8</v>
      </c>
      <c r="O19" s="172">
        <v>0.4</v>
      </c>
      <c r="P19" s="172">
        <v>0.1</v>
      </c>
      <c r="Q19" s="326">
        <f t="shared" si="2"/>
        <v>2.3000000000000003</v>
      </c>
      <c r="R19" s="172">
        <v>0.5</v>
      </c>
      <c r="S19" s="172">
        <v>0.1</v>
      </c>
      <c r="T19" s="172">
        <v>3.2</v>
      </c>
      <c r="U19" s="326">
        <f t="shared" si="3"/>
        <v>3.8000000000000003</v>
      </c>
      <c r="V19" s="172">
        <v>0.1</v>
      </c>
      <c r="W19" s="172">
        <v>0.2</v>
      </c>
      <c r="X19" s="172">
        <v>0.2</v>
      </c>
      <c r="Y19" s="172">
        <v>0.1</v>
      </c>
      <c r="Z19" s="326">
        <f t="shared" si="4"/>
        <v>0.6</v>
      </c>
      <c r="AA19" s="172">
        <v>4.3</v>
      </c>
      <c r="AB19" s="172">
        <v>0.1</v>
      </c>
      <c r="AC19" s="172">
        <v>0.1</v>
      </c>
      <c r="AD19" s="326">
        <f t="shared" si="5"/>
        <v>4.4999999999999991</v>
      </c>
      <c r="AE19" s="172">
        <v>8.5</v>
      </c>
      <c r="AF19" s="326">
        <f t="shared" si="6"/>
        <v>8.5</v>
      </c>
      <c r="AG19" s="172">
        <v>0.7</v>
      </c>
      <c r="AH19" s="172">
        <v>0.2</v>
      </c>
      <c r="AI19" s="326">
        <f t="shared" si="7"/>
        <v>0.7</v>
      </c>
      <c r="AJ19" s="172">
        <v>0.5</v>
      </c>
      <c r="AK19" s="326">
        <f t="shared" si="8"/>
        <v>0.5</v>
      </c>
      <c r="AL19" s="172">
        <v>1.6</v>
      </c>
      <c r="AM19" s="172">
        <v>0.4</v>
      </c>
      <c r="AN19" s="326">
        <f t="shared" si="12"/>
        <v>2</v>
      </c>
      <c r="AO19" s="172">
        <f t="shared" si="13"/>
        <v>25.599999999999998</v>
      </c>
    </row>
    <row r="20" spans="1:41" ht="15.75">
      <c r="A20" s="354" t="s">
        <v>340</v>
      </c>
      <c r="B20" s="373">
        <f t="shared" si="0"/>
        <v>22.600000000000005</v>
      </c>
      <c r="C20" s="20">
        <v>0.3</v>
      </c>
      <c r="D20" s="20">
        <v>0.1</v>
      </c>
      <c r="E20" s="319">
        <f t="shared" si="9"/>
        <v>0.4</v>
      </c>
      <c r="F20" s="20">
        <v>0.4</v>
      </c>
      <c r="G20" s="319">
        <f t="shared" si="1"/>
        <v>0.4</v>
      </c>
      <c r="H20" s="20">
        <v>1</v>
      </c>
      <c r="I20" s="20">
        <v>0.2</v>
      </c>
      <c r="J20" s="319">
        <f t="shared" si="10"/>
        <v>1.2</v>
      </c>
      <c r="K20" s="20">
        <v>0</v>
      </c>
      <c r="L20" s="20">
        <v>0.4</v>
      </c>
      <c r="M20" s="319">
        <f t="shared" si="11"/>
        <v>0.4</v>
      </c>
      <c r="N20" s="20">
        <v>1.8</v>
      </c>
      <c r="O20" s="20">
        <v>0.3</v>
      </c>
      <c r="P20" s="20">
        <v>0.4</v>
      </c>
      <c r="Q20" s="319">
        <f t="shared" si="2"/>
        <v>2.5</v>
      </c>
      <c r="R20" s="20">
        <v>0.3</v>
      </c>
      <c r="S20" s="20">
        <v>0.1</v>
      </c>
      <c r="T20" s="20">
        <v>2.8</v>
      </c>
      <c r="U20" s="319">
        <f t="shared" si="3"/>
        <v>3.1999999999999997</v>
      </c>
      <c r="V20" s="20">
        <v>0</v>
      </c>
      <c r="W20" s="20">
        <v>0.3</v>
      </c>
      <c r="X20" s="20">
        <v>0.5</v>
      </c>
      <c r="Y20" s="20">
        <v>0.1</v>
      </c>
      <c r="Z20" s="319">
        <f t="shared" si="4"/>
        <v>0.9</v>
      </c>
      <c r="AA20" s="20">
        <v>1.5</v>
      </c>
      <c r="AB20" s="20">
        <v>0.2</v>
      </c>
      <c r="AC20" s="20">
        <v>0.2</v>
      </c>
      <c r="AD20" s="319">
        <f t="shared" si="5"/>
        <v>1.9</v>
      </c>
      <c r="AE20" s="20">
        <v>8.3000000000000007</v>
      </c>
      <c r="AF20" s="319">
        <f t="shared" si="6"/>
        <v>8.3000000000000007</v>
      </c>
      <c r="AG20" s="20">
        <v>0.8</v>
      </c>
      <c r="AH20" s="20">
        <v>0</v>
      </c>
      <c r="AI20" s="319">
        <f t="shared" si="7"/>
        <v>0.8</v>
      </c>
      <c r="AJ20" s="20">
        <v>0.5</v>
      </c>
      <c r="AK20" s="319">
        <f t="shared" si="8"/>
        <v>0.5</v>
      </c>
      <c r="AL20" s="20">
        <v>1.7</v>
      </c>
      <c r="AM20" s="20">
        <v>0.4</v>
      </c>
      <c r="AN20" s="319">
        <f t="shared" si="12"/>
        <v>2.1</v>
      </c>
      <c r="AO20" s="20">
        <f t="shared" si="13"/>
        <v>22.600000000000005</v>
      </c>
    </row>
    <row r="21" spans="1:41" ht="15.75">
      <c r="A21" s="310" t="s">
        <v>323</v>
      </c>
      <c r="B21" s="373">
        <f t="shared" si="0"/>
        <v>29.1</v>
      </c>
      <c r="C21" s="20">
        <v>0.6</v>
      </c>
      <c r="D21" s="20">
        <v>0.1</v>
      </c>
      <c r="E21" s="319">
        <f t="shared" si="9"/>
        <v>0.7</v>
      </c>
      <c r="F21" s="20">
        <v>1.4</v>
      </c>
      <c r="G21" s="319">
        <f t="shared" si="1"/>
        <v>1.4</v>
      </c>
      <c r="H21" s="20">
        <v>1.3</v>
      </c>
      <c r="I21" s="20">
        <v>0.2</v>
      </c>
      <c r="J21" s="319">
        <f t="shared" si="10"/>
        <v>1.5</v>
      </c>
      <c r="K21" s="20">
        <v>0</v>
      </c>
      <c r="L21" s="20">
        <v>0.2</v>
      </c>
      <c r="M21" s="319">
        <f t="shared" si="11"/>
        <v>0.2</v>
      </c>
      <c r="N21" s="20">
        <v>2.2999999999999998</v>
      </c>
      <c r="O21" s="20">
        <v>0.4</v>
      </c>
      <c r="P21" s="20">
        <v>0.8</v>
      </c>
      <c r="Q21" s="319">
        <f t="shared" si="2"/>
        <v>3.5</v>
      </c>
      <c r="R21" s="20">
        <v>0.2</v>
      </c>
      <c r="S21" s="20">
        <v>0.2</v>
      </c>
      <c r="T21" s="20">
        <v>3.5</v>
      </c>
      <c r="U21" s="319">
        <f t="shared" si="3"/>
        <v>3.9</v>
      </c>
      <c r="V21" s="20">
        <v>0.3</v>
      </c>
      <c r="W21" s="20">
        <v>0.3</v>
      </c>
      <c r="X21" s="20">
        <v>0.2</v>
      </c>
      <c r="Y21" s="20">
        <v>0</v>
      </c>
      <c r="Z21" s="319">
        <f t="shared" si="4"/>
        <v>0.8</v>
      </c>
      <c r="AA21" s="20">
        <v>3</v>
      </c>
      <c r="AB21" s="20">
        <v>0.3</v>
      </c>
      <c r="AC21" s="20">
        <v>0</v>
      </c>
      <c r="AD21" s="319">
        <f t="shared" si="5"/>
        <v>3.3</v>
      </c>
      <c r="AE21" s="20">
        <v>9.9</v>
      </c>
      <c r="AF21" s="319">
        <f t="shared" si="6"/>
        <v>9.9</v>
      </c>
      <c r="AG21" s="20">
        <v>0.7</v>
      </c>
      <c r="AH21" s="20">
        <v>0</v>
      </c>
      <c r="AI21" s="319">
        <f t="shared" si="7"/>
        <v>0.7</v>
      </c>
      <c r="AJ21" s="20">
        <v>0.7</v>
      </c>
      <c r="AK21" s="319">
        <f t="shared" si="8"/>
        <v>0.7</v>
      </c>
      <c r="AL21" s="20">
        <v>2</v>
      </c>
      <c r="AM21" s="20">
        <v>0.5</v>
      </c>
      <c r="AN21" s="319">
        <f t="shared" si="12"/>
        <v>2.5</v>
      </c>
      <c r="AO21" s="20">
        <f t="shared" si="13"/>
        <v>29.1</v>
      </c>
    </row>
    <row r="22" spans="1:41" ht="15.75">
      <c r="A22" s="371" t="s">
        <v>666</v>
      </c>
      <c r="B22" s="374">
        <f t="shared" si="0"/>
        <v>28.400000000000002</v>
      </c>
      <c r="C22" s="172">
        <v>0.5</v>
      </c>
      <c r="D22" s="172">
        <v>0.1</v>
      </c>
      <c r="E22" s="326">
        <f t="shared" si="9"/>
        <v>0.6</v>
      </c>
      <c r="F22" s="172">
        <v>1.2</v>
      </c>
      <c r="G22" s="326">
        <f t="shared" si="1"/>
        <v>1.2</v>
      </c>
      <c r="H22" s="172">
        <v>1.2</v>
      </c>
      <c r="I22" s="172">
        <v>0.2</v>
      </c>
      <c r="J22" s="326">
        <f t="shared" si="10"/>
        <v>1.4</v>
      </c>
      <c r="K22" s="172">
        <v>0</v>
      </c>
      <c r="L22" s="172">
        <v>0.2</v>
      </c>
      <c r="M22" s="326">
        <f t="shared" si="11"/>
        <v>0.2</v>
      </c>
      <c r="N22" s="172">
        <v>3</v>
      </c>
      <c r="O22" s="172">
        <v>0.5</v>
      </c>
      <c r="P22" s="172">
        <v>0.4</v>
      </c>
      <c r="Q22" s="326">
        <f t="shared" si="2"/>
        <v>3.9</v>
      </c>
      <c r="R22" s="172">
        <v>0.3</v>
      </c>
      <c r="S22" s="172">
        <v>0.6</v>
      </c>
      <c r="T22" s="172">
        <v>2.6</v>
      </c>
      <c r="U22" s="326">
        <f t="shared" si="3"/>
        <v>3.5</v>
      </c>
      <c r="V22" s="172">
        <v>0.1</v>
      </c>
      <c r="W22" s="172">
        <v>0.1</v>
      </c>
      <c r="X22" s="172">
        <v>0.2</v>
      </c>
      <c r="Y22" s="172">
        <v>0</v>
      </c>
      <c r="Z22" s="326">
        <f t="shared" si="4"/>
        <v>0.4</v>
      </c>
      <c r="AA22" s="172">
        <v>4.2</v>
      </c>
      <c r="AB22" s="172">
        <v>0.2</v>
      </c>
      <c r="AC22" s="172">
        <v>0</v>
      </c>
      <c r="AD22" s="326">
        <f t="shared" si="5"/>
        <v>4.4000000000000004</v>
      </c>
      <c r="AE22" s="172">
        <v>9.6</v>
      </c>
      <c r="AF22" s="326">
        <f t="shared" si="6"/>
        <v>9.6</v>
      </c>
      <c r="AG22" s="172">
        <v>0.7</v>
      </c>
      <c r="AH22" s="172">
        <v>0.5</v>
      </c>
      <c r="AI22" s="326">
        <f t="shared" si="7"/>
        <v>0.7</v>
      </c>
      <c r="AJ22" s="172">
        <v>0.7</v>
      </c>
      <c r="AK22" s="326">
        <f t="shared" si="8"/>
        <v>0.7</v>
      </c>
      <c r="AL22" s="172">
        <v>1.5</v>
      </c>
      <c r="AM22" s="172">
        <v>0.3</v>
      </c>
      <c r="AN22" s="326">
        <f t="shared" si="12"/>
        <v>1.8</v>
      </c>
      <c r="AO22" s="172">
        <f t="shared" si="13"/>
        <v>28.400000000000002</v>
      </c>
    </row>
    <row r="23" spans="1:41" ht="15.75">
      <c r="A23" s="310" t="s">
        <v>665</v>
      </c>
      <c r="B23" s="373">
        <f t="shared" si="0"/>
        <v>26.9</v>
      </c>
      <c r="C23" s="20">
        <v>0.4</v>
      </c>
      <c r="D23" s="20">
        <v>0.1</v>
      </c>
      <c r="E23" s="319">
        <f t="shared" si="9"/>
        <v>0.5</v>
      </c>
      <c r="F23" s="20">
        <v>1.1000000000000001</v>
      </c>
      <c r="G23" s="319">
        <f t="shared" si="1"/>
        <v>1.1000000000000001</v>
      </c>
      <c r="H23" s="20">
        <v>1.2</v>
      </c>
      <c r="I23" s="20">
        <v>0.2</v>
      </c>
      <c r="J23" s="319">
        <f t="shared" si="10"/>
        <v>1.4</v>
      </c>
      <c r="K23" s="20">
        <v>0</v>
      </c>
      <c r="L23" s="20">
        <v>0.2</v>
      </c>
      <c r="M23" s="319">
        <f t="shared" si="11"/>
        <v>0.2</v>
      </c>
      <c r="N23" s="20">
        <v>3.5</v>
      </c>
      <c r="O23" s="20">
        <v>0.4</v>
      </c>
      <c r="P23" s="20">
        <v>0.4</v>
      </c>
      <c r="Q23" s="319">
        <f t="shared" si="2"/>
        <v>4.3</v>
      </c>
      <c r="R23" s="20">
        <v>0.5</v>
      </c>
      <c r="S23" s="20">
        <v>0.3</v>
      </c>
      <c r="T23" s="20">
        <v>1.3</v>
      </c>
      <c r="U23" s="319">
        <f t="shared" si="3"/>
        <v>2.1</v>
      </c>
      <c r="V23" s="20">
        <v>0</v>
      </c>
      <c r="W23" s="20">
        <v>0.3</v>
      </c>
      <c r="X23" s="20">
        <v>0.1</v>
      </c>
      <c r="Y23" s="20">
        <v>0</v>
      </c>
      <c r="Z23" s="319">
        <f t="shared" si="4"/>
        <v>0.4</v>
      </c>
      <c r="AA23" s="20">
        <v>3.1</v>
      </c>
      <c r="AB23" s="20">
        <v>0.3</v>
      </c>
      <c r="AC23" s="20">
        <v>0</v>
      </c>
      <c r="AD23" s="319">
        <f t="shared" si="5"/>
        <v>3.4</v>
      </c>
      <c r="AE23" s="20">
        <v>7.5</v>
      </c>
      <c r="AF23" s="319">
        <f t="shared" si="6"/>
        <v>7.5</v>
      </c>
      <c r="AG23" s="20">
        <v>1.6</v>
      </c>
      <c r="AH23" s="20">
        <v>1.1000000000000001</v>
      </c>
      <c r="AI23" s="319">
        <f t="shared" si="7"/>
        <v>1.6</v>
      </c>
      <c r="AJ23" s="20">
        <v>0.9</v>
      </c>
      <c r="AK23" s="319">
        <f t="shared" si="8"/>
        <v>0.9</v>
      </c>
      <c r="AL23" s="20">
        <v>2.9</v>
      </c>
      <c r="AM23" s="20">
        <v>0.6</v>
      </c>
      <c r="AN23" s="319">
        <f t="shared" si="12"/>
        <v>3.5</v>
      </c>
      <c r="AO23" s="20">
        <f>E23+G23+J23+M23+Q23+U23++Z23+AD23+AF23+AI23+AK23+AN23</f>
        <v>26.9</v>
      </c>
    </row>
    <row r="24" spans="1:41" ht="15.75">
      <c r="A24" s="310" t="s">
        <v>664</v>
      </c>
      <c r="B24" s="373">
        <f t="shared" si="0"/>
        <v>22.5</v>
      </c>
      <c r="C24" s="20">
        <v>0.6</v>
      </c>
      <c r="D24" s="20">
        <v>0.1</v>
      </c>
      <c r="E24" s="319">
        <f t="shared" si="9"/>
        <v>0.7</v>
      </c>
      <c r="F24" s="20">
        <v>1.1000000000000001</v>
      </c>
      <c r="G24" s="319">
        <f t="shared" si="1"/>
        <v>1.1000000000000001</v>
      </c>
      <c r="H24" s="20">
        <v>1.1000000000000001</v>
      </c>
      <c r="I24" s="20">
        <v>0.3</v>
      </c>
      <c r="J24" s="319">
        <f t="shared" si="10"/>
        <v>1.4000000000000001</v>
      </c>
      <c r="K24" s="20">
        <v>0</v>
      </c>
      <c r="L24" s="20">
        <v>0.1</v>
      </c>
      <c r="M24" s="319">
        <f t="shared" si="11"/>
        <v>0.1</v>
      </c>
      <c r="N24" s="20">
        <v>4.5999999999999996</v>
      </c>
      <c r="O24" s="20">
        <v>0.6</v>
      </c>
      <c r="P24" s="20">
        <v>0.2</v>
      </c>
      <c r="Q24" s="319">
        <f t="shared" si="2"/>
        <v>5.3999999999999995</v>
      </c>
      <c r="R24" s="20">
        <v>0.5</v>
      </c>
      <c r="S24" s="20">
        <v>0.1</v>
      </c>
      <c r="T24" s="20">
        <v>0.4</v>
      </c>
      <c r="U24" s="319">
        <f t="shared" si="3"/>
        <v>1</v>
      </c>
      <c r="V24" s="20">
        <v>0</v>
      </c>
      <c r="W24" s="20">
        <v>0.3</v>
      </c>
      <c r="X24" s="20">
        <v>0.1</v>
      </c>
      <c r="Y24" s="20">
        <v>0</v>
      </c>
      <c r="Z24" s="319">
        <f t="shared" si="4"/>
        <v>0.4</v>
      </c>
      <c r="AA24" s="20">
        <v>1.6</v>
      </c>
      <c r="AB24" s="20">
        <v>0.1</v>
      </c>
      <c r="AC24" s="20">
        <v>0</v>
      </c>
      <c r="AD24" s="319">
        <f t="shared" si="5"/>
        <v>1.7000000000000002</v>
      </c>
      <c r="AE24" s="20">
        <v>6.9</v>
      </c>
      <c r="AF24" s="319">
        <f t="shared" si="6"/>
        <v>6.9</v>
      </c>
      <c r="AG24" s="20">
        <v>0.7</v>
      </c>
      <c r="AH24" s="20">
        <v>1.6</v>
      </c>
      <c r="AI24" s="319">
        <f t="shared" si="7"/>
        <v>0.7</v>
      </c>
      <c r="AJ24" s="20">
        <v>0.7</v>
      </c>
      <c r="AK24" s="319">
        <f t="shared" si="8"/>
        <v>0.7</v>
      </c>
      <c r="AL24" s="20">
        <v>1.8</v>
      </c>
      <c r="AM24" s="20">
        <v>0.6</v>
      </c>
      <c r="AN24" s="319">
        <f t="shared" si="12"/>
        <v>2.4</v>
      </c>
      <c r="AO24" s="20">
        <f t="shared" si="13"/>
        <v>22.5</v>
      </c>
    </row>
    <row r="25" spans="1:41" ht="16.5" thickBot="1">
      <c r="A25" s="372" t="s">
        <v>668</v>
      </c>
      <c r="B25" s="375">
        <f t="shared" si="0"/>
        <v>20.350000000000001</v>
      </c>
      <c r="C25" s="112">
        <v>0.24</v>
      </c>
      <c r="D25" s="112">
        <v>0.03</v>
      </c>
      <c r="E25" s="324">
        <f t="shared" si="9"/>
        <v>0.27</v>
      </c>
      <c r="F25" s="112">
        <v>1.4</v>
      </c>
      <c r="G25" s="324">
        <f t="shared" si="1"/>
        <v>1.4</v>
      </c>
      <c r="H25" s="112">
        <v>1.1499999999999999</v>
      </c>
      <c r="I25" s="112">
        <v>0.21</v>
      </c>
      <c r="J25" s="324">
        <f t="shared" si="10"/>
        <v>1.3599999999999999</v>
      </c>
      <c r="K25" s="112">
        <v>0</v>
      </c>
      <c r="L25" s="112">
        <v>0.15</v>
      </c>
      <c r="M25" s="324">
        <f t="shared" si="11"/>
        <v>0.15</v>
      </c>
      <c r="N25" s="112">
        <v>3.15</v>
      </c>
      <c r="O25" s="112">
        <v>0.41</v>
      </c>
      <c r="P25" s="112">
        <v>0.17</v>
      </c>
      <c r="Q25" s="324">
        <f t="shared" si="2"/>
        <v>3.73</v>
      </c>
      <c r="R25" s="112">
        <v>0.53</v>
      </c>
      <c r="S25" s="112">
        <v>0.09</v>
      </c>
      <c r="T25" s="112">
        <v>1.31</v>
      </c>
      <c r="U25" s="324">
        <f t="shared" si="3"/>
        <v>1.9300000000000002</v>
      </c>
      <c r="V25" s="112">
        <v>0</v>
      </c>
      <c r="W25" s="112">
        <v>0.69</v>
      </c>
      <c r="X25" s="112">
        <v>0.1</v>
      </c>
      <c r="Y25" s="112">
        <v>0</v>
      </c>
      <c r="Z25" s="379">
        <f t="shared" si="4"/>
        <v>0.78999999999999992</v>
      </c>
      <c r="AA25" s="112">
        <v>1.61</v>
      </c>
      <c r="AB25" s="112">
        <v>0.1</v>
      </c>
      <c r="AC25" s="112">
        <v>0</v>
      </c>
      <c r="AD25" s="324">
        <f t="shared" si="5"/>
        <v>1.7100000000000002</v>
      </c>
      <c r="AE25" s="112">
        <v>5.76</v>
      </c>
      <c r="AF25" s="324">
        <f t="shared" si="6"/>
        <v>5.76</v>
      </c>
      <c r="AG25" s="112">
        <v>0.51</v>
      </c>
      <c r="AH25" s="112">
        <v>0.85</v>
      </c>
      <c r="AI25" s="324">
        <f t="shared" si="7"/>
        <v>0.51</v>
      </c>
      <c r="AJ25" s="112">
        <v>0.81</v>
      </c>
      <c r="AK25" s="324">
        <f t="shared" si="8"/>
        <v>0.81</v>
      </c>
      <c r="AL25" s="112">
        <v>1.55</v>
      </c>
      <c r="AM25" s="112">
        <v>0.38</v>
      </c>
      <c r="AN25" s="324">
        <f>SUM(AL25:AM25)</f>
        <v>1.9300000000000002</v>
      </c>
      <c r="AO25" s="112">
        <f t="shared" si="13"/>
        <v>20.350000000000001</v>
      </c>
    </row>
    <row r="26" spans="1:41">
      <c r="A26" s="301" t="s">
        <v>60</v>
      </c>
      <c r="B26" s="310"/>
      <c r="C26" s="20">
        <f>AVERAGE(C6:C25)</f>
        <v>0.32599999999999996</v>
      </c>
      <c r="D26" s="20">
        <f>AVERAGE(D6:D25)</f>
        <v>6.4500000000000016E-2</v>
      </c>
      <c r="E26" s="319">
        <f t="shared" ref="E26:J26" si="14">SUM(E6:E25)/COUNTA(E6:E25)</f>
        <v>0.39050000000000001</v>
      </c>
      <c r="F26" s="20">
        <f>AVERAGE(F6:F25)</f>
        <v>0.70150000000000001</v>
      </c>
      <c r="G26" s="319">
        <f t="shared" si="14"/>
        <v>0.70150000000000001</v>
      </c>
      <c r="H26" s="20">
        <f>AVERAGE(H6:H25)</f>
        <v>1.244</v>
      </c>
      <c r="I26" s="20">
        <f>AVERAGE(I6:I25)</f>
        <v>0.33399999999999996</v>
      </c>
      <c r="J26" s="319">
        <f t="shared" si="14"/>
        <v>1.5779999999999996</v>
      </c>
      <c r="K26" s="20">
        <f>AVERAGE(K6:K25)</f>
        <v>3.0000000000000006E-2</v>
      </c>
      <c r="L26" s="20">
        <f>AVERAGE(L6:L25)</f>
        <v>0.20350000000000007</v>
      </c>
      <c r="M26" s="319">
        <f>SUM(M6:M25)/COUNTA(M6:M25)</f>
        <v>0.23350000000000004</v>
      </c>
      <c r="N26" s="20">
        <f>AVERAGE(N6:N25)</f>
        <v>2.0855000000000001</v>
      </c>
      <c r="O26" s="20">
        <f>AVERAGE(O6:O25)</f>
        <v>0.43100000000000005</v>
      </c>
      <c r="P26" s="20">
        <f>AVERAGE(P6:P25)</f>
        <v>0.23800000000000004</v>
      </c>
      <c r="Q26" s="319">
        <f t="shared" ref="Q26" si="15">SUM(Q6:Q25)/COUNTA(Q6:Q25)</f>
        <v>2.7544999999999997</v>
      </c>
      <c r="R26" s="20">
        <f>AVERAGE(R6:R25)</f>
        <v>0.41649999999999993</v>
      </c>
      <c r="S26" s="20">
        <f>AVERAGE(S6:S25)</f>
        <v>0.14799999999999999</v>
      </c>
      <c r="T26" s="20">
        <f>AVERAGE(T6:T25)</f>
        <v>2.2559999999999998</v>
      </c>
      <c r="U26" s="319">
        <f t="shared" ref="U26" si="16">SUM(U6:U25)/COUNTA(U6:U25)</f>
        <v>2.8205</v>
      </c>
      <c r="V26" s="20">
        <f>AVERAGE(V6:V25)</f>
        <v>9.1500000000000026E-2</v>
      </c>
      <c r="W26" s="20">
        <f t="shared" ref="W26:AG26" si="17">AVERAGE(W6:W25)</f>
        <v>0.32700000000000007</v>
      </c>
      <c r="X26" s="20">
        <f t="shared" si="17"/>
        <v>0.20050000000000004</v>
      </c>
      <c r="Y26" s="20">
        <f t="shared" si="17"/>
        <v>7.5000000000000011E-2</v>
      </c>
      <c r="Z26" s="319">
        <f>SUM(Z6:Z25)/COUNTA(Z6:Z25)</f>
        <v>0.69400000000000006</v>
      </c>
      <c r="AA26" s="20">
        <f t="shared" si="17"/>
        <v>3.2255000000000003</v>
      </c>
      <c r="AB26" s="20">
        <f t="shared" si="17"/>
        <v>0.25599999999999995</v>
      </c>
      <c r="AC26" s="20">
        <f t="shared" si="17"/>
        <v>0.13250000000000001</v>
      </c>
      <c r="AD26" s="319">
        <f>SUM(AD6:AD25)/COUNTA(AD6:AD25)</f>
        <v>3.6139999999999999</v>
      </c>
      <c r="AE26" s="20">
        <f t="shared" si="17"/>
        <v>8.3505000000000003</v>
      </c>
      <c r="AF26" s="319">
        <f t="shared" ref="AF26" si="18">AVERAGE(AF6:AF25)</f>
        <v>8.3505000000000003</v>
      </c>
      <c r="AG26" s="20">
        <f t="shared" si="17"/>
        <v>0.92149999999999999</v>
      </c>
      <c r="AH26" s="20">
        <f>AVERAGE(AH6:AH25)</f>
        <v>0.33300000000000002</v>
      </c>
      <c r="AI26" s="319">
        <f>SUM(AI6:AI25)/COUNTA(AI6:AI25)</f>
        <v>0.92149999999999999</v>
      </c>
      <c r="AJ26" s="20">
        <f>AVERAGE(AJ6:AJ25)</f>
        <v>0.64999999999999991</v>
      </c>
      <c r="AK26" s="319">
        <f>SUM(AK6:AK25)/COUNTA(AK6:AK25)</f>
        <v>0.64999999999999991</v>
      </c>
      <c r="AL26" s="20">
        <f>AVERAGE(AL6:AL25)</f>
        <v>1.579</v>
      </c>
      <c r="AM26" s="20">
        <f>AVERAGE(AM6:AM25)</f>
        <v>0.41400000000000003</v>
      </c>
      <c r="AN26" s="319">
        <f>SUM(AN6:AN25)/COUNTA(AN6:AN25)</f>
        <v>1.9929999999999999</v>
      </c>
      <c r="AO26" s="20">
        <f>SUM(AO6:AO25)/COUNTA(AO6:AO25)</f>
        <v>24.701500000000003</v>
      </c>
    </row>
    <row r="27" spans="1:41">
      <c r="A27" s="301" t="s">
        <v>58</v>
      </c>
      <c r="B27" s="310"/>
      <c r="C27" s="314">
        <f>AVERAGE(C6:C20)</f>
        <v>0.27866666666666667</v>
      </c>
      <c r="D27" s="314">
        <f>AVERAGE(D6:D20)</f>
        <v>5.7333333333333333E-2</v>
      </c>
      <c r="E27" s="323">
        <f t="shared" ref="E27:J27" si="19">SUM(E6:E20)/COUNTA(E6:E20)</f>
        <v>0.33600000000000002</v>
      </c>
      <c r="F27" s="314">
        <f>AVERAGE(F6:F20)</f>
        <v>0.52200000000000013</v>
      </c>
      <c r="G27" s="323">
        <f t="shared" si="19"/>
        <v>0.52200000000000013</v>
      </c>
      <c r="H27" s="314">
        <f>AVERAGE(H6:H20)</f>
        <v>1.262</v>
      </c>
      <c r="I27" s="314">
        <f>AVERAGE(I6:I20)</f>
        <v>0.37133333333333329</v>
      </c>
      <c r="J27" s="323">
        <f t="shared" si="19"/>
        <v>1.6333333333333331</v>
      </c>
      <c r="K27" s="314">
        <f>AVERAGE(K6:K20)</f>
        <v>4.0000000000000008E-2</v>
      </c>
      <c r="L27" s="314">
        <f>AVERAGE(L6:L20)</f>
        <v>0.21466666666666667</v>
      </c>
      <c r="M27" s="323">
        <f>SUM(M6:M20)/COUNTA(M6:M20)</f>
        <v>0.25466666666666671</v>
      </c>
      <c r="N27" s="314">
        <f>AVERAGE(N6:N20)</f>
        <v>1.6773333333333333</v>
      </c>
      <c r="O27" s="314">
        <f>AVERAGE(O6:O20)</f>
        <v>0.42066666666666663</v>
      </c>
      <c r="P27" s="314">
        <f>AVERAGE(P6:P20)</f>
        <v>0.18600000000000003</v>
      </c>
      <c r="Q27" s="323">
        <f t="shared" ref="Q27" si="20">SUM(Q6:Q20)/COUNTA(Q6:Q20)</f>
        <v>2.2840000000000003</v>
      </c>
      <c r="R27" s="314">
        <f>AVERAGE(R6:R20)</f>
        <v>0.41999999999999993</v>
      </c>
      <c r="S27" s="314">
        <f>AVERAGE(S6:S20)</f>
        <v>0.11133333333333335</v>
      </c>
      <c r="T27" s="314">
        <f>AVERAGE(T6:T20)</f>
        <v>2.4006666666666665</v>
      </c>
      <c r="U27" s="323">
        <f t="shared" ref="U27" si="21">SUM(U6:U20)/COUNTA(U6:U20)</f>
        <v>2.9319999999999999</v>
      </c>
      <c r="V27" s="314">
        <f>AVERAGE(V6:V20)</f>
        <v>9.5333333333333353E-2</v>
      </c>
      <c r="W27" s="314">
        <f t="shared" ref="W27:AG27" si="22">AVERAGE(W6:W20)</f>
        <v>0.32333333333333342</v>
      </c>
      <c r="X27" s="314">
        <f t="shared" si="22"/>
        <v>0.22066666666666671</v>
      </c>
      <c r="Y27" s="314">
        <f t="shared" si="22"/>
        <v>0.10000000000000002</v>
      </c>
      <c r="Z27" s="323">
        <f t="shared" ref="Z27" si="23">SUM(Z6:Z20)/COUNTA(Z6:Z20)</f>
        <v>0.73933333333333329</v>
      </c>
      <c r="AA27" s="314">
        <f t="shared" si="22"/>
        <v>3.3999999999999995</v>
      </c>
      <c r="AB27" s="314">
        <f t="shared" si="22"/>
        <v>0.27466666666666667</v>
      </c>
      <c r="AC27" s="314">
        <f t="shared" si="22"/>
        <v>0.17666666666666669</v>
      </c>
      <c r="AD27" s="323">
        <f>SUM(AD6:AD20)/COUNTA(AD6:AD20)</f>
        <v>3.8513333333333337</v>
      </c>
      <c r="AE27" s="314">
        <f t="shared" si="22"/>
        <v>8.49</v>
      </c>
      <c r="AF27" s="323">
        <f t="shared" ref="AF27" si="24">AVERAGE(AF6:AF20)</f>
        <v>8.49</v>
      </c>
      <c r="AG27" s="314">
        <f t="shared" si="22"/>
        <v>0.94799999999999995</v>
      </c>
      <c r="AH27" s="314">
        <f>AVERAGE(AH6:AH20)</f>
        <v>0.17400000000000002</v>
      </c>
      <c r="AI27" s="323">
        <f>SUM(AI6:AI20)/COUNTA(AI6:AI20)</f>
        <v>0.94799999999999995</v>
      </c>
      <c r="AJ27" s="314">
        <f>AVERAGE(AJ6:AJ20)</f>
        <v>0.61266666666666658</v>
      </c>
      <c r="AK27" s="323">
        <f>SUM(AK6:AK20)/COUNTA(AK6:AK20)</f>
        <v>0.61266666666666658</v>
      </c>
      <c r="AL27" s="314">
        <f>AVERAGE(AL6:AL20)</f>
        <v>1.4553333333333331</v>
      </c>
      <c r="AM27" s="314">
        <f>AVERAGE(AM6:AM20)</f>
        <v>0.39333333333333342</v>
      </c>
      <c r="AN27" s="323">
        <f>SUM(AN6:AN20)/COUNTA(AN6:AN20)</f>
        <v>1.8486666666666667</v>
      </c>
      <c r="AO27" s="314">
        <f>SUM(AO6:AO20)/COUNTA(AO6:AO20)</f>
        <v>24.452000000000002</v>
      </c>
    </row>
    <row r="28" spans="1:41">
      <c r="A28" s="301" t="s">
        <v>656</v>
      </c>
      <c r="B28" s="310"/>
      <c r="C28" s="314">
        <f>AVERAGE(C12:C14)</f>
        <v>0.29666666666666663</v>
      </c>
      <c r="D28" s="314">
        <f>AVERAGE(D12:D14)</f>
        <v>4.3333333333333335E-2</v>
      </c>
      <c r="E28" s="323">
        <f t="shared" ref="E28:AO28" si="25">AVERAGE(E12:E14)</f>
        <v>0.34</v>
      </c>
      <c r="F28" s="314">
        <f>AVERAGE(F12:F14)</f>
        <v>0.28000000000000003</v>
      </c>
      <c r="G28" s="323">
        <f t="shared" si="25"/>
        <v>0.28000000000000003</v>
      </c>
      <c r="H28" s="314">
        <f>AVERAGE(H12:H14)</f>
        <v>1.3033333333333332</v>
      </c>
      <c r="I28" s="314">
        <f>AVERAGE(I12:I14)</f>
        <v>0.73999999999999988</v>
      </c>
      <c r="J28" s="323">
        <f t="shared" si="25"/>
        <v>2.0433333333333334</v>
      </c>
      <c r="K28" s="314">
        <f t="shared" ref="K28:AG28" si="26">AVERAGE(K12:K14)</f>
        <v>6.6666666666666666E-2</v>
      </c>
      <c r="L28" s="314">
        <f t="shared" si="26"/>
        <v>0.18333333333333335</v>
      </c>
      <c r="M28" s="323">
        <f t="shared" si="26"/>
        <v>0.25</v>
      </c>
      <c r="N28" s="314">
        <f t="shared" si="26"/>
        <v>1.2366666666666666</v>
      </c>
      <c r="O28" s="314">
        <f t="shared" si="26"/>
        <v>0.57333333333333336</v>
      </c>
      <c r="P28" s="314">
        <f t="shared" si="26"/>
        <v>0.23666666666666666</v>
      </c>
      <c r="Q28" s="323">
        <f t="shared" si="25"/>
        <v>2.0466666666666669</v>
      </c>
      <c r="R28" s="314">
        <f t="shared" si="26"/>
        <v>0.31666666666666671</v>
      </c>
      <c r="S28" s="314">
        <f t="shared" si="26"/>
        <v>7.0000000000000007E-2</v>
      </c>
      <c r="T28" s="314">
        <f t="shared" si="26"/>
        <v>1.0366666666666666</v>
      </c>
      <c r="U28" s="323">
        <f t="shared" si="25"/>
        <v>1.4233333333333331</v>
      </c>
      <c r="V28" s="314">
        <f t="shared" si="26"/>
        <v>0</v>
      </c>
      <c r="W28" s="314">
        <f t="shared" si="26"/>
        <v>0.30333333333333329</v>
      </c>
      <c r="X28" s="314">
        <f t="shared" si="26"/>
        <v>0.10333333333333335</v>
      </c>
      <c r="Y28" s="314">
        <f t="shared" si="26"/>
        <v>0.19999999999999998</v>
      </c>
      <c r="Z28" s="323">
        <f t="shared" si="25"/>
        <v>0.60666666666666669</v>
      </c>
      <c r="AA28" s="314">
        <f t="shared" si="26"/>
        <v>2.35</v>
      </c>
      <c r="AB28" s="314">
        <f t="shared" si="26"/>
        <v>0.4366666666666667</v>
      </c>
      <c r="AC28" s="314">
        <f t="shared" si="26"/>
        <v>0.15</v>
      </c>
      <c r="AD28" s="323">
        <f>AVERAGE(AD12:AD14)</f>
        <v>2.936666666666667</v>
      </c>
      <c r="AE28" s="314">
        <f t="shared" si="26"/>
        <v>9.1199999999999992</v>
      </c>
      <c r="AF28" s="323">
        <f t="shared" si="25"/>
        <v>9.1199999999999992</v>
      </c>
      <c r="AG28" s="314">
        <f t="shared" si="26"/>
        <v>1.2033333333333334</v>
      </c>
      <c r="AH28" s="314">
        <f>AVERAGE(AH12:AH14)</f>
        <v>0.27</v>
      </c>
      <c r="AI28" s="323">
        <f t="shared" si="25"/>
        <v>1.2033333333333334</v>
      </c>
      <c r="AJ28" s="314">
        <f>AVERAGE(AJ12:AJ14)</f>
        <v>0.56999999999999995</v>
      </c>
      <c r="AK28" s="323">
        <f t="shared" si="25"/>
        <v>0.56999999999999995</v>
      </c>
      <c r="AL28" s="314">
        <f>AVERAGE(AL12:AL14)</f>
        <v>1.7866666666666668</v>
      </c>
      <c r="AM28" s="314">
        <f>AVERAGE(AM12:AM14)</f>
        <v>0.3833333333333333</v>
      </c>
      <c r="AN28" s="323">
        <f t="shared" si="25"/>
        <v>2.17</v>
      </c>
      <c r="AO28" s="314">
        <f t="shared" si="25"/>
        <v>22.99</v>
      </c>
    </row>
    <row r="29" spans="1:41">
      <c r="A29" s="301" t="s">
        <v>654</v>
      </c>
      <c r="B29" s="310"/>
      <c r="C29" s="314">
        <f t="shared" ref="C29:AK29" si="27">AVERAGE(C21:C22)</f>
        <v>0.55000000000000004</v>
      </c>
      <c r="D29" s="314">
        <f t="shared" si="27"/>
        <v>0.1</v>
      </c>
      <c r="E29" s="323">
        <f t="shared" si="27"/>
        <v>0.64999999999999991</v>
      </c>
      <c r="F29" s="314">
        <f t="shared" ref="F29:AG29" si="28">AVERAGE(F21:F22)</f>
        <v>1.2999999999999998</v>
      </c>
      <c r="G29" s="323">
        <f t="shared" si="27"/>
        <v>1.2999999999999998</v>
      </c>
      <c r="H29" s="314">
        <f t="shared" si="28"/>
        <v>1.25</v>
      </c>
      <c r="I29" s="314">
        <f t="shared" si="28"/>
        <v>0.2</v>
      </c>
      <c r="J29" s="323">
        <f t="shared" si="27"/>
        <v>1.45</v>
      </c>
      <c r="K29" s="314">
        <f t="shared" si="28"/>
        <v>0</v>
      </c>
      <c r="L29" s="314">
        <f t="shared" si="28"/>
        <v>0.2</v>
      </c>
      <c r="M29" s="323">
        <f>AVERAGE(M21:M22)</f>
        <v>0.2</v>
      </c>
      <c r="N29" s="314">
        <f t="shared" si="28"/>
        <v>2.65</v>
      </c>
      <c r="O29" s="314">
        <f t="shared" si="28"/>
        <v>0.45</v>
      </c>
      <c r="P29" s="314">
        <f t="shared" si="28"/>
        <v>0.60000000000000009</v>
      </c>
      <c r="Q29" s="323">
        <f t="shared" si="27"/>
        <v>3.7</v>
      </c>
      <c r="R29" s="314">
        <f t="shared" si="28"/>
        <v>0.25</v>
      </c>
      <c r="S29" s="314">
        <f t="shared" si="28"/>
        <v>0.4</v>
      </c>
      <c r="T29" s="314">
        <f t="shared" si="28"/>
        <v>3.05</v>
      </c>
      <c r="U29" s="319">
        <f t="shared" si="27"/>
        <v>3.7</v>
      </c>
      <c r="V29" s="314">
        <f t="shared" si="28"/>
        <v>0.2</v>
      </c>
      <c r="W29" s="314">
        <f t="shared" si="28"/>
        <v>0.2</v>
      </c>
      <c r="X29" s="314">
        <f t="shared" si="28"/>
        <v>0.2</v>
      </c>
      <c r="Y29" s="314">
        <f t="shared" si="28"/>
        <v>0</v>
      </c>
      <c r="Z29" s="323">
        <f t="shared" si="27"/>
        <v>0.60000000000000009</v>
      </c>
      <c r="AA29" s="314">
        <f t="shared" si="28"/>
        <v>3.6</v>
      </c>
      <c r="AB29" s="314">
        <f t="shared" si="28"/>
        <v>0.25</v>
      </c>
      <c r="AC29" s="314">
        <f t="shared" si="28"/>
        <v>0</v>
      </c>
      <c r="AD29" s="323">
        <f>AVERAGE(AD21:AD22)</f>
        <v>3.85</v>
      </c>
      <c r="AE29" s="314">
        <f t="shared" si="28"/>
        <v>9.75</v>
      </c>
      <c r="AF29" s="323">
        <f t="shared" si="27"/>
        <v>9.75</v>
      </c>
      <c r="AG29" s="314">
        <f t="shared" si="28"/>
        <v>0.7</v>
      </c>
      <c r="AH29" s="314">
        <f>AVERAGE(AH21:AH22)</f>
        <v>0.25</v>
      </c>
      <c r="AI29" s="323">
        <f t="shared" si="27"/>
        <v>0.7</v>
      </c>
      <c r="AJ29" s="314">
        <f>AVERAGE(AJ21:AJ22)</f>
        <v>0.7</v>
      </c>
      <c r="AK29" s="323">
        <f t="shared" si="27"/>
        <v>0.7</v>
      </c>
      <c r="AL29" s="314">
        <f>AVERAGE(AL21:AL22)</f>
        <v>1.75</v>
      </c>
      <c r="AM29" s="314">
        <f>AVERAGE(AM21:AM22)</f>
        <v>0.4</v>
      </c>
      <c r="AN29" s="323">
        <f>AVERAGE(AN21:AN22)</f>
        <v>2.15</v>
      </c>
      <c r="AO29" s="314">
        <f>AVERAGE(AO21:AO22)</f>
        <v>28.75</v>
      </c>
    </row>
    <row r="30" spans="1:41">
      <c r="A30" s="301" t="s">
        <v>59</v>
      </c>
      <c r="B30" s="310"/>
      <c r="C30" s="314">
        <f>AVERAGE(C21:C25)</f>
        <v>0.46799999999999997</v>
      </c>
      <c r="D30" s="314">
        <f>AVERAGE(D21:D25)</f>
        <v>8.6000000000000007E-2</v>
      </c>
      <c r="E30" s="323">
        <f t="shared" ref="E30:J30" si="29">SUM(E21:E25)/COUNTA(E21:E25)</f>
        <v>0.55400000000000005</v>
      </c>
      <c r="F30" s="314">
        <f>AVERAGE(F21:F25)</f>
        <v>1.2399999999999998</v>
      </c>
      <c r="G30" s="323">
        <f t="shared" si="29"/>
        <v>1.2399999999999998</v>
      </c>
      <c r="H30" s="314">
        <f>AVERAGE(H21:H25)</f>
        <v>1.1900000000000002</v>
      </c>
      <c r="I30" s="314">
        <f>AVERAGE(I21:I25)</f>
        <v>0.22200000000000003</v>
      </c>
      <c r="J30" s="323">
        <f t="shared" si="29"/>
        <v>1.4120000000000001</v>
      </c>
      <c r="K30" s="314">
        <f>AVERAGE(K21:K25)</f>
        <v>0</v>
      </c>
      <c r="L30" s="314">
        <f>AVERAGE(L21:L25)</f>
        <v>0.17</v>
      </c>
      <c r="M30" s="323">
        <f>SUM(M21:M25)/COUNTA(M21:M25)</f>
        <v>0.17</v>
      </c>
      <c r="N30" s="314">
        <f>AVERAGE(N21:N25)</f>
        <v>3.31</v>
      </c>
      <c r="O30" s="314">
        <f>AVERAGE(O21:O25)</f>
        <v>0.46200000000000002</v>
      </c>
      <c r="P30" s="314">
        <f>AVERAGE(P21:P25)</f>
        <v>0.39400000000000002</v>
      </c>
      <c r="Q30" s="323">
        <f t="shared" ref="Q30" si="30">SUM(Q21:Q25)/COUNTA(Q21:Q25)</f>
        <v>4.1659999999999995</v>
      </c>
      <c r="R30" s="314">
        <f>AVERAGE(R21:R25)</f>
        <v>0.40600000000000003</v>
      </c>
      <c r="S30" s="314">
        <f>AVERAGE(S21:S25)</f>
        <v>0.25800000000000006</v>
      </c>
      <c r="T30" s="314">
        <f>AVERAGE(T21:T25)</f>
        <v>1.8219999999999998</v>
      </c>
      <c r="U30" s="323">
        <f t="shared" ref="U30" si="31">SUM(U21:U25)/COUNTA(U21:U25)</f>
        <v>2.4859999999999998</v>
      </c>
      <c r="V30" s="314">
        <f>AVERAGE(V21:V25)</f>
        <v>0.08</v>
      </c>
      <c r="W30" s="314">
        <f t="shared" ref="W30:AG30" si="32">AVERAGE(W21:W25)</f>
        <v>0.33799999999999997</v>
      </c>
      <c r="X30" s="314">
        <f t="shared" si="32"/>
        <v>0.13999999999999999</v>
      </c>
      <c r="Y30" s="314">
        <f t="shared" si="32"/>
        <v>0</v>
      </c>
      <c r="Z30" s="323">
        <f t="shared" ref="Z30" si="33">SUM(Z21:Z25)/COUNTA(Z21:Z25)</f>
        <v>0.55800000000000005</v>
      </c>
      <c r="AA30" s="314">
        <f t="shared" si="32"/>
        <v>2.702</v>
      </c>
      <c r="AB30" s="314">
        <f t="shared" si="32"/>
        <v>0.2</v>
      </c>
      <c r="AC30" s="314">
        <f t="shared" si="32"/>
        <v>0</v>
      </c>
      <c r="AD30" s="323">
        <f t="shared" ref="AD30" si="34">SUM(AD21:AD25)/COUNTA(AD21:AD25)</f>
        <v>2.9020000000000001</v>
      </c>
      <c r="AE30" s="314">
        <f t="shared" si="32"/>
        <v>7.9319999999999995</v>
      </c>
      <c r="AF30" s="323">
        <f t="shared" ref="AF30" si="35">AVERAGE(AF21:AF25)</f>
        <v>7.9319999999999995</v>
      </c>
      <c r="AG30" s="314">
        <f t="shared" si="32"/>
        <v>0.84199999999999997</v>
      </c>
      <c r="AH30" s="314">
        <f>AVERAGE(AH21:AH25)</f>
        <v>0.80999999999999994</v>
      </c>
      <c r="AI30" s="323">
        <f>SUM(AI21:AI25)/COUNTA(AI21:AI25)</f>
        <v>0.84199999999999997</v>
      </c>
      <c r="AJ30" s="314">
        <f>AVERAGE(AJ21:AJ25)</f>
        <v>0.76200000000000001</v>
      </c>
      <c r="AK30" s="323">
        <f>SUM(AK21:AK25)/COUNTA(AK21:AK25)</f>
        <v>0.76200000000000001</v>
      </c>
      <c r="AL30" s="314">
        <f>AVERAGE(AL21:AL25)</f>
        <v>1.9500000000000004</v>
      </c>
      <c r="AM30" s="314">
        <f>AVERAGE(AM21:AM25)</f>
        <v>0.47599999999999998</v>
      </c>
      <c r="AN30" s="323">
        <f>SUM(AN21:AN25)/COUNTA(AN21:AN25)</f>
        <v>2.4259999999999997</v>
      </c>
      <c r="AO30" s="314">
        <f>SUM(AO21:AO25)/COUNTA(AO21:AO25)</f>
        <v>25.45</v>
      </c>
    </row>
    <row r="31" spans="1:41" ht="15.75" thickBot="1">
      <c r="A31" s="313" t="s">
        <v>60</v>
      </c>
      <c r="B31" s="355"/>
      <c r="C31" s="112"/>
      <c r="D31" s="112"/>
      <c r="E31" s="324">
        <f>E26</f>
        <v>0.39050000000000001</v>
      </c>
      <c r="F31" s="112"/>
      <c r="G31" s="324">
        <f>G26</f>
        <v>0.70150000000000001</v>
      </c>
      <c r="H31" s="112"/>
      <c r="I31" s="112"/>
      <c r="J31" s="324">
        <f>J26</f>
        <v>1.5779999999999996</v>
      </c>
      <c r="K31" s="112"/>
      <c r="L31" s="112"/>
      <c r="M31" s="324">
        <f>M26</f>
        <v>0.23350000000000004</v>
      </c>
      <c r="N31" s="112"/>
      <c r="O31" s="112"/>
      <c r="P31" s="112"/>
      <c r="Q31" s="324">
        <f>Q26</f>
        <v>2.7544999999999997</v>
      </c>
      <c r="R31" s="112"/>
      <c r="S31" s="112"/>
      <c r="T31" s="112"/>
      <c r="U31" s="324">
        <f>U26</f>
        <v>2.8205</v>
      </c>
      <c r="V31" s="112"/>
      <c r="W31" s="112"/>
      <c r="X31" s="112"/>
      <c r="Y31" s="112"/>
      <c r="Z31" s="324">
        <f>Z26</f>
        <v>0.69400000000000006</v>
      </c>
      <c r="AA31" s="112"/>
      <c r="AB31" s="112"/>
      <c r="AC31" s="112"/>
      <c r="AD31" s="324">
        <f>AD26</f>
        <v>3.6139999999999999</v>
      </c>
      <c r="AE31" s="112"/>
      <c r="AF31" s="324">
        <f>AF26</f>
        <v>8.3505000000000003</v>
      </c>
      <c r="AG31" s="112"/>
      <c r="AH31" s="112"/>
      <c r="AI31" s="324">
        <f>AI26</f>
        <v>0.92149999999999999</v>
      </c>
      <c r="AJ31" s="112"/>
      <c r="AK31" s="324">
        <f>AK26</f>
        <v>0.64999999999999991</v>
      </c>
      <c r="AL31" s="112"/>
      <c r="AM31" s="112"/>
      <c r="AN31" s="324">
        <f>AN26</f>
        <v>1.9929999999999999</v>
      </c>
      <c r="AO31" s="112">
        <f>+AO26</f>
        <v>24.701500000000003</v>
      </c>
    </row>
    <row r="32" spans="1:41">
      <c r="E32" s="319"/>
      <c r="G32" s="335"/>
      <c r="J32" s="335"/>
      <c r="M32" s="335"/>
      <c r="Q32" s="335"/>
      <c r="U32" s="335"/>
      <c r="Z32" s="319"/>
      <c r="AD32" s="335"/>
      <c r="AF32" s="335"/>
      <c r="AI32" s="335"/>
      <c r="AK32" s="335"/>
      <c r="AN32" s="335"/>
    </row>
    <row r="33" spans="1:115">
      <c r="A33" s="334" t="s">
        <v>642</v>
      </c>
      <c r="B33" s="334"/>
      <c r="C33" s="18"/>
      <c r="D33" s="18"/>
      <c r="E33" s="319"/>
      <c r="G33" s="335"/>
      <c r="J33" s="335"/>
      <c r="M33" s="335"/>
      <c r="Q33" s="335"/>
      <c r="U33" s="335"/>
      <c r="Z33" s="335"/>
      <c r="AD33" s="335"/>
      <c r="AF33" s="335"/>
      <c r="AI33" s="335"/>
      <c r="AK33" s="335"/>
      <c r="AN33" s="335"/>
    </row>
    <row r="34" spans="1:115" ht="16.5" thickBot="1">
      <c r="A34" s="1" t="s">
        <v>643</v>
      </c>
      <c r="B34" s="373">
        <f t="shared" ref="B34:B43" si="36">E34+G34+J34+M34+Q34+U34+Z34+AD34+AF34+AI34+AK34+AN34</f>
        <v>26.5</v>
      </c>
      <c r="C34" s="18">
        <v>0.3</v>
      </c>
      <c r="D34" s="18">
        <v>0</v>
      </c>
      <c r="E34" s="319">
        <f>SUM(C34:D34)</f>
        <v>0.3</v>
      </c>
      <c r="F34" s="18">
        <v>0.5</v>
      </c>
      <c r="G34" s="353">
        <f t="shared" ref="G34:G43" si="37">SUM(F34:F34)</f>
        <v>0.5</v>
      </c>
      <c r="H34" s="18">
        <v>1.3</v>
      </c>
      <c r="I34" s="18">
        <v>0.3</v>
      </c>
      <c r="J34" s="353">
        <f>SUM(H34:I34)</f>
        <v>1.6</v>
      </c>
      <c r="K34" s="18">
        <v>0</v>
      </c>
      <c r="L34" s="18">
        <v>0.2</v>
      </c>
      <c r="M34" s="353">
        <f>SUM(K34:L34)</f>
        <v>0.2</v>
      </c>
      <c r="N34" s="18">
        <v>2</v>
      </c>
      <c r="O34" s="18">
        <v>0.3</v>
      </c>
      <c r="P34" s="18">
        <v>0.1</v>
      </c>
      <c r="Q34" s="319">
        <f t="shared" ref="Q34:Q43" si="38">SUM(N34:P34)</f>
        <v>2.4</v>
      </c>
      <c r="R34" s="18">
        <v>0.4</v>
      </c>
      <c r="S34" s="18">
        <v>0.1</v>
      </c>
      <c r="T34" s="18">
        <v>3.1</v>
      </c>
      <c r="U34" s="353">
        <f t="shared" ref="U34:U43" si="39">SUM(R34:T34)</f>
        <v>3.6</v>
      </c>
      <c r="V34" s="18">
        <v>0.1</v>
      </c>
      <c r="W34" s="18">
        <v>0.2</v>
      </c>
      <c r="X34" s="18">
        <v>0.1</v>
      </c>
      <c r="Y34" s="18">
        <v>0.1</v>
      </c>
      <c r="Z34" s="353">
        <f t="shared" ref="Z34:Z43" si="40">SUM(V34:Y34)</f>
        <v>0.5</v>
      </c>
      <c r="AA34" s="18">
        <v>5.3</v>
      </c>
      <c r="AB34" s="18">
        <v>0.2</v>
      </c>
      <c r="AC34" s="18">
        <v>0.1</v>
      </c>
      <c r="AD34" s="319">
        <f t="shared" ref="AD34:AD43" si="41">SUM(AA34:AC34)</f>
        <v>5.6</v>
      </c>
      <c r="AE34" s="18">
        <v>8.6999999999999993</v>
      </c>
      <c r="AF34" s="319">
        <f t="shared" ref="AF34:AF43" si="42">SUM(AE34:AE34)</f>
        <v>8.6999999999999993</v>
      </c>
      <c r="AG34" s="18">
        <v>0.7</v>
      </c>
      <c r="AH34" s="18">
        <v>0.2</v>
      </c>
      <c r="AI34" s="319">
        <f t="shared" ref="AI34:AI43" si="43">SUM(AG34:AG34)</f>
        <v>0.7</v>
      </c>
      <c r="AJ34" s="18">
        <v>0.8</v>
      </c>
      <c r="AK34" s="319">
        <f t="shared" ref="AK34:AK43" si="44">SUM(AJ34:AJ34)</f>
        <v>0.8</v>
      </c>
      <c r="AL34" s="18">
        <v>1.2</v>
      </c>
      <c r="AM34" s="18">
        <v>0.4</v>
      </c>
      <c r="AN34" s="319">
        <f>SUM(AL34:AM34)</f>
        <v>1.6</v>
      </c>
      <c r="AO34" s="112">
        <f t="shared" ref="AO34:AO43" si="45">E34+G34+J34+M34+Q34+U34++Z34+AD34+AF34+AI34+AK34+AN34</f>
        <v>26.5</v>
      </c>
    </row>
    <row r="35" spans="1:115" ht="16.5" thickBot="1">
      <c r="A35" s="1" t="s">
        <v>644</v>
      </c>
      <c r="B35" s="373">
        <f t="shared" si="36"/>
        <v>23.500000000000004</v>
      </c>
      <c r="C35" s="18">
        <v>0.2</v>
      </c>
      <c r="D35" s="18">
        <v>0</v>
      </c>
      <c r="E35" s="319">
        <f t="shared" ref="E35:E43" si="46">SUM(C35:D35)</f>
        <v>0.2</v>
      </c>
      <c r="F35" s="18">
        <v>0.3</v>
      </c>
      <c r="G35" s="353">
        <f t="shared" si="37"/>
        <v>0.3</v>
      </c>
      <c r="H35" s="18">
        <v>1.4</v>
      </c>
      <c r="I35" s="18">
        <v>0.3</v>
      </c>
      <c r="J35" s="353">
        <f t="shared" ref="J35:J43" si="47">SUM(H35:I35)</f>
        <v>1.7</v>
      </c>
      <c r="K35" s="18">
        <v>0</v>
      </c>
      <c r="L35" s="18">
        <v>0.2</v>
      </c>
      <c r="M35" s="353">
        <f t="shared" ref="M35:M43" si="48">SUM(K35:L35)</f>
        <v>0.2</v>
      </c>
      <c r="N35" s="18">
        <v>1.3</v>
      </c>
      <c r="O35" s="18">
        <v>0.6</v>
      </c>
      <c r="P35" s="18">
        <v>0.1</v>
      </c>
      <c r="Q35" s="319">
        <f t="shared" si="38"/>
        <v>2</v>
      </c>
      <c r="R35" s="18">
        <v>0.4</v>
      </c>
      <c r="S35" s="18">
        <v>0.1</v>
      </c>
      <c r="T35" s="18">
        <v>0.9</v>
      </c>
      <c r="U35" s="353">
        <f t="shared" si="39"/>
        <v>1.4</v>
      </c>
      <c r="V35" s="18">
        <v>0</v>
      </c>
      <c r="W35" s="18">
        <v>0.5</v>
      </c>
      <c r="X35" s="18">
        <v>0.1</v>
      </c>
      <c r="Y35" s="18">
        <v>0.2</v>
      </c>
      <c r="Z35" s="353">
        <f t="shared" si="40"/>
        <v>0.8</v>
      </c>
      <c r="AA35" s="18">
        <v>3</v>
      </c>
      <c r="AB35" s="18">
        <v>0.3</v>
      </c>
      <c r="AC35" s="18">
        <v>0.3</v>
      </c>
      <c r="AD35" s="319">
        <f t="shared" si="41"/>
        <v>3.5999999999999996</v>
      </c>
      <c r="AE35" s="18">
        <v>9.3000000000000007</v>
      </c>
      <c r="AF35" s="319">
        <f t="shared" si="42"/>
        <v>9.3000000000000007</v>
      </c>
      <c r="AG35" s="18">
        <v>1.1000000000000001</v>
      </c>
      <c r="AH35" s="18">
        <v>0.2</v>
      </c>
      <c r="AI35" s="319">
        <f t="shared" si="43"/>
        <v>1.1000000000000001</v>
      </c>
      <c r="AJ35" s="18">
        <v>0.6</v>
      </c>
      <c r="AK35" s="319">
        <f t="shared" si="44"/>
        <v>0.6</v>
      </c>
      <c r="AL35" s="18">
        <v>2</v>
      </c>
      <c r="AM35" s="18">
        <v>0.3</v>
      </c>
      <c r="AN35" s="319">
        <f t="shared" ref="AN35:AN43" si="49">SUM(AL35:AM35)</f>
        <v>2.2999999999999998</v>
      </c>
      <c r="AO35" s="112">
        <f t="shared" si="45"/>
        <v>23.500000000000004</v>
      </c>
    </row>
    <row r="36" spans="1:115" ht="16.5" thickBot="1">
      <c r="A36" s="1" t="s">
        <v>649</v>
      </c>
      <c r="B36" s="373">
        <f t="shared" si="36"/>
        <v>21.1</v>
      </c>
      <c r="C36" s="18">
        <v>0.3</v>
      </c>
      <c r="D36" s="18">
        <v>0.1</v>
      </c>
      <c r="E36" s="319">
        <f t="shared" si="46"/>
        <v>0.4</v>
      </c>
      <c r="F36" s="18">
        <v>0.2</v>
      </c>
      <c r="G36" s="353">
        <f t="shared" si="37"/>
        <v>0.2</v>
      </c>
      <c r="H36" s="18">
        <v>1</v>
      </c>
      <c r="I36" s="18">
        <v>0.3</v>
      </c>
      <c r="J36" s="353">
        <f t="shared" si="47"/>
        <v>1.3</v>
      </c>
      <c r="K36" s="18">
        <v>0.2</v>
      </c>
      <c r="L36" s="18">
        <v>0.2</v>
      </c>
      <c r="M36" s="353">
        <f t="shared" si="48"/>
        <v>0.4</v>
      </c>
      <c r="N36" s="18">
        <v>1.5</v>
      </c>
      <c r="O36" s="18">
        <v>0.4</v>
      </c>
      <c r="P36" s="18">
        <v>0.1</v>
      </c>
      <c r="Q36" s="319">
        <f t="shared" si="38"/>
        <v>2</v>
      </c>
      <c r="R36" s="18">
        <v>0.3</v>
      </c>
      <c r="S36" s="18">
        <v>0.1</v>
      </c>
      <c r="T36" s="18">
        <v>1</v>
      </c>
      <c r="U36" s="353">
        <f t="shared" si="39"/>
        <v>1.4</v>
      </c>
      <c r="V36" s="18">
        <v>0</v>
      </c>
      <c r="W36" s="18">
        <v>0.4</v>
      </c>
      <c r="X36" s="18">
        <v>0.1</v>
      </c>
      <c r="Y36" s="18">
        <v>0.4</v>
      </c>
      <c r="Z36" s="353">
        <f t="shared" si="40"/>
        <v>0.9</v>
      </c>
      <c r="AA36" s="18">
        <v>2.4</v>
      </c>
      <c r="AB36" s="18">
        <v>0.3</v>
      </c>
      <c r="AC36" s="18">
        <v>0.3</v>
      </c>
      <c r="AD36" s="319">
        <f t="shared" si="41"/>
        <v>2.9999999999999996</v>
      </c>
      <c r="AE36" s="18">
        <v>7.4</v>
      </c>
      <c r="AF36" s="319">
        <f t="shared" si="42"/>
        <v>7.4</v>
      </c>
      <c r="AG36" s="18">
        <v>1.5</v>
      </c>
      <c r="AH36" s="18">
        <v>0.3</v>
      </c>
      <c r="AI36" s="319">
        <f t="shared" si="43"/>
        <v>1.5</v>
      </c>
      <c r="AJ36" s="18">
        <v>0.3</v>
      </c>
      <c r="AK36" s="319">
        <f t="shared" si="44"/>
        <v>0.3</v>
      </c>
      <c r="AL36" s="18">
        <v>1.9</v>
      </c>
      <c r="AM36" s="18">
        <v>0.4</v>
      </c>
      <c r="AN36" s="319">
        <f t="shared" si="49"/>
        <v>2.2999999999999998</v>
      </c>
      <c r="AO36" s="112">
        <f t="shared" si="45"/>
        <v>21.1</v>
      </c>
    </row>
    <row r="37" spans="1:115" ht="16.5" thickBot="1">
      <c r="A37" s="1" t="s">
        <v>645</v>
      </c>
      <c r="B37" s="373">
        <f t="shared" si="36"/>
        <v>16.700000000000003</v>
      </c>
      <c r="C37" s="18">
        <v>0.2</v>
      </c>
      <c r="D37" s="18">
        <v>0</v>
      </c>
      <c r="E37" s="319">
        <f t="shared" si="46"/>
        <v>0.2</v>
      </c>
      <c r="F37" s="18">
        <v>0.4</v>
      </c>
      <c r="G37" s="353">
        <f t="shared" si="37"/>
        <v>0.4</v>
      </c>
      <c r="H37" s="18">
        <v>1.3</v>
      </c>
      <c r="I37" s="18">
        <v>0.4</v>
      </c>
      <c r="J37" s="353">
        <f t="shared" si="47"/>
        <v>1.7000000000000002</v>
      </c>
      <c r="K37" s="18">
        <v>0.1</v>
      </c>
      <c r="L37" s="18">
        <v>0.1</v>
      </c>
      <c r="M37" s="353">
        <f t="shared" si="48"/>
        <v>0.2</v>
      </c>
      <c r="N37" s="18">
        <v>1.3</v>
      </c>
      <c r="O37" s="18">
        <v>0.3</v>
      </c>
      <c r="P37" s="18">
        <v>0.1</v>
      </c>
      <c r="Q37" s="319">
        <f t="shared" si="38"/>
        <v>1.7000000000000002</v>
      </c>
      <c r="R37" s="18">
        <v>0.5</v>
      </c>
      <c r="S37" s="18">
        <v>0.2</v>
      </c>
      <c r="T37" s="18">
        <v>1</v>
      </c>
      <c r="U37" s="353">
        <f t="shared" si="39"/>
        <v>1.7</v>
      </c>
      <c r="V37" s="18">
        <v>0</v>
      </c>
      <c r="W37" s="18">
        <v>0.3</v>
      </c>
      <c r="X37" s="18">
        <v>0.1</v>
      </c>
      <c r="Y37" s="18">
        <v>0</v>
      </c>
      <c r="Z37" s="353">
        <f t="shared" si="40"/>
        <v>0.4</v>
      </c>
      <c r="AA37" s="18">
        <v>1.3</v>
      </c>
      <c r="AB37" s="18">
        <v>0.3</v>
      </c>
      <c r="AC37" s="18">
        <v>0.3</v>
      </c>
      <c r="AD37" s="319">
        <f t="shared" si="41"/>
        <v>1.9000000000000001</v>
      </c>
      <c r="AE37" s="18">
        <v>4.7</v>
      </c>
      <c r="AF37" s="319">
        <f t="shared" si="42"/>
        <v>4.7</v>
      </c>
      <c r="AG37" s="18">
        <v>0.9</v>
      </c>
      <c r="AH37" s="18">
        <v>0.2</v>
      </c>
      <c r="AI37" s="319">
        <f t="shared" si="43"/>
        <v>0.9</v>
      </c>
      <c r="AJ37" s="18">
        <v>0.9</v>
      </c>
      <c r="AK37" s="319">
        <f t="shared" si="44"/>
        <v>0.9</v>
      </c>
      <c r="AL37" s="18">
        <v>1.6</v>
      </c>
      <c r="AM37" s="18">
        <v>0.4</v>
      </c>
      <c r="AN37" s="319">
        <f t="shared" si="49"/>
        <v>2</v>
      </c>
      <c r="AO37" s="112">
        <f t="shared" si="45"/>
        <v>16.700000000000003</v>
      </c>
    </row>
    <row r="38" spans="1:115" ht="16.5" thickBot="1">
      <c r="A38" s="1" t="s">
        <v>646</v>
      </c>
      <c r="B38" s="373">
        <f t="shared" si="36"/>
        <v>16.7</v>
      </c>
      <c r="C38" s="18">
        <v>0.3</v>
      </c>
      <c r="D38" s="18">
        <v>0</v>
      </c>
      <c r="E38" s="319">
        <f t="shared" si="46"/>
        <v>0.3</v>
      </c>
      <c r="F38" s="18">
        <v>0.3</v>
      </c>
      <c r="G38" s="353">
        <f t="shared" si="37"/>
        <v>0.3</v>
      </c>
      <c r="H38" s="18">
        <v>0.9</v>
      </c>
      <c r="I38" s="18">
        <v>0.3</v>
      </c>
      <c r="J38" s="353">
        <f t="shared" si="47"/>
        <v>1.2</v>
      </c>
      <c r="K38" s="18">
        <v>0.1</v>
      </c>
      <c r="L38" s="18">
        <v>0.1</v>
      </c>
      <c r="M38" s="353">
        <f t="shared" si="48"/>
        <v>0.2</v>
      </c>
      <c r="N38" s="18">
        <v>1.6</v>
      </c>
      <c r="O38" s="18">
        <v>0.3</v>
      </c>
      <c r="P38" s="18">
        <v>0.2</v>
      </c>
      <c r="Q38" s="319">
        <f t="shared" si="38"/>
        <v>2.1</v>
      </c>
      <c r="R38" s="18">
        <v>0.6</v>
      </c>
      <c r="S38" s="18">
        <v>0.1</v>
      </c>
      <c r="T38" s="18">
        <v>1.1000000000000001</v>
      </c>
      <c r="U38" s="353">
        <f t="shared" si="39"/>
        <v>1.8</v>
      </c>
      <c r="V38" s="18">
        <v>0</v>
      </c>
      <c r="W38" s="18">
        <v>0.2</v>
      </c>
      <c r="X38" s="18">
        <v>0.1</v>
      </c>
      <c r="Y38" s="18">
        <v>0.1</v>
      </c>
      <c r="Z38" s="353">
        <f t="shared" si="40"/>
        <v>0.4</v>
      </c>
      <c r="AA38" s="18">
        <v>1.4</v>
      </c>
      <c r="AB38" s="18">
        <v>0.3</v>
      </c>
      <c r="AC38" s="18">
        <v>0.2</v>
      </c>
      <c r="AD38" s="319">
        <f t="shared" si="41"/>
        <v>1.9</v>
      </c>
      <c r="AE38" s="18">
        <v>4.7</v>
      </c>
      <c r="AF38" s="319">
        <f t="shared" si="42"/>
        <v>4.7</v>
      </c>
      <c r="AG38" s="18">
        <v>1</v>
      </c>
      <c r="AH38" s="18">
        <v>0.3</v>
      </c>
      <c r="AI38" s="319">
        <f t="shared" si="43"/>
        <v>1</v>
      </c>
      <c r="AJ38" s="18">
        <v>0.8</v>
      </c>
      <c r="AK38" s="319">
        <f t="shared" si="44"/>
        <v>0.8</v>
      </c>
      <c r="AL38" s="18">
        <v>1.6</v>
      </c>
      <c r="AM38" s="18">
        <v>0.4</v>
      </c>
      <c r="AN38" s="319">
        <f t="shared" si="49"/>
        <v>2</v>
      </c>
      <c r="AO38" s="112">
        <f t="shared" si="45"/>
        <v>16.7</v>
      </c>
    </row>
    <row r="39" spans="1:115" ht="16.5" thickBot="1">
      <c r="A39" s="1" t="s">
        <v>650</v>
      </c>
      <c r="B39" s="373">
        <f t="shared" si="36"/>
        <v>16.3</v>
      </c>
      <c r="C39" s="18">
        <v>0.3</v>
      </c>
      <c r="D39" s="18">
        <v>0</v>
      </c>
      <c r="E39" s="319">
        <f t="shared" si="46"/>
        <v>0.3</v>
      </c>
      <c r="F39" s="18">
        <v>0.3</v>
      </c>
      <c r="G39" s="353">
        <f t="shared" si="37"/>
        <v>0.3</v>
      </c>
      <c r="H39" s="18">
        <v>1.4</v>
      </c>
      <c r="I39" s="18">
        <v>0.3</v>
      </c>
      <c r="J39" s="353">
        <f t="shared" si="47"/>
        <v>1.7</v>
      </c>
      <c r="K39" s="18">
        <v>0</v>
      </c>
      <c r="L39" s="18">
        <v>0.3</v>
      </c>
      <c r="M39" s="353">
        <f t="shared" si="48"/>
        <v>0.3</v>
      </c>
      <c r="N39" s="18">
        <v>1.7</v>
      </c>
      <c r="O39" s="18">
        <v>0.6</v>
      </c>
      <c r="P39" s="18">
        <v>0.1</v>
      </c>
      <c r="Q39" s="319">
        <f t="shared" si="38"/>
        <v>2.4</v>
      </c>
      <c r="R39" s="18">
        <v>0.3</v>
      </c>
      <c r="S39" s="18">
        <v>0.1</v>
      </c>
      <c r="T39" s="18">
        <v>1.1000000000000001</v>
      </c>
      <c r="U39" s="353">
        <f t="shared" si="39"/>
        <v>1.5</v>
      </c>
      <c r="V39" s="18">
        <v>0</v>
      </c>
      <c r="W39" s="18">
        <v>0.3</v>
      </c>
      <c r="X39" s="18">
        <v>0.1</v>
      </c>
      <c r="Y39" s="18">
        <v>0</v>
      </c>
      <c r="Z39" s="353">
        <f t="shared" si="40"/>
        <v>0.4</v>
      </c>
      <c r="AA39" s="18">
        <v>1.4</v>
      </c>
      <c r="AB39" s="18">
        <v>0.2</v>
      </c>
      <c r="AC39" s="18">
        <v>0.2</v>
      </c>
      <c r="AD39" s="319">
        <f t="shared" si="41"/>
        <v>1.7999999999999998</v>
      </c>
      <c r="AE39" s="18">
        <v>3.8</v>
      </c>
      <c r="AF39" s="319">
        <f t="shared" si="42"/>
        <v>3.8</v>
      </c>
      <c r="AG39" s="18">
        <v>1.3</v>
      </c>
      <c r="AH39" s="18">
        <v>0.3</v>
      </c>
      <c r="AI39" s="319">
        <f t="shared" si="43"/>
        <v>1.3</v>
      </c>
      <c r="AJ39" s="18">
        <v>0.6</v>
      </c>
      <c r="AK39" s="319">
        <f t="shared" si="44"/>
        <v>0.6</v>
      </c>
      <c r="AL39" s="18">
        <v>1.3</v>
      </c>
      <c r="AM39" s="18">
        <v>0.6</v>
      </c>
      <c r="AN39" s="319">
        <f t="shared" si="49"/>
        <v>1.9</v>
      </c>
      <c r="AO39" s="112">
        <f t="shared" si="45"/>
        <v>16.3</v>
      </c>
    </row>
    <row r="40" spans="1:115" ht="16.5" thickBot="1">
      <c r="A40" s="1" t="s">
        <v>647</v>
      </c>
      <c r="B40" s="373">
        <f t="shared" si="36"/>
        <v>24.900000000000002</v>
      </c>
      <c r="C40" s="18">
        <v>0.6</v>
      </c>
      <c r="D40" s="18">
        <v>0.1</v>
      </c>
      <c r="E40" s="319">
        <f t="shared" si="46"/>
        <v>0.7</v>
      </c>
      <c r="F40" s="18">
        <v>0.4</v>
      </c>
      <c r="G40" s="353">
        <f t="shared" si="37"/>
        <v>0.4</v>
      </c>
      <c r="H40" s="18">
        <v>1.2</v>
      </c>
      <c r="I40" s="18">
        <v>0.4</v>
      </c>
      <c r="J40" s="353">
        <f t="shared" si="47"/>
        <v>1.6</v>
      </c>
      <c r="K40" s="18">
        <v>0.3</v>
      </c>
      <c r="L40" s="18">
        <v>0.3</v>
      </c>
      <c r="M40" s="353">
        <f t="shared" si="48"/>
        <v>0.6</v>
      </c>
      <c r="N40" s="18">
        <v>1.3</v>
      </c>
      <c r="O40" s="18">
        <v>0.3</v>
      </c>
      <c r="P40" s="18">
        <v>0.2</v>
      </c>
      <c r="Q40" s="319">
        <f t="shared" si="38"/>
        <v>1.8</v>
      </c>
      <c r="R40" s="18">
        <v>0.6</v>
      </c>
      <c r="S40" s="18">
        <v>0.1</v>
      </c>
      <c r="T40" s="18">
        <v>1.1000000000000001</v>
      </c>
      <c r="U40" s="353">
        <f t="shared" si="39"/>
        <v>1.8</v>
      </c>
      <c r="V40" s="18">
        <v>0</v>
      </c>
      <c r="W40" s="18">
        <v>0.3</v>
      </c>
      <c r="X40" s="18">
        <v>0.1</v>
      </c>
      <c r="Y40" s="18">
        <v>0</v>
      </c>
      <c r="Z40" s="353">
        <f t="shared" si="40"/>
        <v>0.4</v>
      </c>
      <c r="AA40" s="18">
        <v>2.8</v>
      </c>
      <c r="AB40" s="18">
        <v>0.1</v>
      </c>
      <c r="AC40" s="18">
        <v>0.1</v>
      </c>
      <c r="AD40" s="319">
        <f t="shared" si="41"/>
        <v>3</v>
      </c>
      <c r="AE40" s="18">
        <v>10.199999999999999</v>
      </c>
      <c r="AF40" s="319">
        <f t="shared" si="42"/>
        <v>10.199999999999999</v>
      </c>
      <c r="AG40" s="18">
        <v>0.8</v>
      </c>
      <c r="AH40" s="18">
        <v>0.3</v>
      </c>
      <c r="AI40" s="319">
        <f t="shared" si="43"/>
        <v>0.8</v>
      </c>
      <c r="AJ40" s="18">
        <v>0.8</v>
      </c>
      <c r="AK40" s="319">
        <f t="shared" si="44"/>
        <v>0.8</v>
      </c>
      <c r="AL40" s="18">
        <v>2.4</v>
      </c>
      <c r="AM40" s="18">
        <v>0.4</v>
      </c>
      <c r="AN40" s="319">
        <f t="shared" si="49"/>
        <v>2.8</v>
      </c>
      <c r="AO40" s="112">
        <f t="shared" si="45"/>
        <v>24.900000000000002</v>
      </c>
    </row>
    <row r="41" spans="1:115" ht="16.5" thickBot="1">
      <c r="A41" s="1" t="s">
        <v>648</v>
      </c>
      <c r="B41" s="373">
        <f t="shared" si="36"/>
        <v>27.000000000000004</v>
      </c>
      <c r="C41" s="18">
        <v>0.2</v>
      </c>
      <c r="D41" s="18">
        <v>0.1</v>
      </c>
      <c r="E41" s="319">
        <f t="shared" si="46"/>
        <v>0.30000000000000004</v>
      </c>
      <c r="F41" s="18">
        <v>0.6</v>
      </c>
      <c r="G41" s="353">
        <f t="shared" si="37"/>
        <v>0.6</v>
      </c>
      <c r="H41" s="18">
        <v>1</v>
      </c>
      <c r="I41" s="18">
        <v>0.1</v>
      </c>
      <c r="J41" s="353">
        <f t="shared" si="47"/>
        <v>1.1000000000000001</v>
      </c>
      <c r="K41" s="18">
        <v>0</v>
      </c>
      <c r="L41" s="18">
        <v>0.1</v>
      </c>
      <c r="M41" s="353">
        <f t="shared" si="48"/>
        <v>0.1</v>
      </c>
      <c r="N41" s="18">
        <v>1.3</v>
      </c>
      <c r="O41" s="18">
        <v>0.2</v>
      </c>
      <c r="P41" s="18">
        <v>0.3</v>
      </c>
      <c r="Q41" s="319">
        <f t="shared" si="38"/>
        <v>1.8</v>
      </c>
      <c r="R41" s="18">
        <v>0.6</v>
      </c>
      <c r="S41" s="18">
        <v>0.1</v>
      </c>
      <c r="T41" s="18">
        <v>3.8</v>
      </c>
      <c r="U41" s="353">
        <f t="shared" si="39"/>
        <v>4.5</v>
      </c>
      <c r="V41" s="18">
        <v>0</v>
      </c>
      <c r="W41" s="18">
        <v>0.3</v>
      </c>
      <c r="X41" s="18">
        <v>0.5</v>
      </c>
      <c r="Y41" s="18">
        <v>0.1</v>
      </c>
      <c r="Z41" s="353">
        <f t="shared" si="40"/>
        <v>0.9</v>
      </c>
      <c r="AA41" s="18">
        <v>3.8</v>
      </c>
      <c r="AB41" s="18">
        <v>0.3</v>
      </c>
      <c r="AC41" s="18">
        <v>0.4</v>
      </c>
      <c r="AD41" s="319">
        <f t="shared" si="41"/>
        <v>4.5</v>
      </c>
      <c r="AE41" s="18">
        <v>8.9</v>
      </c>
      <c r="AF41" s="319">
        <f t="shared" si="42"/>
        <v>8.9</v>
      </c>
      <c r="AG41" s="18">
        <v>1.2</v>
      </c>
      <c r="AH41" s="18">
        <v>0.1</v>
      </c>
      <c r="AI41" s="319">
        <f t="shared" si="43"/>
        <v>1.2</v>
      </c>
      <c r="AJ41" s="18">
        <v>1</v>
      </c>
      <c r="AK41" s="319">
        <f t="shared" si="44"/>
        <v>1</v>
      </c>
      <c r="AL41" s="18">
        <v>1.6</v>
      </c>
      <c r="AM41" s="18">
        <v>0.5</v>
      </c>
      <c r="AN41" s="319">
        <f>SUM(AL41:AM41)</f>
        <v>2.1</v>
      </c>
      <c r="AO41" s="112">
        <f t="shared" si="45"/>
        <v>27.000000000000004</v>
      </c>
    </row>
    <row r="42" spans="1:115" ht="16.5" thickBot="1">
      <c r="A42" s="1" t="s">
        <v>652</v>
      </c>
      <c r="B42" s="373">
        <f t="shared" si="36"/>
        <v>23.900000000000002</v>
      </c>
      <c r="C42" s="18">
        <v>0.1</v>
      </c>
      <c r="D42" s="18">
        <v>0</v>
      </c>
      <c r="E42" s="319">
        <f t="shared" si="46"/>
        <v>0.1</v>
      </c>
      <c r="F42" s="18">
        <v>0.1</v>
      </c>
      <c r="G42" s="353">
        <f t="shared" si="37"/>
        <v>0.1</v>
      </c>
      <c r="H42" s="18">
        <v>1.3</v>
      </c>
      <c r="I42" s="18">
        <v>1.2</v>
      </c>
      <c r="J42" s="353">
        <f t="shared" si="47"/>
        <v>2.5</v>
      </c>
      <c r="K42" s="18">
        <v>0</v>
      </c>
      <c r="L42" s="18">
        <v>0.3</v>
      </c>
      <c r="M42" s="353">
        <f t="shared" si="48"/>
        <v>0.3</v>
      </c>
      <c r="N42" s="18">
        <v>1.7</v>
      </c>
      <c r="O42" s="18">
        <v>2</v>
      </c>
      <c r="P42" s="18">
        <v>0.1</v>
      </c>
      <c r="Q42" s="319">
        <f t="shared" si="38"/>
        <v>3.8000000000000003</v>
      </c>
      <c r="R42" s="18">
        <v>0.4</v>
      </c>
      <c r="S42" s="18">
        <v>0.1</v>
      </c>
      <c r="T42" s="18">
        <v>1</v>
      </c>
      <c r="U42" s="353">
        <f t="shared" si="39"/>
        <v>1.5</v>
      </c>
      <c r="V42" s="18">
        <v>0</v>
      </c>
      <c r="W42" s="18">
        <v>0.3</v>
      </c>
      <c r="X42" s="18">
        <v>0.1</v>
      </c>
      <c r="Y42" s="18">
        <v>0</v>
      </c>
      <c r="Z42" s="353">
        <f t="shared" si="40"/>
        <v>0.4</v>
      </c>
      <c r="AA42" s="18">
        <v>3.2</v>
      </c>
      <c r="AB42" s="18">
        <v>0.3</v>
      </c>
      <c r="AC42" s="18">
        <v>0.2</v>
      </c>
      <c r="AD42" s="319">
        <f t="shared" si="41"/>
        <v>3.7</v>
      </c>
      <c r="AE42" s="18">
        <v>8</v>
      </c>
      <c r="AF42" s="319">
        <f t="shared" si="42"/>
        <v>8</v>
      </c>
      <c r="AG42" s="18">
        <v>1.1000000000000001</v>
      </c>
      <c r="AH42" s="18">
        <v>0.4</v>
      </c>
      <c r="AI42" s="319">
        <f t="shared" si="43"/>
        <v>1.1000000000000001</v>
      </c>
      <c r="AJ42" s="18">
        <v>0.4</v>
      </c>
      <c r="AK42" s="319">
        <f t="shared" si="44"/>
        <v>0.4</v>
      </c>
      <c r="AL42" s="18">
        <v>1.5</v>
      </c>
      <c r="AM42" s="18">
        <v>0.5</v>
      </c>
      <c r="AN42" s="319">
        <f t="shared" si="49"/>
        <v>2</v>
      </c>
      <c r="AO42" s="112">
        <f t="shared" si="45"/>
        <v>23.900000000000002</v>
      </c>
    </row>
    <row r="43" spans="1:115" ht="16.5" thickBot="1">
      <c r="A43" s="1" t="s">
        <v>651</v>
      </c>
      <c r="B43" s="373">
        <f t="shared" si="36"/>
        <v>26.9</v>
      </c>
      <c r="C43" s="18">
        <v>0.3</v>
      </c>
      <c r="D43" s="18">
        <v>0</v>
      </c>
      <c r="E43" s="319">
        <f t="shared" si="46"/>
        <v>0.3</v>
      </c>
      <c r="F43" s="18">
        <v>0.3</v>
      </c>
      <c r="G43" s="353">
        <f t="shared" si="37"/>
        <v>0.3</v>
      </c>
      <c r="H43" s="18">
        <v>1.6</v>
      </c>
      <c r="I43" s="18">
        <v>1.5</v>
      </c>
      <c r="J43" s="353">
        <f t="shared" si="47"/>
        <v>3.1</v>
      </c>
      <c r="K43" s="18">
        <v>0</v>
      </c>
      <c r="L43" s="18">
        <v>0.3</v>
      </c>
      <c r="M43" s="353">
        <f t="shared" si="48"/>
        <v>0.3</v>
      </c>
      <c r="N43" s="18">
        <v>1.4</v>
      </c>
      <c r="O43" s="18">
        <v>1</v>
      </c>
      <c r="P43" s="18">
        <v>0.1</v>
      </c>
      <c r="Q43" s="319">
        <f t="shared" si="38"/>
        <v>2.5</v>
      </c>
      <c r="R43" s="18">
        <v>0.4</v>
      </c>
      <c r="S43" s="18">
        <v>0</v>
      </c>
      <c r="T43" s="18">
        <v>0.9</v>
      </c>
      <c r="U43" s="353">
        <f t="shared" si="39"/>
        <v>1.3</v>
      </c>
      <c r="V43" s="18">
        <v>0</v>
      </c>
      <c r="W43" s="18">
        <v>0.2</v>
      </c>
      <c r="X43" s="18">
        <v>0.2</v>
      </c>
      <c r="Y43" s="18">
        <v>0</v>
      </c>
      <c r="Z43" s="353">
        <f t="shared" si="40"/>
        <v>0.4</v>
      </c>
      <c r="AA43" s="18">
        <v>2.8</v>
      </c>
      <c r="AB43" s="18">
        <v>0.1</v>
      </c>
      <c r="AC43" s="18">
        <v>0.3</v>
      </c>
      <c r="AD43" s="319">
        <f t="shared" si="41"/>
        <v>3.1999999999999997</v>
      </c>
      <c r="AE43" s="18">
        <v>9.8000000000000007</v>
      </c>
      <c r="AF43" s="319">
        <f t="shared" si="42"/>
        <v>9.8000000000000007</v>
      </c>
      <c r="AG43" s="18">
        <v>1.8</v>
      </c>
      <c r="AH43" s="18">
        <v>0.2</v>
      </c>
      <c r="AI43" s="319">
        <f t="shared" si="43"/>
        <v>1.8</v>
      </c>
      <c r="AJ43" s="18">
        <v>0.5</v>
      </c>
      <c r="AK43" s="319">
        <f t="shared" si="44"/>
        <v>0.5</v>
      </c>
      <c r="AL43" s="18">
        <v>2.8</v>
      </c>
      <c r="AM43" s="18">
        <v>0.6</v>
      </c>
      <c r="AN43" s="319">
        <f t="shared" si="49"/>
        <v>3.4</v>
      </c>
      <c r="AO43" s="112">
        <f t="shared" si="45"/>
        <v>26.9</v>
      </c>
    </row>
    <row r="44" spans="1:115" ht="15.75">
      <c r="A44" s="1"/>
      <c r="B44" s="373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"/>
      <c r="AE44" s="1"/>
      <c r="AF44" s="1"/>
      <c r="AG44" s="1"/>
      <c r="AH44" s="1"/>
    </row>
    <row r="45" spans="1:115" ht="15.75" thickBot="1">
      <c r="A45" s="1"/>
      <c r="B45" s="1"/>
      <c r="C45" s="314"/>
      <c r="D45" s="31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L45" s="1"/>
      <c r="CM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</row>
    <row r="46" spans="1:115" ht="15.75">
      <c r="A46" s="338" t="s">
        <v>61</v>
      </c>
      <c r="B46" s="356"/>
      <c r="C46" s="339" t="s">
        <v>74</v>
      </c>
      <c r="D46" s="339" t="s">
        <v>76</v>
      </c>
      <c r="E46" s="339" t="s">
        <v>77</v>
      </c>
      <c r="F46" s="339" t="s">
        <v>79</v>
      </c>
      <c r="G46" s="339" t="s">
        <v>78</v>
      </c>
      <c r="H46" s="339" t="s">
        <v>83</v>
      </c>
      <c r="I46" s="339" t="s">
        <v>84</v>
      </c>
      <c r="J46" s="339" t="s">
        <v>86</v>
      </c>
      <c r="K46" s="339" t="s">
        <v>88</v>
      </c>
      <c r="L46" s="339" t="s">
        <v>89</v>
      </c>
      <c r="M46" s="339" t="s">
        <v>91</v>
      </c>
      <c r="N46" s="339" t="s">
        <v>93</v>
      </c>
      <c r="O46" s="377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</row>
    <row r="47" spans="1:115" ht="15.75">
      <c r="A47" s="340" t="s">
        <v>58</v>
      </c>
      <c r="B47" s="357"/>
      <c r="C47" s="341">
        <f>E27</f>
        <v>0.33600000000000002</v>
      </c>
      <c r="D47" s="341">
        <f>G27</f>
        <v>0.52200000000000013</v>
      </c>
      <c r="E47" s="341">
        <f>J27</f>
        <v>1.6333333333333331</v>
      </c>
      <c r="F47" s="341">
        <f>M27</f>
        <v>0.25466666666666671</v>
      </c>
      <c r="G47" s="341">
        <f>Q27</f>
        <v>2.2840000000000003</v>
      </c>
      <c r="H47" s="341">
        <f>U27</f>
        <v>2.9319999999999999</v>
      </c>
      <c r="I47" s="341">
        <f>Z27</f>
        <v>0.73933333333333329</v>
      </c>
      <c r="J47" s="341">
        <f>AD27</f>
        <v>3.8513333333333337</v>
      </c>
      <c r="K47" s="341">
        <f>AF27</f>
        <v>8.49</v>
      </c>
      <c r="L47" s="341">
        <f>AI27</f>
        <v>0.94799999999999995</v>
      </c>
      <c r="M47" s="341">
        <f>(AK27)</f>
        <v>0.61266666666666658</v>
      </c>
      <c r="N47" s="341">
        <f>AN27</f>
        <v>1.8486666666666667</v>
      </c>
      <c r="O47" s="341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</row>
    <row r="48" spans="1:115" ht="15.75">
      <c r="A48" s="340" t="s">
        <v>656</v>
      </c>
      <c r="B48" s="357"/>
      <c r="C48" s="341">
        <f>E28</f>
        <v>0.34</v>
      </c>
      <c r="D48" s="341">
        <f>G28</f>
        <v>0.28000000000000003</v>
      </c>
      <c r="E48" s="341">
        <f>J28</f>
        <v>2.0433333333333334</v>
      </c>
      <c r="F48" s="341">
        <f>M28</f>
        <v>0.25</v>
      </c>
      <c r="G48" s="341">
        <f>Q28</f>
        <v>2.0466666666666669</v>
      </c>
      <c r="H48" s="341">
        <f>U28</f>
        <v>1.4233333333333331</v>
      </c>
      <c r="I48" s="341">
        <f>Z28</f>
        <v>0.60666666666666669</v>
      </c>
      <c r="J48" s="341">
        <f>AD28</f>
        <v>2.936666666666667</v>
      </c>
      <c r="K48" s="341">
        <f>AF28</f>
        <v>9.1199999999999992</v>
      </c>
      <c r="L48" s="341">
        <f>AI28</f>
        <v>1.2033333333333334</v>
      </c>
      <c r="M48" s="341">
        <f>(AK28)</f>
        <v>0.56999999999999995</v>
      </c>
      <c r="N48" s="341">
        <f>AN28</f>
        <v>2.17</v>
      </c>
      <c r="O48" s="341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</row>
    <row r="49" spans="1:114" ht="15.75">
      <c r="A49" s="340" t="s">
        <v>654</v>
      </c>
      <c r="B49" s="357"/>
      <c r="C49" s="341">
        <f>E29</f>
        <v>0.64999999999999991</v>
      </c>
      <c r="D49" s="341">
        <f>G29</f>
        <v>1.2999999999999998</v>
      </c>
      <c r="E49" s="341">
        <f>J29</f>
        <v>1.45</v>
      </c>
      <c r="F49" s="341">
        <f>M29</f>
        <v>0.2</v>
      </c>
      <c r="G49" s="341">
        <f>Q29</f>
        <v>3.7</v>
      </c>
      <c r="H49" s="341">
        <f>U29</f>
        <v>3.7</v>
      </c>
      <c r="I49" s="341">
        <f>Z29</f>
        <v>0.60000000000000009</v>
      </c>
      <c r="J49" s="341">
        <f>AD29</f>
        <v>3.85</v>
      </c>
      <c r="K49" s="341">
        <f>AF29</f>
        <v>9.75</v>
      </c>
      <c r="L49" s="341">
        <f>AI29</f>
        <v>0.7</v>
      </c>
      <c r="M49" s="341">
        <f>(AK29)</f>
        <v>0.7</v>
      </c>
      <c r="N49" s="341">
        <f>AN29</f>
        <v>2.15</v>
      </c>
      <c r="O49" s="341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</row>
    <row r="50" spans="1:114" ht="15.75">
      <c r="A50" s="342" t="s">
        <v>59</v>
      </c>
      <c r="B50" s="358"/>
      <c r="C50" s="343">
        <f>E30</f>
        <v>0.55400000000000005</v>
      </c>
      <c r="D50" s="343">
        <f>G30</f>
        <v>1.2399999999999998</v>
      </c>
      <c r="E50" s="343">
        <f>J30</f>
        <v>1.4120000000000001</v>
      </c>
      <c r="F50" s="343">
        <f>M30</f>
        <v>0.17</v>
      </c>
      <c r="G50" s="343">
        <f>Q30</f>
        <v>4.1659999999999995</v>
      </c>
      <c r="H50" s="343">
        <f>U30</f>
        <v>2.4859999999999998</v>
      </c>
      <c r="I50" s="343">
        <f>Z30</f>
        <v>0.55800000000000005</v>
      </c>
      <c r="J50" s="343">
        <f>AD30</f>
        <v>2.9020000000000001</v>
      </c>
      <c r="K50" s="343">
        <f>AF30</f>
        <v>7.9319999999999995</v>
      </c>
      <c r="L50" s="343">
        <f>AI30</f>
        <v>0.84199999999999997</v>
      </c>
      <c r="M50" s="343">
        <f>AK30</f>
        <v>0.76200000000000001</v>
      </c>
      <c r="N50" s="343">
        <f>AI30</f>
        <v>0.84199999999999997</v>
      </c>
      <c r="O50" s="341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</row>
    <row r="51" spans="1:114" ht="15.75">
      <c r="A51" s="340" t="s">
        <v>60</v>
      </c>
      <c r="B51" s="357"/>
      <c r="C51" s="341">
        <f>E26</f>
        <v>0.39050000000000001</v>
      </c>
      <c r="D51" s="341">
        <f>G26</f>
        <v>0.70150000000000001</v>
      </c>
      <c r="E51" s="341">
        <f>J26</f>
        <v>1.5779999999999996</v>
      </c>
      <c r="F51" s="341">
        <f>M26</f>
        <v>0.23350000000000004</v>
      </c>
      <c r="G51" s="341">
        <f>Q26</f>
        <v>2.7544999999999997</v>
      </c>
      <c r="H51" s="341">
        <f>U26</f>
        <v>2.8205</v>
      </c>
      <c r="I51" s="341">
        <f>Z26</f>
        <v>0.69400000000000006</v>
      </c>
      <c r="J51" s="341">
        <f>AD26</f>
        <v>3.6139999999999999</v>
      </c>
      <c r="K51" s="341">
        <f>AF26</f>
        <v>8.3505000000000003</v>
      </c>
      <c r="L51" s="341">
        <f>AI26</f>
        <v>0.92149999999999999</v>
      </c>
      <c r="M51" s="341">
        <f>AK26</f>
        <v>0.64999999999999991</v>
      </c>
      <c r="N51" s="344">
        <f>AN26</f>
        <v>1.9929999999999999</v>
      </c>
      <c r="O51" s="378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</row>
    <row r="52" spans="1:114" ht="15.75">
      <c r="A52" s="337" t="s">
        <v>72</v>
      </c>
      <c r="B52" s="359"/>
      <c r="C52" s="345" t="s">
        <v>74</v>
      </c>
      <c r="D52" s="345" t="s">
        <v>76</v>
      </c>
      <c r="E52" s="345" t="s">
        <v>77</v>
      </c>
      <c r="F52" s="345" t="s">
        <v>79</v>
      </c>
      <c r="G52" s="345" t="s">
        <v>78</v>
      </c>
      <c r="H52" s="345" t="s">
        <v>83</v>
      </c>
      <c r="I52" s="345" t="s">
        <v>84</v>
      </c>
      <c r="J52" s="345" t="s">
        <v>86</v>
      </c>
      <c r="K52" s="345" t="s">
        <v>88</v>
      </c>
      <c r="L52" s="345" t="s">
        <v>89</v>
      </c>
      <c r="M52" s="345" t="s">
        <v>91</v>
      </c>
      <c r="N52" s="346" t="s">
        <v>93</v>
      </c>
      <c r="O52" s="346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</row>
    <row r="53" spans="1:114" ht="15.75">
      <c r="A53" s="347" t="s">
        <v>68</v>
      </c>
      <c r="B53" s="360"/>
      <c r="C53" s="348">
        <f>SUM(C47)</f>
        <v>0.33600000000000002</v>
      </c>
      <c r="D53" s="348">
        <f t="shared" ref="D53:N57" si="50">SUM(D47+C53)</f>
        <v>0.8580000000000001</v>
      </c>
      <c r="E53" s="348">
        <f t="shared" si="50"/>
        <v>2.4913333333333334</v>
      </c>
      <c r="F53" s="348">
        <f>SUM(F47+E53)</f>
        <v>2.746</v>
      </c>
      <c r="G53" s="348">
        <f t="shared" si="50"/>
        <v>5.03</v>
      </c>
      <c r="H53" s="348">
        <f t="shared" si="50"/>
        <v>7.9619999999999997</v>
      </c>
      <c r="I53" s="348">
        <f t="shared" si="50"/>
        <v>8.7013333333333325</v>
      </c>
      <c r="J53" s="348">
        <f t="shared" si="50"/>
        <v>12.552666666666667</v>
      </c>
      <c r="K53" s="348">
        <f>SUM(K47+J53)</f>
        <v>21.042666666666669</v>
      </c>
      <c r="L53" s="348">
        <f t="shared" si="50"/>
        <v>21.990666666666669</v>
      </c>
      <c r="M53" s="348">
        <f t="shared" si="50"/>
        <v>22.603333333333335</v>
      </c>
      <c r="N53" s="349">
        <f t="shared" si="50"/>
        <v>24.452000000000002</v>
      </c>
      <c r="O53" s="349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</row>
    <row r="54" spans="1:114" ht="15.75">
      <c r="A54" s="347" t="s">
        <v>657</v>
      </c>
      <c r="B54" s="360"/>
      <c r="C54" s="348">
        <f>SUM(C48)</f>
        <v>0.34</v>
      </c>
      <c r="D54" s="348">
        <f t="shared" si="50"/>
        <v>0.62000000000000011</v>
      </c>
      <c r="E54" s="348">
        <f t="shared" si="50"/>
        <v>2.6633333333333336</v>
      </c>
      <c r="F54" s="348">
        <f>SUM(F48+E54)</f>
        <v>2.9133333333333336</v>
      </c>
      <c r="G54" s="348">
        <f t="shared" si="50"/>
        <v>4.9600000000000009</v>
      </c>
      <c r="H54" s="348">
        <f t="shared" si="50"/>
        <v>6.3833333333333337</v>
      </c>
      <c r="I54" s="348">
        <f t="shared" si="50"/>
        <v>6.99</v>
      </c>
      <c r="J54" s="348">
        <f t="shared" si="50"/>
        <v>9.9266666666666676</v>
      </c>
      <c r="K54" s="348">
        <f t="shared" si="50"/>
        <v>19.046666666666667</v>
      </c>
      <c r="L54" s="348">
        <f t="shared" si="50"/>
        <v>20.25</v>
      </c>
      <c r="M54" s="348">
        <f t="shared" si="50"/>
        <v>20.82</v>
      </c>
      <c r="N54" s="349">
        <f t="shared" si="50"/>
        <v>22.990000000000002</v>
      </c>
      <c r="O54" s="349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</row>
    <row r="55" spans="1:114" ht="15.75">
      <c r="A55" s="347" t="s">
        <v>655</v>
      </c>
      <c r="B55" s="360"/>
      <c r="C55" s="348">
        <f>SUM(C49)</f>
        <v>0.64999999999999991</v>
      </c>
      <c r="D55" s="348">
        <f t="shared" si="50"/>
        <v>1.9499999999999997</v>
      </c>
      <c r="E55" s="348">
        <f t="shared" si="50"/>
        <v>3.3999999999999995</v>
      </c>
      <c r="F55" s="348">
        <f>SUM(F49+E55)</f>
        <v>3.5999999999999996</v>
      </c>
      <c r="G55" s="348">
        <f t="shared" si="50"/>
        <v>7.3</v>
      </c>
      <c r="H55" s="348">
        <f t="shared" si="50"/>
        <v>11</v>
      </c>
      <c r="I55" s="348">
        <f t="shared" si="50"/>
        <v>11.6</v>
      </c>
      <c r="J55" s="348">
        <f t="shared" si="50"/>
        <v>15.45</v>
      </c>
      <c r="K55" s="348">
        <f t="shared" si="50"/>
        <v>25.2</v>
      </c>
      <c r="L55" s="348">
        <f t="shared" si="50"/>
        <v>25.9</v>
      </c>
      <c r="M55" s="348">
        <f t="shared" si="50"/>
        <v>26.599999999999998</v>
      </c>
      <c r="N55" s="349">
        <f t="shared" si="50"/>
        <v>28.749999999999996</v>
      </c>
      <c r="O55" s="349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</row>
    <row r="56" spans="1:114" ht="15.75">
      <c r="A56" s="352" t="s">
        <v>69</v>
      </c>
      <c r="B56" s="361"/>
      <c r="C56" s="350">
        <f>SUM(C50)</f>
        <v>0.55400000000000005</v>
      </c>
      <c r="D56" s="350">
        <f t="shared" si="50"/>
        <v>1.7939999999999998</v>
      </c>
      <c r="E56" s="350">
        <f t="shared" si="50"/>
        <v>3.206</v>
      </c>
      <c r="F56" s="350">
        <f>SUM(F50+E56)</f>
        <v>3.3759999999999999</v>
      </c>
      <c r="G56" s="350">
        <f t="shared" si="50"/>
        <v>7.5419999999999998</v>
      </c>
      <c r="H56" s="350">
        <f t="shared" si="50"/>
        <v>10.027999999999999</v>
      </c>
      <c r="I56" s="350">
        <f t="shared" si="50"/>
        <v>10.585999999999999</v>
      </c>
      <c r="J56" s="350">
        <f t="shared" si="50"/>
        <v>13.488</v>
      </c>
      <c r="K56" s="350">
        <f t="shared" si="50"/>
        <v>21.419999999999998</v>
      </c>
      <c r="L56" s="350">
        <f t="shared" si="50"/>
        <v>22.261999999999997</v>
      </c>
      <c r="M56" s="350">
        <f t="shared" si="50"/>
        <v>23.023999999999997</v>
      </c>
      <c r="N56" s="351">
        <f t="shared" si="50"/>
        <v>23.865999999999996</v>
      </c>
      <c r="O56" s="349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</row>
    <row r="57" spans="1:114" ht="15.75">
      <c r="A57" s="347" t="s">
        <v>70</v>
      </c>
      <c r="B57" s="360"/>
      <c r="C57" s="349">
        <f>SUM(C51)</f>
        <v>0.39050000000000001</v>
      </c>
      <c r="D57" s="349">
        <f t="shared" si="50"/>
        <v>1.0920000000000001</v>
      </c>
      <c r="E57" s="349">
        <f t="shared" si="50"/>
        <v>2.67</v>
      </c>
      <c r="F57" s="349">
        <f>SUM(F51+E57)</f>
        <v>2.9035000000000002</v>
      </c>
      <c r="G57" s="349">
        <f t="shared" si="50"/>
        <v>5.6579999999999995</v>
      </c>
      <c r="H57" s="349">
        <f t="shared" si="50"/>
        <v>8.4785000000000004</v>
      </c>
      <c r="I57" s="349">
        <f t="shared" si="50"/>
        <v>9.1725000000000012</v>
      </c>
      <c r="J57" s="349">
        <f t="shared" si="50"/>
        <v>12.7865</v>
      </c>
      <c r="K57" s="349">
        <f t="shared" si="50"/>
        <v>21.137</v>
      </c>
      <c r="L57" s="349">
        <f t="shared" si="50"/>
        <v>22.058500000000002</v>
      </c>
      <c r="M57" s="349">
        <f t="shared" si="50"/>
        <v>22.708500000000001</v>
      </c>
      <c r="N57" s="349">
        <f t="shared" si="50"/>
        <v>24.701499999999999</v>
      </c>
      <c r="O57" s="349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</row>
    <row r="58" spans="1:114">
      <c r="A58" s="29" t="s">
        <v>279</v>
      </c>
      <c r="B58" s="362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1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</row>
    <row r="59" spans="1:114">
      <c r="A59" s="32" t="s">
        <v>63</v>
      </c>
      <c r="B59" s="363"/>
      <c r="C59" s="38" t="s">
        <v>74</v>
      </c>
      <c r="D59" s="38" t="s">
        <v>76</v>
      </c>
      <c r="E59" s="38" t="s">
        <v>77</v>
      </c>
      <c r="F59" s="38" t="s">
        <v>79</v>
      </c>
      <c r="G59" s="38" t="s">
        <v>78</v>
      </c>
      <c r="H59" s="38" t="s">
        <v>83</v>
      </c>
      <c r="I59" s="38" t="s">
        <v>84</v>
      </c>
      <c r="J59" s="38" t="s">
        <v>86</v>
      </c>
      <c r="K59" s="38" t="s">
        <v>88</v>
      </c>
      <c r="L59" s="38" t="s">
        <v>89</v>
      </c>
      <c r="M59" s="38" t="s">
        <v>91</v>
      </c>
      <c r="N59" s="38" t="s">
        <v>93</v>
      </c>
      <c r="O59" s="38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</row>
    <row r="60" spans="1:114">
      <c r="A60" s="26" t="s">
        <v>64</v>
      </c>
      <c r="B60" s="11"/>
      <c r="C60" s="18">
        <v>1.02</v>
      </c>
      <c r="D60" s="18">
        <v>1.05</v>
      </c>
      <c r="E60" s="18">
        <v>0.77</v>
      </c>
      <c r="F60" s="18">
        <v>1.71</v>
      </c>
      <c r="G60" s="18">
        <v>3.24</v>
      </c>
      <c r="H60" s="18">
        <v>2.4</v>
      </c>
      <c r="I60" s="18">
        <v>1.53</v>
      </c>
      <c r="J60" s="18">
        <v>2.2200000000000002</v>
      </c>
      <c r="K60" s="18">
        <v>2.72</v>
      </c>
      <c r="L60" s="18">
        <v>2.19</v>
      </c>
      <c r="M60" s="18">
        <v>0.86</v>
      </c>
      <c r="N60" s="20">
        <v>0.92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</row>
    <row r="61" spans="1:114">
      <c r="A61" s="26" t="s">
        <v>65</v>
      </c>
      <c r="B61" s="11"/>
      <c r="C61" s="18">
        <f>SUM(C60)</f>
        <v>1.02</v>
      </c>
      <c r="D61" s="18">
        <f>SUM(C61+D60)</f>
        <v>2.0700000000000003</v>
      </c>
      <c r="E61" s="18">
        <f>SUM(D61+E60)</f>
        <v>2.8400000000000003</v>
      </c>
      <c r="F61" s="18">
        <f>SUM(E61+F60)</f>
        <v>4.5500000000000007</v>
      </c>
      <c r="G61" s="18">
        <f t="shared" ref="G61:J61" si="51">SUM(F61+G60)</f>
        <v>7.7900000000000009</v>
      </c>
      <c r="H61" s="18">
        <f>SUM(G61+H60)</f>
        <v>10.190000000000001</v>
      </c>
      <c r="I61" s="18">
        <f>SUM(H61+I60)</f>
        <v>11.72</v>
      </c>
      <c r="J61" s="18">
        <f t="shared" si="51"/>
        <v>13.940000000000001</v>
      </c>
      <c r="K61" s="18">
        <f>SUM(J61+K60)</f>
        <v>16.66</v>
      </c>
      <c r="L61" s="18">
        <f>SUM(K61+L60)</f>
        <v>18.850000000000001</v>
      </c>
      <c r="M61" s="18">
        <f>SUM(L61+M60)</f>
        <v>19.71</v>
      </c>
      <c r="N61" s="20">
        <f>SUM(M61+N60)</f>
        <v>20.630000000000003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</row>
    <row r="62" spans="1:114">
      <c r="A62" s="27" t="s">
        <v>66</v>
      </c>
      <c r="B62" s="21"/>
      <c r="C62" s="28">
        <v>5.34</v>
      </c>
      <c r="D62" s="28">
        <v>5.29</v>
      </c>
      <c r="E62" s="28">
        <v>5.58</v>
      </c>
      <c r="F62" s="28">
        <v>5.36</v>
      </c>
      <c r="G62" s="28">
        <v>8.82</v>
      </c>
      <c r="H62" s="28">
        <v>13.52</v>
      </c>
      <c r="I62" s="28">
        <v>11.61</v>
      </c>
      <c r="J62" s="28">
        <v>12.46</v>
      </c>
      <c r="K62" s="28">
        <v>9.85</v>
      </c>
      <c r="L62" s="28">
        <v>9.85</v>
      </c>
      <c r="M62" s="28">
        <v>9.85</v>
      </c>
      <c r="N62" s="28">
        <v>4.6900000000000004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0"/>
      <c r="AE62" s="20"/>
      <c r="AF62" s="20"/>
      <c r="AG62" s="20"/>
      <c r="AH62" s="20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</row>
    <row r="63" spans="1:114">
      <c r="A63" s="26" t="s">
        <v>67</v>
      </c>
      <c r="B63" s="11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20"/>
      <c r="V63" s="20"/>
      <c r="W63" s="20"/>
      <c r="X63" s="20"/>
      <c r="Y63" s="20"/>
      <c r="Z63" s="20"/>
      <c r="AA63" s="20"/>
      <c r="AB63" s="20"/>
      <c r="AC63" s="20"/>
      <c r="AD63" s="1"/>
      <c r="AE63" s="1"/>
      <c r="AF63" s="1"/>
      <c r="AG63" s="1"/>
      <c r="AH63" s="1"/>
      <c r="AI63" s="20"/>
      <c r="AJ63" s="20"/>
      <c r="AK63" s="20"/>
      <c r="AL63" s="20"/>
      <c r="AM63" s="20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</row>
    <row r="64" spans="1:114">
      <c r="A64" s="26" t="s">
        <v>68</v>
      </c>
      <c r="B64" s="11"/>
      <c r="C64" s="18">
        <f t="shared" ref="C64:N64" si="52">SUM(C47-C60)</f>
        <v>-0.68399999999999994</v>
      </c>
      <c r="D64" s="18">
        <f t="shared" si="52"/>
        <v>-0.52799999999999991</v>
      </c>
      <c r="E64" s="18">
        <f t="shared" si="52"/>
        <v>0.86333333333333306</v>
      </c>
      <c r="F64" s="18">
        <f t="shared" si="52"/>
        <v>-1.4553333333333334</v>
      </c>
      <c r="G64" s="18">
        <f t="shared" si="52"/>
        <v>-0.95599999999999996</v>
      </c>
      <c r="H64" s="18">
        <f t="shared" si="52"/>
        <v>0.53200000000000003</v>
      </c>
      <c r="I64" s="18">
        <f t="shared" si="52"/>
        <v>-0.79066666666666674</v>
      </c>
      <c r="J64" s="18">
        <f t="shared" si="52"/>
        <v>1.6313333333333335</v>
      </c>
      <c r="K64" s="18">
        <f t="shared" si="52"/>
        <v>5.77</v>
      </c>
      <c r="L64" s="18">
        <f t="shared" si="52"/>
        <v>-1.242</v>
      </c>
      <c r="M64" s="18">
        <f t="shared" si="52"/>
        <v>-0.2473333333333334</v>
      </c>
      <c r="N64" s="28">
        <f t="shared" si="52"/>
        <v>0.92866666666666664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</row>
    <row r="65" spans="1:113">
      <c r="A65" s="26" t="s">
        <v>69</v>
      </c>
      <c r="B65" s="11"/>
      <c r="C65" s="18">
        <f t="shared" ref="C65:N65" si="53">SUM(C50-C60)</f>
        <v>-0.46599999999999997</v>
      </c>
      <c r="D65" s="18">
        <f t="shared" si="53"/>
        <v>0.18999999999999972</v>
      </c>
      <c r="E65" s="18">
        <f t="shared" si="53"/>
        <v>0.64200000000000013</v>
      </c>
      <c r="F65" s="18">
        <f t="shared" si="53"/>
        <v>-1.54</v>
      </c>
      <c r="G65" s="18">
        <f t="shared" si="53"/>
        <v>0.92599999999999927</v>
      </c>
      <c r="H65" s="18">
        <f t="shared" si="53"/>
        <v>8.5999999999999854E-2</v>
      </c>
      <c r="I65" s="18">
        <f t="shared" si="53"/>
        <v>-0.97199999999999998</v>
      </c>
      <c r="J65" s="18">
        <f t="shared" si="53"/>
        <v>0.68199999999999994</v>
      </c>
      <c r="K65" s="18">
        <f t="shared" si="53"/>
        <v>5.2119999999999997</v>
      </c>
      <c r="L65" s="18">
        <f t="shared" si="53"/>
        <v>-1.3479999999999999</v>
      </c>
      <c r="M65" s="18">
        <f t="shared" si="53"/>
        <v>-9.7999999999999976E-2</v>
      </c>
      <c r="N65" s="28">
        <f t="shared" si="53"/>
        <v>-7.8000000000000069E-2</v>
      </c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</row>
    <row r="66" spans="1:113">
      <c r="A66" s="26" t="s">
        <v>70</v>
      </c>
      <c r="B66" s="11"/>
      <c r="C66" s="18">
        <f t="shared" ref="C66:N66" si="54">SUM(C51-C60)</f>
        <v>-0.62949999999999995</v>
      </c>
      <c r="D66" s="18">
        <f t="shared" si="54"/>
        <v>-0.34850000000000003</v>
      </c>
      <c r="E66" s="18">
        <f t="shared" si="54"/>
        <v>0.80799999999999961</v>
      </c>
      <c r="F66" s="18">
        <f t="shared" si="54"/>
        <v>-1.4764999999999999</v>
      </c>
      <c r="G66" s="18">
        <f t="shared" si="54"/>
        <v>-0.48550000000000049</v>
      </c>
      <c r="H66" s="18">
        <f t="shared" si="54"/>
        <v>0.4205000000000001</v>
      </c>
      <c r="I66" s="18">
        <f t="shared" si="54"/>
        <v>-0.83599999999999997</v>
      </c>
      <c r="J66" s="18">
        <f t="shared" si="54"/>
        <v>1.3939999999999997</v>
      </c>
      <c r="K66" s="18">
        <f t="shared" si="54"/>
        <v>5.6304999999999996</v>
      </c>
      <c r="L66" s="18">
        <f t="shared" si="54"/>
        <v>-1.2685</v>
      </c>
      <c r="M66" s="18">
        <f t="shared" si="54"/>
        <v>-0.21000000000000008</v>
      </c>
      <c r="N66" s="28">
        <f t="shared" si="54"/>
        <v>1.073</v>
      </c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</row>
    <row r="67" spans="1:113">
      <c r="A67" s="26" t="s">
        <v>71</v>
      </c>
      <c r="B67" s="11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</row>
    <row r="68" spans="1:113">
      <c r="A68" s="26" t="s">
        <v>68</v>
      </c>
      <c r="B68" s="11"/>
      <c r="C68" s="18">
        <f t="shared" ref="C68:N68" si="55">SUM(C53-C61)</f>
        <v>-0.68399999999999994</v>
      </c>
      <c r="D68" s="18">
        <f t="shared" si="55"/>
        <v>-1.2120000000000002</v>
      </c>
      <c r="E68" s="18">
        <f t="shared" si="55"/>
        <v>-0.3486666666666669</v>
      </c>
      <c r="F68" s="18">
        <f t="shared" si="55"/>
        <v>-1.8040000000000007</v>
      </c>
      <c r="G68" s="18">
        <f t="shared" si="55"/>
        <v>-2.7600000000000007</v>
      </c>
      <c r="H68" s="18">
        <f t="shared" si="55"/>
        <v>-2.2280000000000015</v>
      </c>
      <c r="I68" s="18">
        <f t="shared" si="55"/>
        <v>-3.0186666666666682</v>
      </c>
      <c r="J68" s="18">
        <f t="shared" si="55"/>
        <v>-1.3873333333333342</v>
      </c>
      <c r="K68" s="18">
        <f t="shared" si="55"/>
        <v>4.3826666666666689</v>
      </c>
      <c r="L68" s="18">
        <f t="shared" si="55"/>
        <v>3.140666666666668</v>
      </c>
      <c r="M68" s="18">
        <f t="shared" si="55"/>
        <v>2.8933333333333344</v>
      </c>
      <c r="N68" s="28">
        <f t="shared" si="55"/>
        <v>3.8219999999999992</v>
      </c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</row>
    <row r="69" spans="1:113">
      <c r="A69" s="26" t="s">
        <v>69</v>
      </c>
      <c r="B69" s="11"/>
      <c r="C69" s="18">
        <f t="shared" ref="C69:N69" si="56">SUM(C56-C61)</f>
        <v>-0.46599999999999997</v>
      </c>
      <c r="D69" s="18">
        <f t="shared" si="56"/>
        <v>-0.27600000000000047</v>
      </c>
      <c r="E69" s="18">
        <f t="shared" si="56"/>
        <v>0.36599999999999966</v>
      </c>
      <c r="F69" s="18">
        <f t="shared" si="56"/>
        <v>-1.1740000000000008</v>
      </c>
      <c r="G69" s="18">
        <f t="shared" si="56"/>
        <v>-0.24800000000000111</v>
      </c>
      <c r="H69" s="18">
        <f t="shared" si="56"/>
        <v>-0.16200000000000259</v>
      </c>
      <c r="I69" s="18">
        <f t="shared" si="56"/>
        <v>-1.1340000000000021</v>
      </c>
      <c r="J69" s="18">
        <f t="shared" si="56"/>
        <v>-0.45200000000000173</v>
      </c>
      <c r="K69" s="18">
        <f t="shared" si="56"/>
        <v>4.759999999999998</v>
      </c>
      <c r="L69" s="18">
        <f t="shared" si="56"/>
        <v>3.4119999999999955</v>
      </c>
      <c r="M69" s="18">
        <f t="shared" si="56"/>
        <v>3.3139999999999965</v>
      </c>
      <c r="N69" s="28">
        <f t="shared" si="56"/>
        <v>3.2359999999999935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</row>
    <row r="70" spans="1:113">
      <c r="A70" s="27" t="s">
        <v>70</v>
      </c>
      <c r="B70" s="21"/>
      <c r="C70" s="28">
        <f t="shared" ref="C70:N70" si="57">SUM(C57-C61)</f>
        <v>-0.62949999999999995</v>
      </c>
      <c r="D70" s="28">
        <f t="shared" si="57"/>
        <v>-0.9780000000000002</v>
      </c>
      <c r="E70" s="28">
        <f t="shared" si="57"/>
        <v>-0.17000000000000037</v>
      </c>
      <c r="F70" s="28">
        <f t="shared" si="57"/>
        <v>-1.6465000000000005</v>
      </c>
      <c r="G70" s="28">
        <f t="shared" si="57"/>
        <v>-2.1320000000000014</v>
      </c>
      <c r="H70" s="28">
        <f t="shared" si="57"/>
        <v>-1.7115000000000009</v>
      </c>
      <c r="I70" s="28">
        <f t="shared" si="57"/>
        <v>-2.5474999999999994</v>
      </c>
      <c r="J70" s="28">
        <f t="shared" si="57"/>
        <v>-1.1535000000000011</v>
      </c>
      <c r="K70" s="28">
        <f t="shared" si="57"/>
        <v>4.4770000000000003</v>
      </c>
      <c r="L70" s="28">
        <f t="shared" si="57"/>
        <v>3.2085000000000008</v>
      </c>
      <c r="M70" s="28">
        <f t="shared" si="57"/>
        <v>2.9984999999999999</v>
      </c>
      <c r="N70" s="28">
        <f t="shared" si="57"/>
        <v>4.0714999999999968</v>
      </c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X70"/>
  <sheetViews>
    <sheetView topLeftCell="A19" zoomScale="70" zoomScaleNormal="70" workbookViewId="0">
      <selection activeCell="K77" sqref="K77"/>
    </sheetView>
  </sheetViews>
  <sheetFormatPr defaultRowHeight="15"/>
  <cols>
    <col min="1" max="1" width="35.77734375" customWidth="1"/>
    <col min="2" max="2" width="11.44140625" customWidth="1"/>
    <col min="3" max="3" width="11.77734375" customWidth="1"/>
    <col min="4" max="4" width="10.21875" customWidth="1"/>
    <col min="5" max="5" width="11.109375" customWidth="1"/>
    <col min="6" max="6" width="9.5546875" customWidth="1"/>
    <col min="7" max="7" width="10.109375" customWidth="1"/>
    <col min="8" max="10" width="9.77734375" customWidth="1"/>
    <col min="11" max="11" width="10.5546875" customWidth="1"/>
    <col min="12" max="12" width="9.5546875" customWidth="1"/>
    <col min="13" max="13" width="9.21875" customWidth="1"/>
    <col min="14" max="15" width="11.44140625" customWidth="1"/>
    <col min="16" max="19" width="8.21875" customWidth="1"/>
    <col min="20" max="32" width="10.44140625" customWidth="1"/>
    <col min="33" max="42" width="10.109375" customWidth="1"/>
    <col min="43" max="87" width="9.6640625" customWidth="1"/>
    <col min="96" max="97" width="9.6640625" customWidth="1"/>
    <col min="99" max="113" width="9.6640625" customWidth="1"/>
    <col min="114" max="114" width="9.77734375" customWidth="1"/>
    <col min="115" max="115" width="9.33203125" customWidth="1"/>
    <col min="116" max="116" width="9.5546875" customWidth="1"/>
    <col min="117" max="117" width="9.6640625" customWidth="1"/>
    <col min="118" max="118" width="9.88671875" customWidth="1"/>
    <col min="119" max="119" width="9.6640625" customWidth="1"/>
    <col min="120" max="120" width="9.21875" customWidth="1"/>
    <col min="121" max="121" width="10.21875" customWidth="1"/>
  </cols>
  <sheetData>
    <row r="1" spans="1:128">
      <c r="A1" s="45" t="s">
        <v>299</v>
      </c>
      <c r="B1" s="45"/>
      <c r="C1" s="45"/>
      <c r="D1" s="45"/>
      <c r="E1" s="45"/>
      <c r="F1" s="45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310"/>
      <c r="BO1" s="310"/>
      <c r="BP1" s="310"/>
      <c r="BQ1" s="310"/>
      <c r="BR1" s="310"/>
      <c r="BS1" s="310"/>
      <c r="BT1" s="310"/>
      <c r="BU1" s="310"/>
      <c r="BV1" s="310"/>
      <c r="BW1" s="310"/>
      <c r="BX1" s="310"/>
      <c r="BY1" s="310"/>
      <c r="BZ1" s="310"/>
      <c r="CA1" s="310"/>
      <c r="CB1" s="310"/>
      <c r="CC1" s="310"/>
      <c r="CD1" s="310"/>
      <c r="CE1" s="310"/>
      <c r="CF1" s="310"/>
      <c r="CG1" s="310"/>
      <c r="CH1" s="310"/>
      <c r="CI1" s="310"/>
      <c r="CJ1" s="310"/>
      <c r="CK1" s="310"/>
      <c r="CL1" s="310"/>
      <c r="CM1" s="310"/>
      <c r="CN1" s="310"/>
      <c r="CO1" s="310"/>
      <c r="CP1" s="310"/>
      <c r="CQ1" s="310"/>
      <c r="CR1" s="310"/>
      <c r="CS1" s="310"/>
      <c r="CV1" s="310"/>
      <c r="CX1" s="310"/>
      <c r="CY1" s="310"/>
      <c r="CZ1" s="310"/>
      <c r="DA1" s="310"/>
      <c r="DB1" s="310"/>
      <c r="DC1" s="310"/>
      <c r="DD1" s="310"/>
      <c r="DE1" s="310"/>
      <c r="DF1" s="310"/>
      <c r="DG1" s="310"/>
      <c r="DH1" s="310"/>
      <c r="DI1" s="310"/>
      <c r="DJ1" s="310"/>
      <c r="DK1" s="310"/>
      <c r="DL1" s="310"/>
      <c r="DM1" s="310"/>
      <c r="DN1" s="310"/>
      <c r="DO1" s="310"/>
      <c r="DP1" s="310"/>
      <c r="DQ1" s="310"/>
      <c r="DR1" s="310"/>
      <c r="DS1" s="310"/>
      <c r="DT1" s="310"/>
    </row>
    <row r="2" spans="1:128">
      <c r="A2" s="45" t="s">
        <v>360</v>
      </c>
      <c r="B2" s="45"/>
      <c r="C2" s="45"/>
      <c r="D2" s="45"/>
      <c r="E2" s="45"/>
      <c r="F2" s="45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0"/>
      <c r="CN2" s="310"/>
      <c r="CO2" s="310"/>
      <c r="CP2" s="310"/>
      <c r="CQ2" s="310"/>
      <c r="CR2" s="310"/>
      <c r="CS2" s="310"/>
      <c r="CT2" s="310"/>
      <c r="CW2" s="310"/>
      <c r="CY2" s="310"/>
      <c r="CZ2" s="310"/>
      <c r="DA2" s="310"/>
      <c r="DB2" s="310"/>
      <c r="DC2" s="310"/>
      <c r="DD2" s="310"/>
      <c r="DE2" s="310"/>
      <c r="DF2" s="310"/>
      <c r="DG2" s="310"/>
      <c r="DH2" s="310"/>
      <c r="DI2" s="310"/>
      <c r="DJ2" s="310"/>
      <c r="DK2" s="310"/>
      <c r="DL2" s="310"/>
      <c r="DM2" s="310"/>
      <c r="DN2" s="310"/>
      <c r="DO2" s="310"/>
      <c r="DP2" s="310"/>
      <c r="DQ2" s="310"/>
      <c r="DR2" s="310"/>
      <c r="DS2" s="310"/>
      <c r="DT2" s="310"/>
      <c r="DU2" s="310"/>
    </row>
    <row r="3" spans="1:128">
      <c r="A3" s="310" t="s">
        <v>660</v>
      </c>
      <c r="B3" s="310"/>
      <c r="C3" s="45"/>
      <c r="D3" s="45"/>
      <c r="E3" s="45"/>
      <c r="F3" s="45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0"/>
      <c r="CG3" s="310"/>
      <c r="CH3" s="310"/>
      <c r="CI3" s="310"/>
      <c r="CJ3" s="310"/>
      <c r="CK3" s="310"/>
      <c r="CL3" s="310"/>
      <c r="CM3" s="310"/>
      <c r="CN3" s="310"/>
      <c r="CO3" s="310"/>
      <c r="CP3" s="310"/>
      <c r="CQ3" s="310"/>
      <c r="CR3" s="310"/>
      <c r="CS3" s="310"/>
      <c r="CT3" s="310"/>
      <c r="CU3" s="310"/>
      <c r="CV3" s="310"/>
      <c r="CW3" s="310"/>
      <c r="CZ3" s="310"/>
      <c r="DB3" s="310"/>
      <c r="DC3" s="310"/>
      <c r="DD3" s="310"/>
      <c r="DE3" s="310"/>
      <c r="DF3" s="310"/>
      <c r="DG3" s="310"/>
      <c r="DH3" s="310"/>
      <c r="DI3" s="310"/>
      <c r="DJ3" s="310"/>
      <c r="DK3" s="310"/>
      <c r="DL3" s="310"/>
      <c r="DM3" s="310"/>
      <c r="DN3" s="310"/>
      <c r="DO3" s="310"/>
      <c r="DP3" s="310"/>
      <c r="DQ3" s="310"/>
      <c r="DR3" s="310"/>
      <c r="DS3" s="310"/>
      <c r="DT3" s="310"/>
      <c r="DU3" s="310"/>
      <c r="DV3" s="310"/>
      <c r="DW3" s="310"/>
      <c r="DX3" s="310"/>
    </row>
    <row r="4" spans="1:128" ht="15.75" thickBot="1">
      <c r="A4" s="45"/>
      <c r="B4" s="45"/>
      <c r="C4" s="45"/>
      <c r="D4" s="45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B4" s="310"/>
      <c r="CC4" s="310"/>
      <c r="CD4" s="310"/>
      <c r="CE4" s="310"/>
      <c r="CF4" s="310"/>
      <c r="CG4" s="310"/>
      <c r="CH4" s="310"/>
      <c r="CI4" s="310"/>
      <c r="CJ4" s="310"/>
      <c r="CK4" s="310"/>
      <c r="CL4" s="310"/>
      <c r="CM4" s="310"/>
      <c r="CN4" s="310"/>
      <c r="CO4" s="310"/>
      <c r="CP4" s="310"/>
      <c r="CS4" s="310"/>
      <c r="CU4" s="310"/>
      <c r="CV4" s="310"/>
      <c r="CW4" s="310"/>
      <c r="CX4" s="310"/>
      <c r="CY4" s="310"/>
      <c r="CZ4" s="310"/>
      <c r="DA4" s="310"/>
      <c r="DB4" s="310"/>
      <c r="DC4" s="310"/>
      <c r="DD4" s="310"/>
      <c r="DE4" s="310"/>
      <c r="DF4" s="310"/>
      <c r="DG4" s="310"/>
      <c r="DH4" s="310"/>
      <c r="DI4" s="310"/>
      <c r="DJ4" s="310"/>
      <c r="DK4" s="310"/>
      <c r="DL4" s="310"/>
      <c r="DM4" s="310"/>
      <c r="DN4" s="310"/>
      <c r="DO4" s="310"/>
      <c r="DP4" s="310"/>
      <c r="DQ4" s="310"/>
    </row>
    <row r="5" spans="1:128" ht="32.25" customHeight="1">
      <c r="A5" s="364" t="s">
        <v>48</v>
      </c>
      <c r="B5" s="365" t="s">
        <v>659</v>
      </c>
      <c r="C5" s="366">
        <v>43117</v>
      </c>
      <c r="D5" s="366">
        <v>43127</v>
      </c>
      <c r="E5" s="367" t="s">
        <v>341</v>
      </c>
      <c r="F5" s="366">
        <v>43144</v>
      </c>
      <c r="G5" s="366">
        <v>43155</v>
      </c>
      <c r="H5" s="368" t="s">
        <v>342</v>
      </c>
      <c r="I5" s="366">
        <v>43186</v>
      </c>
      <c r="J5" s="367" t="s">
        <v>635</v>
      </c>
      <c r="K5" s="366">
        <v>43216</v>
      </c>
      <c r="L5" s="367" t="s">
        <v>636</v>
      </c>
      <c r="M5" s="366">
        <v>43224</v>
      </c>
      <c r="N5" s="366">
        <v>43240</v>
      </c>
      <c r="O5" s="369" t="s">
        <v>347</v>
      </c>
      <c r="P5" s="366">
        <v>43264</v>
      </c>
      <c r="Q5" s="369" t="s">
        <v>641</v>
      </c>
      <c r="R5" s="366">
        <v>43285</v>
      </c>
      <c r="S5" s="366">
        <v>43288</v>
      </c>
      <c r="T5" s="369" t="s">
        <v>639</v>
      </c>
      <c r="U5" s="366">
        <v>43317</v>
      </c>
      <c r="V5" s="366">
        <v>43324</v>
      </c>
      <c r="W5" s="369" t="s">
        <v>377</v>
      </c>
      <c r="X5" s="366">
        <v>43345</v>
      </c>
      <c r="Y5" s="366">
        <v>43347</v>
      </c>
      <c r="Z5" s="366">
        <v>43348</v>
      </c>
      <c r="AA5" s="366">
        <v>43352</v>
      </c>
      <c r="AB5" s="366">
        <v>43356</v>
      </c>
      <c r="AC5" s="366">
        <v>43359</v>
      </c>
      <c r="AD5" s="366">
        <v>43363</v>
      </c>
      <c r="AE5" s="366">
        <v>43365</v>
      </c>
      <c r="AF5" s="366">
        <v>43369</v>
      </c>
      <c r="AG5" s="369" t="s">
        <v>640</v>
      </c>
      <c r="AH5" s="366">
        <v>43375</v>
      </c>
      <c r="AI5" s="366">
        <v>43392</v>
      </c>
      <c r="AJ5" s="366">
        <v>43398</v>
      </c>
      <c r="AK5" s="369" t="s">
        <v>354</v>
      </c>
      <c r="AL5" s="366">
        <v>43417</v>
      </c>
      <c r="AM5" s="369" t="s">
        <v>356</v>
      </c>
      <c r="AN5" s="366">
        <v>43442</v>
      </c>
      <c r="AO5" s="369" t="s">
        <v>357</v>
      </c>
      <c r="AP5" s="370" t="s">
        <v>358</v>
      </c>
    </row>
    <row r="6" spans="1:128" ht="15" customHeight="1">
      <c r="A6" s="310" t="s">
        <v>317</v>
      </c>
      <c r="B6" s="373">
        <f t="shared" ref="B6:B25" si="0">E6+H6+J6+L6+O6+Q6+T6+W6+AG6+AK6+AM6+AO6</f>
        <v>28.3</v>
      </c>
      <c r="C6" s="20">
        <v>0.3</v>
      </c>
      <c r="D6" s="20">
        <v>0.3</v>
      </c>
      <c r="E6" s="319">
        <f>SUM(C6+D6)</f>
        <v>0.6</v>
      </c>
      <c r="F6" s="20">
        <v>0.2</v>
      </c>
      <c r="G6" s="20">
        <v>0.5</v>
      </c>
      <c r="H6" s="319">
        <f>SUM(F6:G6)</f>
        <v>0.7</v>
      </c>
      <c r="I6" s="20">
        <v>2.5</v>
      </c>
      <c r="J6" s="319">
        <f t="shared" ref="J6:J25" si="1">SUM(I6:I6)</f>
        <v>2.5</v>
      </c>
      <c r="K6" s="20">
        <v>0.8</v>
      </c>
      <c r="L6" s="319">
        <f t="shared" ref="L6:L25" si="2">SUM(K6:K6)</f>
        <v>0.8</v>
      </c>
      <c r="M6" s="20">
        <v>0.3</v>
      </c>
      <c r="N6" s="20">
        <v>0.1</v>
      </c>
      <c r="O6" s="319">
        <f>SUM(M6:N6)</f>
        <v>0.4</v>
      </c>
      <c r="P6" s="20">
        <v>0</v>
      </c>
      <c r="Q6" s="319">
        <f t="shared" ref="Q6:Q25" si="3">SUM(P6:P6)</f>
        <v>0</v>
      </c>
      <c r="R6" s="20">
        <v>0.7</v>
      </c>
      <c r="S6" s="20">
        <v>0.5</v>
      </c>
      <c r="T6" s="319">
        <f>SUM(R6:S6)</f>
        <v>1.2</v>
      </c>
      <c r="U6" s="20">
        <v>0.1</v>
      </c>
      <c r="V6" s="20">
        <v>1.7</v>
      </c>
      <c r="W6" s="319">
        <f>SUM(U6:V6)</f>
        <v>1.8</v>
      </c>
      <c r="X6" s="20">
        <v>2.6</v>
      </c>
      <c r="Y6" s="20">
        <v>0</v>
      </c>
      <c r="Z6" s="20">
        <v>0.5</v>
      </c>
      <c r="AA6" s="20">
        <v>2.6</v>
      </c>
      <c r="AB6" s="20">
        <v>0.2</v>
      </c>
      <c r="AC6" s="20">
        <v>1.1000000000000001</v>
      </c>
      <c r="AD6" s="20">
        <v>3.7</v>
      </c>
      <c r="AE6" s="20">
        <v>0.8</v>
      </c>
      <c r="AF6" s="20">
        <v>0.7</v>
      </c>
      <c r="AG6" s="319">
        <f t="shared" ref="AG6:AG25" si="4">SUM(X6:AF6)</f>
        <v>12.2</v>
      </c>
      <c r="AH6" s="20">
        <v>1.2</v>
      </c>
      <c r="AI6" s="20">
        <v>1.6</v>
      </c>
      <c r="AJ6" s="20">
        <v>2.6</v>
      </c>
      <c r="AK6" s="319">
        <f>SUM(AH6:AJ6)</f>
        <v>5.4</v>
      </c>
      <c r="AL6" s="20">
        <v>1.2</v>
      </c>
      <c r="AM6" s="319">
        <f t="shared" ref="AM6:AM25" si="5">SUM(AL6:AL6)</f>
        <v>1.2</v>
      </c>
      <c r="AN6" s="20">
        <v>1.5</v>
      </c>
      <c r="AO6" s="319">
        <f t="shared" ref="AO6:AO25" si="6">SUM(AN6:AN6)</f>
        <v>1.5</v>
      </c>
      <c r="AP6" s="20">
        <f>E6+H6+J6+L6+O6+Q6+T6+W6+AG6+AK6+AM6+AO6</f>
        <v>28.3</v>
      </c>
    </row>
    <row r="7" spans="1:128" ht="15.75">
      <c r="A7" s="310" t="s">
        <v>669</v>
      </c>
      <c r="B7" s="373">
        <f t="shared" si="0"/>
        <v>25.510000000000005</v>
      </c>
      <c r="C7" s="20">
        <v>0.28000000000000003</v>
      </c>
      <c r="D7" s="20">
        <v>0.14000000000000001</v>
      </c>
      <c r="E7" s="319">
        <f t="shared" ref="E7:E25" si="7">SUM(C7+D7)</f>
        <v>0.42000000000000004</v>
      </c>
      <c r="F7" s="20">
        <v>0.11</v>
      </c>
      <c r="G7" s="20">
        <v>0.53</v>
      </c>
      <c r="H7" s="319">
        <f t="shared" ref="H7:H25" si="8">SUM(F7:G7)</f>
        <v>0.64</v>
      </c>
      <c r="I7" s="20">
        <v>1.91</v>
      </c>
      <c r="J7" s="319">
        <f t="shared" si="1"/>
        <v>1.91</v>
      </c>
      <c r="K7" s="20">
        <v>0.53</v>
      </c>
      <c r="L7" s="319">
        <f t="shared" si="2"/>
        <v>0.53</v>
      </c>
      <c r="M7" s="20">
        <v>0.25</v>
      </c>
      <c r="N7" s="20">
        <v>0.12</v>
      </c>
      <c r="O7" s="319">
        <f t="shared" ref="O7:O25" si="9">SUM(M7:N7)</f>
        <v>0.37</v>
      </c>
      <c r="P7" s="20">
        <v>0</v>
      </c>
      <c r="Q7" s="319">
        <f t="shared" si="3"/>
        <v>0</v>
      </c>
      <c r="R7" s="20">
        <v>0.68</v>
      </c>
      <c r="S7" s="20">
        <v>0.42</v>
      </c>
      <c r="T7" s="319">
        <f t="shared" ref="T7:T25" si="10">SUM(R7:S7)</f>
        <v>1.1000000000000001</v>
      </c>
      <c r="U7" s="20">
        <v>0.11</v>
      </c>
      <c r="V7" s="20">
        <v>1.91</v>
      </c>
      <c r="W7" s="319">
        <f t="shared" ref="W7:W25" si="11">SUM(U7:V7)</f>
        <v>2.02</v>
      </c>
      <c r="X7" s="20">
        <v>2.69</v>
      </c>
      <c r="Y7" s="20">
        <v>0</v>
      </c>
      <c r="Z7" s="20">
        <v>0.55000000000000004</v>
      </c>
      <c r="AA7" s="20">
        <v>2.5099999999999998</v>
      </c>
      <c r="AB7" s="20">
        <v>0.15</v>
      </c>
      <c r="AC7" s="20">
        <v>1.21</v>
      </c>
      <c r="AD7" s="20">
        <v>3.11</v>
      </c>
      <c r="AE7" s="20">
        <v>0.81</v>
      </c>
      <c r="AF7" s="20">
        <v>0.61</v>
      </c>
      <c r="AG7" s="319">
        <f t="shared" si="4"/>
        <v>11.64</v>
      </c>
      <c r="AH7" s="20">
        <v>1</v>
      </c>
      <c r="AI7" s="20">
        <v>1.61</v>
      </c>
      <c r="AJ7" s="20">
        <v>2.31</v>
      </c>
      <c r="AK7" s="319">
        <f t="shared" ref="AK7:AK25" si="12">SUM(AH7:AJ7)</f>
        <v>4.92</v>
      </c>
      <c r="AL7" s="20">
        <v>1.1100000000000001</v>
      </c>
      <c r="AM7" s="319">
        <f t="shared" si="5"/>
        <v>1.1100000000000001</v>
      </c>
      <c r="AN7" s="20">
        <v>0.85</v>
      </c>
      <c r="AO7" s="319">
        <f t="shared" si="6"/>
        <v>0.85</v>
      </c>
      <c r="AP7" s="20">
        <f t="shared" ref="AP7:AP25" si="13">E7+H7+J7+L7+O7+Q7++T7+W7+AG7+AK7+AM7+AO7</f>
        <v>25.510000000000005</v>
      </c>
    </row>
    <row r="8" spans="1:128" ht="15.75">
      <c r="A8" s="371" t="s">
        <v>287</v>
      </c>
      <c r="B8" s="374">
        <f t="shared" si="0"/>
        <v>27.6</v>
      </c>
      <c r="C8" s="172">
        <v>0.4</v>
      </c>
      <c r="D8" s="172">
        <v>0.2</v>
      </c>
      <c r="E8" s="326">
        <f t="shared" si="7"/>
        <v>0.60000000000000009</v>
      </c>
      <c r="F8" s="172">
        <v>0.2</v>
      </c>
      <c r="G8" s="172">
        <v>0.6</v>
      </c>
      <c r="H8" s="326">
        <f t="shared" si="8"/>
        <v>0.8</v>
      </c>
      <c r="I8" s="172">
        <v>2.4</v>
      </c>
      <c r="J8" s="326">
        <f t="shared" si="1"/>
        <v>2.4</v>
      </c>
      <c r="K8" s="172">
        <v>0.7</v>
      </c>
      <c r="L8" s="326">
        <f t="shared" si="2"/>
        <v>0.7</v>
      </c>
      <c r="M8" s="172">
        <v>0.3</v>
      </c>
      <c r="N8" s="172">
        <v>0.1</v>
      </c>
      <c r="O8" s="326">
        <f t="shared" si="9"/>
        <v>0.4</v>
      </c>
      <c r="P8" s="172">
        <v>0</v>
      </c>
      <c r="Q8" s="326">
        <f t="shared" si="3"/>
        <v>0</v>
      </c>
      <c r="R8" s="172">
        <v>0.9</v>
      </c>
      <c r="S8" s="172">
        <v>0.4</v>
      </c>
      <c r="T8" s="326">
        <f t="shared" si="10"/>
        <v>1.3</v>
      </c>
      <c r="U8" s="172">
        <v>0</v>
      </c>
      <c r="V8" s="172">
        <v>1.3</v>
      </c>
      <c r="W8" s="326">
        <f t="shared" si="11"/>
        <v>1.3</v>
      </c>
      <c r="X8" s="172">
        <v>2.2000000000000002</v>
      </c>
      <c r="Y8" s="172">
        <v>0</v>
      </c>
      <c r="Z8" s="172">
        <v>0.4</v>
      </c>
      <c r="AA8" s="172">
        <v>2.8</v>
      </c>
      <c r="AB8" s="172">
        <v>0.2</v>
      </c>
      <c r="AC8" s="172">
        <v>1.4</v>
      </c>
      <c r="AD8" s="172">
        <v>3.4</v>
      </c>
      <c r="AE8" s="172">
        <v>0.9</v>
      </c>
      <c r="AF8" s="172">
        <v>0.8</v>
      </c>
      <c r="AG8" s="326">
        <f t="shared" si="4"/>
        <v>12.100000000000001</v>
      </c>
      <c r="AH8" s="172">
        <v>1</v>
      </c>
      <c r="AI8" s="172">
        <v>1.6</v>
      </c>
      <c r="AJ8" s="172">
        <v>2.6</v>
      </c>
      <c r="AK8" s="326">
        <f t="shared" si="12"/>
        <v>5.2</v>
      </c>
      <c r="AL8" s="172">
        <v>1.3</v>
      </c>
      <c r="AM8" s="326">
        <f t="shared" si="5"/>
        <v>1.3</v>
      </c>
      <c r="AN8" s="172">
        <v>1.5</v>
      </c>
      <c r="AO8" s="326">
        <f t="shared" si="6"/>
        <v>1.5</v>
      </c>
      <c r="AP8" s="172">
        <f t="shared" si="13"/>
        <v>27.6</v>
      </c>
    </row>
    <row r="9" spans="1:128" ht="15.75">
      <c r="A9" s="310" t="s">
        <v>52</v>
      </c>
      <c r="B9" s="373">
        <f t="shared" si="0"/>
        <v>22.3</v>
      </c>
      <c r="C9" s="20">
        <v>1</v>
      </c>
      <c r="D9" s="20">
        <v>0.3</v>
      </c>
      <c r="E9" s="319">
        <f t="shared" si="7"/>
        <v>1.3</v>
      </c>
      <c r="F9" s="20">
        <v>0.2</v>
      </c>
      <c r="G9" s="20">
        <v>0.4</v>
      </c>
      <c r="H9" s="319">
        <f t="shared" si="8"/>
        <v>0.60000000000000009</v>
      </c>
      <c r="I9" s="20">
        <v>1.1000000000000001</v>
      </c>
      <c r="J9" s="319">
        <f t="shared" si="1"/>
        <v>1.1000000000000001</v>
      </c>
      <c r="K9" s="20">
        <v>0.1</v>
      </c>
      <c r="L9" s="319">
        <f t="shared" si="2"/>
        <v>0.1</v>
      </c>
      <c r="M9" s="20">
        <v>1.1000000000000001</v>
      </c>
      <c r="N9" s="20">
        <v>0.1</v>
      </c>
      <c r="O9" s="319">
        <f t="shared" si="9"/>
        <v>1.2000000000000002</v>
      </c>
      <c r="P9" s="20">
        <v>0.2</v>
      </c>
      <c r="Q9" s="319">
        <f t="shared" si="3"/>
        <v>0.2</v>
      </c>
      <c r="R9" s="20">
        <v>1.5</v>
      </c>
      <c r="S9" s="20">
        <v>0.2</v>
      </c>
      <c r="T9" s="319">
        <f t="shared" si="10"/>
        <v>1.7</v>
      </c>
      <c r="U9" s="20">
        <v>0.3</v>
      </c>
      <c r="V9" s="20">
        <v>1.3</v>
      </c>
      <c r="W9" s="319">
        <f t="shared" si="11"/>
        <v>1.6</v>
      </c>
      <c r="X9" s="20">
        <v>1.1000000000000001</v>
      </c>
      <c r="Y9" s="20">
        <v>0</v>
      </c>
      <c r="Z9" s="20">
        <v>0.1</v>
      </c>
      <c r="AA9" s="20">
        <v>3.2</v>
      </c>
      <c r="AB9" s="20">
        <v>0.2</v>
      </c>
      <c r="AC9" s="20">
        <v>1.6</v>
      </c>
      <c r="AD9" s="20">
        <v>0.6</v>
      </c>
      <c r="AE9" s="20">
        <v>0.3</v>
      </c>
      <c r="AF9" s="20">
        <v>1.5</v>
      </c>
      <c r="AG9" s="319">
        <f t="shared" si="4"/>
        <v>8.6000000000000014</v>
      </c>
      <c r="AH9" s="20">
        <v>0.2</v>
      </c>
      <c r="AI9" s="20">
        <v>1.6</v>
      </c>
      <c r="AJ9" s="20">
        <v>1.7</v>
      </c>
      <c r="AK9" s="319">
        <f t="shared" si="12"/>
        <v>3.5</v>
      </c>
      <c r="AL9" s="20">
        <v>1.5</v>
      </c>
      <c r="AM9" s="319">
        <f t="shared" si="5"/>
        <v>1.5</v>
      </c>
      <c r="AN9" s="20">
        <v>0.9</v>
      </c>
      <c r="AO9" s="319">
        <f t="shared" si="6"/>
        <v>0.9</v>
      </c>
      <c r="AP9" s="20">
        <f t="shared" si="13"/>
        <v>22.3</v>
      </c>
    </row>
    <row r="10" spans="1:128" ht="15.75">
      <c r="A10" s="310" t="s">
        <v>661</v>
      </c>
      <c r="B10" s="373">
        <f t="shared" si="0"/>
        <v>23.599999999999998</v>
      </c>
      <c r="C10" s="20">
        <v>1</v>
      </c>
      <c r="D10" s="20">
        <v>0.1</v>
      </c>
      <c r="E10" s="319">
        <f t="shared" si="7"/>
        <v>1.1000000000000001</v>
      </c>
      <c r="F10" s="20">
        <v>0.1</v>
      </c>
      <c r="G10" s="20">
        <v>0.4</v>
      </c>
      <c r="H10" s="319">
        <f t="shared" si="8"/>
        <v>0.5</v>
      </c>
      <c r="I10" s="20">
        <v>1.6</v>
      </c>
      <c r="J10" s="319">
        <f t="shared" si="1"/>
        <v>1.6</v>
      </c>
      <c r="K10" s="20">
        <v>0.1</v>
      </c>
      <c r="L10" s="319">
        <f t="shared" si="2"/>
        <v>0.1</v>
      </c>
      <c r="M10" s="20">
        <v>0.8</v>
      </c>
      <c r="N10" s="20">
        <v>0.1</v>
      </c>
      <c r="O10" s="319">
        <f t="shared" si="9"/>
        <v>0.9</v>
      </c>
      <c r="P10" s="20">
        <v>0.7</v>
      </c>
      <c r="Q10" s="319">
        <f t="shared" si="3"/>
        <v>0.7</v>
      </c>
      <c r="R10" s="20">
        <v>1.2</v>
      </c>
      <c r="S10" s="20">
        <v>0.3</v>
      </c>
      <c r="T10" s="319">
        <f t="shared" si="10"/>
        <v>1.5</v>
      </c>
      <c r="U10" s="20">
        <v>0.5</v>
      </c>
      <c r="V10" s="20">
        <v>2</v>
      </c>
      <c r="W10" s="319">
        <f t="shared" si="11"/>
        <v>2.5</v>
      </c>
      <c r="X10" s="20">
        <v>1.6</v>
      </c>
      <c r="Y10" s="20">
        <v>0</v>
      </c>
      <c r="Z10" s="20">
        <v>0.2</v>
      </c>
      <c r="AA10" s="20">
        <v>3.3</v>
      </c>
      <c r="AB10" s="20">
        <v>0.1</v>
      </c>
      <c r="AC10" s="20">
        <v>1.8</v>
      </c>
      <c r="AD10" s="20">
        <v>0.6</v>
      </c>
      <c r="AE10" s="20">
        <v>0.2</v>
      </c>
      <c r="AF10" s="20">
        <v>1.3</v>
      </c>
      <c r="AG10" s="319">
        <f t="shared" si="4"/>
        <v>9.1</v>
      </c>
      <c r="AH10" s="20">
        <v>0.3</v>
      </c>
      <c r="AI10" s="20">
        <v>1.4</v>
      </c>
      <c r="AJ10" s="20">
        <v>1.6</v>
      </c>
      <c r="AK10" s="319">
        <f t="shared" si="12"/>
        <v>3.3</v>
      </c>
      <c r="AL10" s="20">
        <v>1.4</v>
      </c>
      <c r="AM10" s="319">
        <f t="shared" si="5"/>
        <v>1.4</v>
      </c>
      <c r="AN10" s="20">
        <v>0.9</v>
      </c>
      <c r="AO10" s="319">
        <f t="shared" si="6"/>
        <v>0.9</v>
      </c>
      <c r="AP10" s="20">
        <f t="shared" si="13"/>
        <v>23.599999999999998</v>
      </c>
    </row>
    <row r="11" spans="1:128" s="1" customFormat="1" ht="15.75">
      <c r="A11" s="371" t="s">
        <v>663</v>
      </c>
      <c r="B11" s="374">
        <f t="shared" si="0"/>
        <v>27.099999999999994</v>
      </c>
      <c r="C11" s="172">
        <v>1</v>
      </c>
      <c r="D11" s="172">
        <v>0.3</v>
      </c>
      <c r="E11" s="326">
        <f t="shared" si="7"/>
        <v>1.3</v>
      </c>
      <c r="F11" s="172">
        <v>0.3</v>
      </c>
      <c r="G11" s="172">
        <v>0.6</v>
      </c>
      <c r="H11" s="326">
        <f t="shared" si="8"/>
        <v>0.89999999999999991</v>
      </c>
      <c r="I11" s="172">
        <v>2.1</v>
      </c>
      <c r="J11" s="326">
        <f t="shared" si="1"/>
        <v>2.1</v>
      </c>
      <c r="K11" s="172">
        <v>0.1</v>
      </c>
      <c r="L11" s="326">
        <f t="shared" si="2"/>
        <v>0.1</v>
      </c>
      <c r="M11" s="172">
        <v>1.4</v>
      </c>
      <c r="N11" s="172">
        <v>0.2</v>
      </c>
      <c r="O11" s="326">
        <f t="shared" si="9"/>
        <v>1.5999999999999999</v>
      </c>
      <c r="P11" s="172">
        <v>0.4</v>
      </c>
      <c r="Q11" s="326">
        <f t="shared" si="3"/>
        <v>0.4</v>
      </c>
      <c r="R11" s="172">
        <v>1.1000000000000001</v>
      </c>
      <c r="S11" s="172">
        <v>0.2</v>
      </c>
      <c r="T11" s="326">
        <f t="shared" si="10"/>
        <v>1.3</v>
      </c>
      <c r="U11" s="172">
        <v>0.2</v>
      </c>
      <c r="V11" s="172">
        <v>2.2999999999999998</v>
      </c>
      <c r="W11" s="326">
        <f t="shared" si="11"/>
        <v>2.5</v>
      </c>
      <c r="X11" s="172">
        <v>3.2</v>
      </c>
      <c r="Y11" s="172">
        <v>0</v>
      </c>
      <c r="Z11" s="172">
        <v>0.2</v>
      </c>
      <c r="AA11" s="172">
        <v>2.6</v>
      </c>
      <c r="AB11" s="172">
        <v>0.3</v>
      </c>
      <c r="AC11" s="172">
        <v>1.5</v>
      </c>
      <c r="AD11" s="172">
        <v>0.5</v>
      </c>
      <c r="AE11" s="172">
        <v>0.2</v>
      </c>
      <c r="AF11" s="172">
        <v>2</v>
      </c>
      <c r="AG11" s="326">
        <f t="shared" si="4"/>
        <v>10.5</v>
      </c>
      <c r="AH11" s="172">
        <v>0.4</v>
      </c>
      <c r="AI11" s="172">
        <v>1.5</v>
      </c>
      <c r="AJ11" s="172">
        <v>2.2000000000000002</v>
      </c>
      <c r="AK11" s="326">
        <f t="shared" si="12"/>
        <v>4.0999999999999996</v>
      </c>
      <c r="AL11" s="172">
        <v>1.4</v>
      </c>
      <c r="AM11" s="326">
        <f t="shared" si="5"/>
        <v>1.4</v>
      </c>
      <c r="AN11" s="172">
        <v>0.9</v>
      </c>
      <c r="AO11" s="326">
        <f t="shared" si="6"/>
        <v>0.9</v>
      </c>
      <c r="AP11" s="172">
        <f t="shared" si="13"/>
        <v>27.099999999999994</v>
      </c>
    </row>
    <row r="12" spans="1:128" ht="15.75">
      <c r="A12" s="310" t="s">
        <v>637</v>
      </c>
      <c r="B12" s="373">
        <f t="shared" si="0"/>
        <v>36.200000000000003</v>
      </c>
      <c r="C12" s="20">
        <v>1.1000000000000001</v>
      </c>
      <c r="D12" s="20">
        <v>0.3</v>
      </c>
      <c r="E12" s="319">
        <f t="shared" si="7"/>
        <v>1.4000000000000001</v>
      </c>
      <c r="F12" s="20">
        <v>0.2</v>
      </c>
      <c r="G12" s="20">
        <v>0.5</v>
      </c>
      <c r="H12" s="319">
        <f t="shared" si="8"/>
        <v>0.7</v>
      </c>
      <c r="I12" s="20">
        <v>1.1000000000000001</v>
      </c>
      <c r="J12" s="319">
        <f t="shared" si="1"/>
        <v>1.1000000000000001</v>
      </c>
      <c r="K12" s="20">
        <v>0.7</v>
      </c>
      <c r="L12" s="319">
        <f t="shared" si="2"/>
        <v>0.7</v>
      </c>
      <c r="M12" s="20">
        <v>1</v>
      </c>
      <c r="N12" s="20">
        <v>0.1</v>
      </c>
      <c r="O12" s="319">
        <f t="shared" si="9"/>
        <v>1.1000000000000001</v>
      </c>
      <c r="P12" s="20">
        <v>0.7</v>
      </c>
      <c r="Q12" s="319">
        <f t="shared" si="3"/>
        <v>0.7</v>
      </c>
      <c r="R12" s="20">
        <v>1.7</v>
      </c>
      <c r="S12" s="20">
        <v>0.2</v>
      </c>
      <c r="T12" s="319">
        <f t="shared" si="10"/>
        <v>1.9</v>
      </c>
      <c r="U12" s="20">
        <v>0.2</v>
      </c>
      <c r="V12" s="20">
        <v>4.2</v>
      </c>
      <c r="W12" s="319">
        <f t="shared" si="11"/>
        <v>4.4000000000000004</v>
      </c>
      <c r="X12" s="20">
        <v>3.8</v>
      </c>
      <c r="Y12" s="20">
        <v>0</v>
      </c>
      <c r="Z12" s="20">
        <v>0.6</v>
      </c>
      <c r="AA12" s="20">
        <v>2.2000000000000002</v>
      </c>
      <c r="AB12" s="20">
        <v>0.5</v>
      </c>
      <c r="AC12" s="20">
        <v>1.5</v>
      </c>
      <c r="AD12" s="20">
        <v>3.1</v>
      </c>
      <c r="AE12" s="20">
        <v>0.6</v>
      </c>
      <c r="AF12" s="20">
        <v>4.4000000000000004</v>
      </c>
      <c r="AG12" s="319">
        <f t="shared" si="4"/>
        <v>16.7</v>
      </c>
      <c r="AH12" s="20">
        <v>0.7</v>
      </c>
      <c r="AI12" s="20">
        <v>1.5</v>
      </c>
      <c r="AJ12" s="20">
        <v>2.6</v>
      </c>
      <c r="AK12" s="319">
        <f t="shared" si="12"/>
        <v>4.8000000000000007</v>
      </c>
      <c r="AL12" s="20">
        <v>1.5</v>
      </c>
      <c r="AM12" s="319">
        <f t="shared" si="5"/>
        <v>1.5</v>
      </c>
      <c r="AN12" s="20">
        <v>1.2</v>
      </c>
      <c r="AO12" s="319">
        <f t="shared" si="6"/>
        <v>1.2</v>
      </c>
      <c r="AP12" s="20">
        <f t="shared" si="13"/>
        <v>36.200000000000003</v>
      </c>
    </row>
    <row r="13" spans="1:128" ht="15.75">
      <c r="A13" s="310" t="s">
        <v>667</v>
      </c>
      <c r="B13" s="373">
        <f t="shared" si="0"/>
        <v>33.299999999999997</v>
      </c>
      <c r="C13" s="20">
        <v>0.39</v>
      </c>
      <c r="D13" s="20">
        <v>0.15</v>
      </c>
      <c r="E13" s="319">
        <f t="shared" si="7"/>
        <v>0.54</v>
      </c>
      <c r="F13" s="20">
        <v>0.31</v>
      </c>
      <c r="G13" s="20">
        <v>0.39</v>
      </c>
      <c r="H13" s="319">
        <f t="shared" si="8"/>
        <v>0.7</v>
      </c>
      <c r="I13" s="20">
        <v>0.51</v>
      </c>
      <c r="J13" s="319">
        <f t="shared" si="1"/>
        <v>0.51</v>
      </c>
      <c r="K13" s="20">
        <v>0.76</v>
      </c>
      <c r="L13" s="319">
        <f t="shared" si="2"/>
        <v>0.76</v>
      </c>
      <c r="M13" s="20">
        <v>0.42</v>
      </c>
      <c r="N13" s="20">
        <v>0</v>
      </c>
      <c r="O13" s="319">
        <f t="shared" si="9"/>
        <v>0.42</v>
      </c>
      <c r="P13" s="20">
        <v>0.31</v>
      </c>
      <c r="Q13" s="319">
        <f t="shared" si="3"/>
        <v>0.31</v>
      </c>
      <c r="R13" s="20">
        <v>2.4</v>
      </c>
      <c r="S13" s="20">
        <v>0.11</v>
      </c>
      <c r="T13" s="319">
        <f t="shared" si="10"/>
        <v>2.5099999999999998</v>
      </c>
      <c r="U13" s="20">
        <v>0.11</v>
      </c>
      <c r="V13" s="20">
        <v>1.61</v>
      </c>
      <c r="W13" s="319">
        <f t="shared" si="11"/>
        <v>1.7200000000000002</v>
      </c>
      <c r="X13" s="20">
        <v>4.75</v>
      </c>
      <c r="Y13" s="20">
        <v>0</v>
      </c>
      <c r="Z13" s="20">
        <v>1.1200000000000001</v>
      </c>
      <c r="AA13" s="20">
        <v>2.63</v>
      </c>
      <c r="AB13" s="20">
        <v>0.44</v>
      </c>
      <c r="AC13" s="20">
        <v>2.5099999999999998</v>
      </c>
      <c r="AD13" s="20">
        <v>3.45</v>
      </c>
      <c r="AE13" s="20">
        <v>0.65</v>
      </c>
      <c r="AF13" s="20">
        <v>3.7</v>
      </c>
      <c r="AG13" s="319">
        <f t="shared" si="4"/>
        <v>19.25</v>
      </c>
      <c r="AH13" s="20">
        <v>0.47</v>
      </c>
      <c r="AI13" s="20">
        <v>1.52</v>
      </c>
      <c r="AJ13" s="20">
        <v>2.0299999999999998</v>
      </c>
      <c r="AK13" s="319">
        <f t="shared" si="12"/>
        <v>4.0199999999999996</v>
      </c>
      <c r="AL13" s="20">
        <v>1.71</v>
      </c>
      <c r="AM13" s="319">
        <f t="shared" si="5"/>
        <v>1.71</v>
      </c>
      <c r="AN13" s="20">
        <v>0.85</v>
      </c>
      <c r="AO13" s="319">
        <f t="shared" si="6"/>
        <v>0.85</v>
      </c>
      <c r="AP13" s="20">
        <f t="shared" si="13"/>
        <v>33.299999999999997</v>
      </c>
    </row>
    <row r="14" spans="1:128" ht="15.75">
      <c r="A14" s="371" t="s">
        <v>638</v>
      </c>
      <c r="B14" s="374">
        <f t="shared" si="0"/>
        <v>29.099999999999998</v>
      </c>
      <c r="C14" s="172">
        <v>0.9</v>
      </c>
      <c r="D14" s="172">
        <v>0.2</v>
      </c>
      <c r="E14" s="326">
        <f t="shared" si="7"/>
        <v>1.1000000000000001</v>
      </c>
      <c r="F14" s="172">
        <v>0.3</v>
      </c>
      <c r="G14" s="172">
        <v>0.7</v>
      </c>
      <c r="H14" s="326">
        <f t="shared" si="8"/>
        <v>1</v>
      </c>
      <c r="I14" s="172">
        <v>1.2</v>
      </c>
      <c r="J14" s="326">
        <f t="shared" si="1"/>
        <v>1.2</v>
      </c>
      <c r="K14" s="172">
        <v>0.5</v>
      </c>
      <c r="L14" s="326">
        <f t="shared" si="2"/>
        <v>0.5</v>
      </c>
      <c r="M14" s="172">
        <v>0.6</v>
      </c>
      <c r="N14" s="172">
        <v>0</v>
      </c>
      <c r="O14" s="326">
        <f t="shared" si="9"/>
        <v>0.6</v>
      </c>
      <c r="P14" s="172">
        <v>0.5</v>
      </c>
      <c r="Q14" s="326">
        <f t="shared" si="3"/>
        <v>0.5</v>
      </c>
      <c r="R14" s="172">
        <v>1.4</v>
      </c>
      <c r="S14" s="172">
        <v>0.3</v>
      </c>
      <c r="T14" s="326">
        <f t="shared" si="10"/>
        <v>1.7</v>
      </c>
      <c r="U14" s="172">
        <v>0.4</v>
      </c>
      <c r="V14" s="172">
        <v>2.2000000000000002</v>
      </c>
      <c r="W14" s="326">
        <f t="shared" si="11"/>
        <v>2.6</v>
      </c>
      <c r="X14" s="172">
        <v>2.6</v>
      </c>
      <c r="Y14" s="172">
        <v>0</v>
      </c>
      <c r="Z14" s="172">
        <v>0.3</v>
      </c>
      <c r="AA14" s="172">
        <v>2.2999999999999998</v>
      </c>
      <c r="AB14" s="20">
        <v>0.3</v>
      </c>
      <c r="AC14" s="20">
        <v>2.6</v>
      </c>
      <c r="AD14" s="20">
        <v>2.6</v>
      </c>
      <c r="AE14" s="20">
        <v>1.2</v>
      </c>
      <c r="AF14" s="20">
        <v>2.5</v>
      </c>
      <c r="AG14" s="319">
        <f t="shared" si="4"/>
        <v>14.399999999999999</v>
      </c>
      <c r="AH14" s="172">
        <v>0.2</v>
      </c>
      <c r="AI14" s="172">
        <v>0.9</v>
      </c>
      <c r="AJ14" s="172">
        <v>2.2000000000000002</v>
      </c>
      <c r="AK14" s="326">
        <f t="shared" si="12"/>
        <v>3.3000000000000003</v>
      </c>
      <c r="AL14" s="172">
        <v>1.3</v>
      </c>
      <c r="AM14" s="326">
        <f t="shared" si="5"/>
        <v>1.3</v>
      </c>
      <c r="AN14" s="172">
        <v>0.9</v>
      </c>
      <c r="AO14" s="326">
        <f t="shared" si="6"/>
        <v>0.9</v>
      </c>
      <c r="AP14" s="172">
        <f t="shared" si="13"/>
        <v>29.099999999999998</v>
      </c>
    </row>
    <row r="15" spans="1:128" ht="15.75">
      <c r="A15" s="310" t="s">
        <v>256</v>
      </c>
      <c r="B15" s="373">
        <f t="shared" si="0"/>
        <v>28.299999999999997</v>
      </c>
      <c r="C15" s="20">
        <v>0.9</v>
      </c>
      <c r="D15" s="20">
        <v>0.2</v>
      </c>
      <c r="E15" s="319">
        <f t="shared" si="7"/>
        <v>1.1000000000000001</v>
      </c>
      <c r="F15" s="20">
        <v>0.3</v>
      </c>
      <c r="G15" s="20">
        <v>0.7</v>
      </c>
      <c r="H15" s="319">
        <f t="shared" si="8"/>
        <v>1</v>
      </c>
      <c r="I15" s="20">
        <v>2.4</v>
      </c>
      <c r="J15" s="319">
        <f t="shared" si="1"/>
        <v>2.4</v>
      </c>
      <c r="K15" s="20">
        <v>0.3</v>
      </c>
      <c r="L15" s="319">
        <f t="shared" si="2"/>
        <v>0.3</v>
      </c>
      <c r="M15" s="20">
        <v>0.8</v>
      </c>
      <c r="N15" s="20">
        <v>0.1</v>
      </c>
      <c r="O15" s="319">
        <f t="shared" si="9"/>
        <v>0.9</v>
      </c>
      <c r="P15" s="20">
        <v>0.2</v>
      </c>
      <c r="Q15" s="319">
        <f t="shared" si="3"/>
        <v>0.2</v>
      </c>
      <c r="R15" s="20">
        <v>2.1</v>
      </c>
      <c r="S15" s="20">
        <v>0.3</v>
      </c>
      <c r="T15" s="319">
        <f t="shared" si="10"/>
        <v>2.4</v>
      </c>
      <c r="U15" s="20">
        <v>0.4</v>
      </c>
      <c r="V15" s="20">
        <v>2</v>
      </c>
      <c r="W15" s="319">
        <f t="shared" si="11"/>
        <v>2.4</v>
      </c>
      <c r="X15" s="20">
        <v>2.2999999999999998</v>
      </c>
      <c r="Y15" s="20">
        <v>0</v>
      </c>
      <c r="Z15" s="20">
        <v>0.2</v>
      </c>
      <c r="AA15" s="20">
        <v>2.7</v>
      </c>
      <c r="AB15" s="20">
        <v>0.3</v>
      </c>
      <c r="AC15" s="20">
        <v>2</v>
      </c>
      <c r="AD15" s="20">
        <v>1.3</v>
      </c>
      <c r="AE15" s="20">
        <v>0.6</v>
      </c>
      <c r="AF15" s="20">
        <v>2.9</v>
      </c>
      <c r="AG15" s="319">
        <f t="shared" si="4"/>
        <v>12.3</v>
      </c>
      <c r="AH15" s="20">
        <v>0.3</v>
      </c>
      <c r="AI15" s="20">
        <v>0.3</v>
      </c>
      <c r="AJ15" s="20">
        <v>2.1</v>
      </c>
      <c r="AK15" s="319">
        <f t="shared" si="12"/>
        <v>2.7</v>
      </c>
      <c r="AL15" s="20">
        <v>1.4</v>
      </c>
      <c r="AM15" s="319">
        <f t="shared" si="5"/>
        <v>1.4</v>
      </c>
      <c r="AN15" s="20">
        <v>1.2</v>
      </c>
      <c r="AO15" s="319">
        <f t="shared" si="6"/>
        <v>1.2</v>
      </c>
      <c r="AP15" s="20">
        <f t="shared" si="13"/>
        <v>28.299999999999997</v>
      </c>
    </row>
    <row r="16" spans="1:128" ht="15.75">
      <c r="A16" s="310" t="s">
        <v>257</v>
      </c>
      <c r="B16" s="373">
        <f t="shared" si="0"/>
        <v>25.7</v>
      </c>
      <c r="C16" s="20">
        <v>0.3</v>
      </c>
      <c r="D16" s="20">
        <v>0.1</v>
      </c>
      <c r="E16" s="319">
        <f t="shared" si="7"/>
        <v>0.4</v>
      </c>
      <c r="F16" s="20">
        <v>0.1</v>
      </c>
      <c r="G16" s="20">
        <v>0.6</v>
      </c>
      <c r="H16" s="319">
        <f t="shared" si="8"/>
        <v>0.7</v>
      </c>
      <c r="I16" s="20">
        <v>2.4</v>
      </c>
      <c r="J16" s="319">
        <f t="shared" si="1"/>
        <v>2.4</v>
      </c>
      <c r="K16" s="20">
        <v>0.4</v>
      </c>
      <c r="L16" s="319">
        <f t="shared" si="2"/>
        <v>0.4</v>
      </c>
      <c r="M16" s="20">
        <v>0.6</v>
      </c>
      <c r="N16" s="20">
        <v>0.1</v>
      </c>
      <c r="O16" s="319">
        <f t="shared" si="9"/>
        <v>0.7</v>
      </c>
      <c r="P16" s="20">
        <v>0.1</v>
      </c>
      <c r="Q16" s="319">
        <f t="shared" si="3"/>
        <v>0.1</v>
      </c>
      <c r="R16" s="20">
        <v>1.2</v>
      </c>
      <c r="S16" s="20">
        <v>0.2</v>
      </c>
      <c r="T16" s="319">
        <f t="shared" si="10"/>
        <v>1.4</v>
      </c>
      <c r="U16" s="20">
        <v>0.2</v>
      </c>
      <c r="V16" s="20">
        <v>1.5</v>
      </c>
      <c r="W16" s="319">
        <f t="shared" si="11"/>
        <v>1.7</v>
      </c>
      <c r="X16" s="20">
        <v>2.2999999999999998</v>
      </c>
      <c r="Y16" s="20">
        <v>0</v>
      </c>
      <c r="Z16" s="20">
        <v>0.3</v>
      </c>
      <c r="AA16" s="20">
        <v>2.6</v>
      </c>
      <c r="AB16" s="20">
        <v>0.2</v>
      </c>
      <c r="AC16" s="20">
        <v>1.4</v>
      </c>
      <c r="AD16" s="20">
        <v>2.4</v>
      </c>
      <c r="AE16" s="20">
        <v>0.6</v>
      </c>
      <c r="AF16" s="20">
        <v>2</v>
      </c>
      <c r="AG16" s="319">
        <f t="shared" si="4"/>
        <v>11.799999999999999</v>
      </c>
      <c r="AH16" s="20">
        <v>0.3</v>
      </c>
      <c r="AI16" s="20">
        <v>0.9</v>
      </c>
      <c r="AJ16" s="20">
        <v>2.6</v>
      </c>
      <c r="AK16" s="319">
        <f t="shared" si="12"/>
        <v>3.8</v>
      </c>
      <c r="AL16" s="20">
        <v>1.3</v>
      </c>
      <c r="AM16" s="319">
        <f t="shared" si="5"/>
        <v>1.3</v>
      </c>
      <c r="AN16" s="20">
        <v>1</v>
      </c>
      <c r="AO16" s="319">
        <f t="shared" si="6"/>
        <v>1</v>
      </c>
      <c r="AP16" s="20">
        <f t="shared" si="13"/>
        <v>25.7</v>
      </c>
    </row>
    <row r="17" spans="1:42" ht="15.75">
      <c r="A17" s="310" t="s">
        <v>662</v>
      </c>
      <c r="B17" s="373">
        <f t="shared" si="0"/>
        <v>35.700000000000003</v>
      </c>
      <c r="C17" s="20">
        <v>0.3</v>
      </c>
      <c r="D17" s="20">
        <v>0.2</v>
      </c>
      <c r="E17" s="319">
        <f t="shared" si="7"/>
        <v>0.5</v>
      </c>
      <c r="F17" s="20">
        <v>0</v>
      </c>
      <c r="G17" s="20">
        <v>0.5</v>
      </c>
      <c r="H17" s="319">
        <f t="shared" si="8"/>
        <v>0.5</v>
      </c>
      <c r="I17" s="20">
        <v>2.5</v>
      </c>
      <c r="J17" s="319">
        <f t="shared" si="1"/>
        <v>2.5</v>
      </c>
      <c r="K17" s="20">
        <v>0.3</v>
      </c>
      <c r="L17" s="319">
        <f t="shared" si="2"/>
        <v>0.3</v>
      </c>
      <c r="M17" s="20">
        <v>1</v>
      </c>
      <c r="N17" s="20">
        <v>0.1</v>
      </c>
      <c r="O17" s="319">
        <f t="shared" si="9"/>
        <v>1.1000000000000001</v>
      </c>
      <c r="P17" s="20">
        <v>0.1</v>
      </c>
      <c r="Q17" s="319">
        <f t="shared" si="3"/>
        <v>0.1</v>
      </c>
      <c r="R17" s="20">
        <v>1.6</v>
      </c>
      <c r="S17" s="20">
        <v>0.3</v>
      </c>
      <c r="T17" s="319">
        <f t="shared" si="10"/>
        <v>1.9000000000000001</v>
      </c>
      <c r="U17" s="20">
        <v>0.7</v>
      </c>
      <c r="V17" s="20">
        <v>3.2</v>
      </c>
      <c r="W17" s="319">
        <f t="shared" si="11"/>
        <v>3.9000000000000004</v>
      </c>
      <c r="X17" s="20">
        <v>3</v>
      </c>
      <c r="Y17" s="20">
        <v>0</v>
      </c>
      <c r="Z17" s="20">
        <v>0.2</v>
      </c>
      <c r="AA17" s="20">
        <v>4.4000000000000004</v>
      </c>
      <c r="AB17" s="20">
        <v>0.9</v>
      </c>
      <c r="AC17" s="20">
        <v>4.3</v>
      </c>
      <c r="AD17" s="20">
        <v>1.2</v>
      </c>
      <c r="AE17" s="20">
        <v>1.3</v>
      </c>
      <c r="AF17" s="20">
        <v>3.5</v>
      </c>
      <c r="AG17" s="319">
        <f t="shared" si="4"/>
        <v>18.8</v>
      </c>
      <c r="AH17" s="20">
        <v>0.2</v>
      </c>
      <c r="AI17" s="20">
        <v>1</v>
      </c>
      <c r="AJ17" s="20">
        <v>2.2999999999999998</v>
      </c>
      <c r="AK17" s="319">
        <f t="shared" si="12"/>
        <v>3.5</v>
      </c>
      <c r="AL17" s="20">
        <v>1.5</v>
      </c>
      <c r="AM17" s="319">
        <f t="shared" si="5"/>
        <v>1.5</v>
      </c>
      <c r="AN17" s="20">
        <v>1.1000000000000001</v>
      </c>
      <c r="AO17" s="319">
        <f t="shared" si="6"/>
        <v>1.1000000000000001</v>
      </c>
      <c r="AP17" s="20">
        <f>E17+H17+J17+L17+O17+Q17++T17+W17+AG17+AK17+AM17+AO17</f>
        <v>35.700000000000003</v>
      </c>
    </row>
    <row r="18" spans="1:42" ht="15.75">
      <c r="A18" s="310" t="s">
        <v>308</v>
      </c>
      <c r="B18" s="373">
        <f t="shared" si="0"/>
        <v>26.3</v>
      </c>
      <c r="C18" s="20">
        <v>0.4</v>
      </c>
      <c r="D18" s="20">
        <v>0.1</v>
      </c>
      <c r="E18" s="319">
        <f t="shared" si="7"/>
        <v>0.5</v>
      </c>
      <c r="F18" s="20">
        <v>0.3</v>
      </c>
      <c r="G18" s="20">
        <v>0.6</v>
      </c>
      <c r="H18" s="319">
        <f t="shared" si="8"/>
        <v>0.89999999999999991</v>
      </c>
      <c r="I18" s="20">
        <v>2.2000000000000002</v>
      </c>
      <c r="J18" s="319">
        <f t="shared" si="1"/>
        <v>2.2000000000000002</v>
      </c>
      <c r="K18" s="20">
        <v>0.2</v>
      </c>
      <c r="L18" s="319">
        <f t="shared" si="2"/>
        <v>0.2</v>
      </c>
      <c r="M18" s="20">
        <v>0.3</v>
      </c>
      <c r="N18" s="20">
        <v>0.1</v>
      </c>
      <c r="O18" s="319">
        <f t="shared" si="9"/>
        <v>0.4</v>
      </c>
      <c r="P18" s="20">
        <v>0.1</v>
      </c>
      <c r="Q18" s="319">
        <f t="shared" si="3"/>
        <v>0.1</v>
      </c>
      <c r="R18" s="20">
        <v>1.5</v>
      </c>
      <c r="S18" s="20">
        <v>0.4</v>
      </c>
      <c r="T18" s="319">
        <f t="shared" si="10"/>
        <v>1.9</v>
      </c>
      <c r="U18" s="20">
        <v>0.2</v>
      </c>
      <c r="V18" s="20">
        <v>2.1</v>
      </c>
      <c r="W18" s="319">
        <f t="shared" si="11"/>
        <v>2.3000000000000003</v>
      </c>
      <c r="X18" s="20">
        <v>1.5</v>
      </c>
      <c r="Y18" s="20">
        <v>0</v>
      </c>
      <c r="Z18" s="20">
        <v>0.1</v>
      </c>
      <c r="AA18" s="20">
        <v>2.9</v>
      </c>
      <c r="AB18" s="20">
        <v>0.2</v>
      </c>
      <c r="AC18" s="20">
        <v>2.5</v>
      </c>
      <c r="AD18" s="20">
        <v>1.1000000000000001</v>
      </c>
      <c r="AE18" s="20">
        <v>1.2</v>
      </c>
      <c r="AF18" s="20">
        <v>2</v>
      </c>
      <c r="AG18" s="319">
        <f t="shared" si="4"/>
        <v>11.5</v>
      </c>
      <c r="AH18" s="20">
        <v>0.2</v>
      </c>
      <c r="AI18" s="20">
        <v>1</v>
      </c>
      <c r="AJ18" s="20">
        <v>2.2999999999999998</v>
      </c>
      <c r="AK18" s="319">
        <f t="shared" si="12"/>
        <v>3.5</v>
      </c>
      <c r="AL18" s="20">
        <v>1.6</v>
      </c>
      <c r="AM18" s="319">
        <f t="shared" si="5"/>
        <v>1.6</v>
      </c>
      <c r="AN18" s="20">
        <v>1.2</v>
      </c>
      <c r="AO18" s="319">
        <f t="shared" si="6"/>
        <v>1.2</v>
      </c>
      <c r="AP18" s="20">
        <f t="shared" si="13"/>
        <v>26.3</v>
      </c>
    </row>
    <row r="19" spans="1:42" ht="15.75">
      <c r="A19" s="371" t="s">
        <v>309</v>
      </c>
      <c r="B19" s="374">
        <f t="shared" si="0"/>
        <v>25.699999999999996</v>
      </c>
      <c r="C19" s="172">
        <v>0.6</v>
      </c>
      <c r="D19" s="172">
        <v>0.2</v>
      </c>
      <c r="E19" s="326">
        <f t="shared" si="7"/>
        <v>0.8</v>
      </c>
      <c r="F19" s="172">
        <v>0.4</v>
      </c>
      <c r="G19" s="172">
        <v>0.5</v>
      </c>
      <c r="H19" s="326">
        <f t="shared" si="8"/>
        <v>0.9</v>
      </c>
      <c r="I19" s="172">
        <v>2.2999999999999998</v>
      </c>
      <c r="J19" s="326">
        <f t="shared" si="1"/>
        <v>2.2999999999999998</v>
      </c>
      <c r="K19" s="172">
        <v>0.2</v>
      </c>
      <c r="L19" s="326">
        <f t="shared" si="2"/>
        <v>0.2</v>
      </c>
      <c r="M19" s="172">
        <v>0.3</v>
      </c>
      <c r="N19" s="172">
        <v>0.1</v>
      </c>
      <c r="O19" s="326">
        <f t="shared" si="9"/>
        <v>0.4</v>
      </c>
      <c r="P19" s="172">
        <v>0.3</v>
      </c>
      <c r="Q19" s="326">
        <f t="shared" si="3"/>
        <v>0.3</v>
      </c>
      <c r="R19" s="172">
        <v>1.5</v>
      </c>
      <c r="S19" s="172">
        <v>0.4</v>
      </c>
      <c r="T19" s="326">
        <f t="shared" si="10"/>
        <v>1.9</v>
      </c>
      <c r="U19" s="172">
        <v>0.2</v>
      </c>
      <c r="V19" s="172">
        <v>1.5</v>
      </c>
      <c r="W19" s="326">
        <f t="shared" si="11"/>
        <v>1.7</v>
      </c>
      <c r="X19" s="172">
        <v>1.6</v>
      </c>
      <c r="Y19" s="172">
        <v>0</v>
      </c>
      <c r="Z19" s="172">
        <v>0.2</v>
      </c>
      <c r="AA19" s="172">
        <v>2.8</v>
      </c>
      <c r="AB19" s="172">
        <v>0.2</v>
      </c>
      <c r="AC19" s="172">
        <v>2.4</v>
      </c>
      <c r="AD19" s="172">
        <v>1.9</v>
      </c>
      <c r="AE19" s="172">
        <v>1</v>
      </c>
      <c r="AF19" s="172">
        <v>1.2</v>
      </c>
      <c r="AG19" s="326">
        <f t="shared" si="4"/>
        <v>11.299999999999999</v>
      </c>
      <c r="AH19" s="172">
        <v>0.2</v>
      </c>
      <c r="AI19" s="172">
        <v>1</v>
      </c>
      <c r="AJ19" s="172">
        <v>2.1</v>
      </c>
      <c r="AK19" s="326">
        <f t="shared" si="12"/>
        <v>3.3</v>
      </c>
      <c r="AL19" s="172">
        <v>1.4</v>
      </c>
      <c r="AM19" s="326">
        <f t="shared" si="5"/>
        <v>1.4</v>
      </c>
      <c r="AN19" s="172">
        <v>1.2</v>
      </c>
      <c r="AO19" s="326">
        <f t="shared" si="6"/>
        <v>1.2</v>
      </c>
      <c r="AP19" s="172">
        <f t="shared" si="13"/>
        <v>25.699999999999996</v>
      </c>
    </row>
    <row r="20" spans="1:42" ht="15.75">
      <c r="A20" s="354" t="s">
        <v>340</v>
      </c>
      <c r="B20" s="373">
        <f t="shared" si="0"/>
        <v>23.500000000000004</v>
      </c>
      <c r="C20" s="20">
        <v>0</v>
      </c>
      <c r="D20" s="20">
        <v>0.2</v>
      </c>
      <c r="E20" s="319">
        <f t="shared" si="7"/>
        <v>0.2</v>
      </c>
      <c r="F20" s="20">
        <v>0.4</v>
      </c>
      <c r="G20" s="20">
        <v>0.4</v>
      </c>
      <c r="H20" s="319">
        <f t="shared" si="8"/>
        <v>0.8</v>
      </c>
      <c r="I20" s="20">
        <v>2</v>
      </c>
      <c r="J20" s="319">
        <f t="shared" si="1"/>
        <v>2</v>
      </c>
      <c r="K20" s="20">
        <v>0.1</v>
      </c>
      <c r="L20" s="319">
        <f t="shared" si="2"/>
        <v>0.1</v>
      </c>
      <c r="M20" s="20">
        <v>1.1000000000000001</v>
      </c>
      <c r="N20" s="20">
        <v>0.1</v>
      </c>
      <c r="O20" s="319">
        <f t="shared" si="9"/>
        <v>1.2000000000000002</v>
      </c>
      <c r="P20" s="20">
        <v>0</v>
      </c>
      <c r="Q20" s="319">
        <f t="shared" si="3"/>
        <v>0</v>
      </c>
      <c r="R20" s="20">
        <v>1.4</v>
      </c>
      <c r="S20" s="20">
        <v>0.3</v>
      </c>
      <c r="T20" s="319">
        <f t="shared" si="10"/>
        <v>1.7</v>
      </c>
      <c r="U20" s="20">
        <v>0.1</v>
      </c>
      <c r="V20" s="20">
        <v>1.4</v>
      </c>
      <c r="W20" s="319">
        <f t="shared" si="11"/>
        <v>1.5</v>
      </c>
      <c r="X20" s="20">
        <v>2.2000000000000002</v>
      </c>
      <c r="Y20" s="20">
        <v>0</v>
      </c>
      <c r="Z20" s="20">
        <v>0.4</v>
      </c>
      <c r="AA20" s="20">
        <v>2.7</v>
      </c>
      <c r="AB20" s="20">
        <v>0.1</v>
      </c>
      <c r="AC20" s="20">
        <v>1.4</v>
      </c>
      <c r="AD20" s="20">
        <v>0.7</v>
      </c>
      <c r="AE20" s="20">
        <v>0.8</v>
      </c>
      <c r="AF20" s="20">
        <v>1.4</v>
      </c>
      <c r="AG20" s="319">
        <f t="shared" si="4"/>
        <v>9.7000000000000011</v>
      </c>
      <c r="AH20" s="20">
        <v>0.3</v>
      </c>
      <c r="AI20" s="20">
        <v>1</v>
      </c>
      <c r="AJ20" s="20">
        <v>2.5</v>
      </c>
      <c r="AK20" s="319">
        <f t="shared" si="12"/>
        <v>3.8</v>
      </c>
      <c r="AL20" s="20">
        <v>1.5</v>
      </c>
      <c r="AM20" s="319">
        <f t="shared" si="5"/>
        <v>1.5</v>
      </c>
      <c r="AN20" s="20">
        <v>1</v>
      </c>
      <c r="AO20" s="319">
        <f t="shared" si="6"/>
        <v>1</v>
      </c>
      <c r="AP20" s="20">
        <f t="shared" si="13"/>
        <v>23.500000000000004</v>
      </c>
    </row>
    <row r="21" spans="1:42" ht="15.75">
      <c r="A21" s="310" t="s">
        <v>323</v>
      </c>
      <c r="B21" s="373">
        <f t="shared" si="0"/>
        <v>29.400000000000002</v>
      </c>
      <c r="C21" s="20">
        <v>0.8</v>
      </c>
      <c r="D21" s="20">
        <v>0.3</v>
      </c>
      <c r="E21" s="319">
        <f t="shared" si="7"/>
        <v>1.1000000000000001</v>
      </c>
      <c r="F21" s="20">
        <v>0.4</v>
      </c>
      <c r="G21" s="20">
        <v>0.6</v>
      </c>
      <c r="H21" s="319">
        <f t="shared" si="8"/>
        <v>1</v>
      </c>
      <c r="I21" s="20">
        <v>1.4</v>
      </c>
      <c r="J21" s="319">
        <f t="shared" si="1"/>
        <v>1.4</v>
      </c>
      <c r="K21" s="20">
        <v>0.3</v>
      </c>
      <c r="L21" s="319">
        <f t="shared" si="2"/>
        <v>0.3</v>
      </c>
      <c r="M21" s="20">
        <v>0.4</v>
      </c>
      <c r="N21" s="20">
        <v>0.1</v>
      </c>
      <c r="O21" s="319">
        <f t="shared" si="9"/>
        <v>0.5</v>
      </c>
      <c r="P21" s="20">
        <v>0</v>
      </c>
      <c r="Q21" s="319">
        <f t="shared" si="3"/>
        <v>0</v>
      </c>
      <c r="R21" s="20">
        <v>1.1000000000000001</v>
      </c>
      <c r="S21" s="20">
        <v>0.2</v>
      </c>
      <c r="T21" s="319">
        <f t="shared" si="10"/>
        <v>1.3</v>
      </c>
      <c r="U21" s="20">
        <v>0</v>
      </c>
      <c r="V21" s="20">
        <v>2.7</v>
      </c>
      <c r="W21" s="319">
        <f t="shared" si="11"/>
        <v>2.7</v>
      </c>
      <c r="X21" s="20">
        <v>3.6</v>
      </c>
      <c r="Y21" s="20">
        <v>0.3</v>
      </c>
      <c r="Z21" s="20">
        <v>0.8</v>
      </c>
      <c r="AA21" s="20">
        <v>2.2000000000000002</v>
      </c>
      <c r="AB21" s="20">
        <v>0.4</v>
      </c>
      <c r="AC21" s="20">
        <v>0.8</v>
      </c>
      <c r="AD21" s="20">
        <v>2.2999999999999998</v>
      </c>
      <c r="AE21" s="20">
        <v>0.9</v>
      </c>
      <c r="AF21" s="20">
        <v>1.6</v>
      </c>
      <c r="AG21" s="319">
        <f t="shared" si="4"/>
        <v>12.900000000000002</v>
      </c>
      <c r="AH21" s="20">
        <v>1.2</v>
      </c>
      <c r="AI21" s="20">
        <v>1.6</v>
      </c>
      <c r="AJ21" s="20">
        <v>2.7</v>
      </c>
      <c r="AK21" s="319">
        <f t="shared" si="12"/>
        <v>5.5</v>
      </c>
      <c r="AL21" s="20">
        <v>1.7</v>
      </c>
      <c r="AM21" s="319">
        <f t="shared" si="5"/>
        <v>1.7</v>
      </c>
      <c r="AN21" s="20">
        <v>1</v>
      </c>
      <c r="AO21" s="319">
        <f t="shared" si="6"/>
        <v>1</v>
      </c>
      <c r="AP21" s="20">
        <f t="shared" si="13"/>
        <v>29.400000000000002</v>
      </c>
    </row>
    <row r="22" spans="1:42" ht="15.75">
      <c r="A22" s="371" t="s">
        <v>666</v>
      </c>
      <c r="B22" s="374">
        <f t="shared" si="0"/>
        <v>30.2</v>
      </c>
      <c r="C22" s="172">
        <v>0.4</v>
      </c>
      <c r="D22" s="172">
        <v>0.4</v>
      </c>
      <c r="E22" s="326">
        <f t="shared" si="7"/>
        <v>0.8</v>
      </c>
      <c r="F22" s="172">
        <v>0.4</v>
      </c>
      <c r="G22" s="172">
        <v>0.5</v>
      </c>
      <c r="H22" s="326">
        <f t="shared" si="8"/>
        <v>0.9</v>
      </c>
      <c r="I22" s="172">
        <v>2</v>
      </c>
      <c r="J22" s="326">
        <f t="shared" si="1"/>
        <v>2</v>
      </c>
      <c r="K22" s="172">
        <v>0.1</v>
      </c>
      <c r="L22" s="326">
        <f t="shared" si="2"/>
        <v>0.1</v>
      </c>
      <c r="M22" s="172">
        <v>0.3</v>
      </c>
      <c r="N22" s="172">
        <v>0.1</v>
      </c>
      <c r="O22" s="326">
        <f t="shared" si="9"/>
        <v>0.4</v>
      </c>
      <c r="P22" s="172">
        <v>0</v>
      </c>
      <c r="Q22" s="326">
        <f t="shared" si="3"/>
        <v>0</v>
      </c>
      <c r="R22" s="172">
        <v>0.8</v>
      </c>
      <c r="S22" s="172">
        <v>0.1</v>
      </c>
      <c r="T22" s="326">
        <f t="shared" si="10"/>
        <v>0.9</v>
      </c>
      <c r="U22" s="172">
        <v>0</v>
      </c>
      <c r="V22" s="172">
        <v>2.1</v>
      </c>
      <c r="W22" s="326">
        <f t="shared" si="11"/>
        <v>2.1</v>
      </c>
      <c r="X22" s="172">
        <v>1.3</v>
      </c>
      <c r="Y22" s="172">
        <v>0.6</v>
      </c>
      <c r="Z22" s="172">
        <v>1.2</v>
      </c>
      <c r="AA22" s="172">
        <v>4.2</v>
      </c>
      <c r="AB22" s="172">
        <v>0.2</v>
      </c>
      <c r="AC22" s="172">
        <v>1.2</v>
      </c>
      <c r="AD22" s="172">
        <v>3.7</v>
      </c>
      <c r="AE22" s="172">
        <v>1.2</v>
      </c>
      <c r="AF22" s="172">
        <v>1.4</v>
      </c>
      <c r="AG22" s="326">
        <f t="shared" si="4"/>
        <v>14.999999999999998</v>
      </c>
      <c r="AH22" s="172">
        <v>0.6</v>
      </c>
      <c r="AI22" s="172">
        <v>1.2</v>
      </c>
      <c r="AJ22" s="172">
        <v>3.5</v>
      </c>
      <c r="AK22" s="326">
        <f t="shared" si="12"/>
        <v>5.3</v>
      </c>
      <c r="AL22" s="172">
        <v>1.7</v>
      </c>
      <c r="AM22" s="326">
        <f t="shared" si="5"/>
        <v>1.7</v>
      </c>
      <c r="AN22" s="172">
        <v>1</v>
      </c>
      <c r="AO22" s="326">
        <f t="shared" si="6"/>
        <v>1</v>
      </c>
      <c r="AP22" s="172">
        <f t="shared" si="13"/>
        <v>30.2</v>
      </c>
    </row>
    <row r="23" spans="1:42" ht="15.75">
      <c r="A23" s="310" t="s">
        <v>665</v>
      </c>
      <c r="B23" s="373">
        <f t="shared" si="0"/>
        <v>33.9</v>
      </c>
      <c r="C23" s="20">
        <v>0.4</v>
      </c>
      <c r="D23" s="20">
        <v>0.4</v>
      </c>
      <c r="E23" s="319">
        <f t="shared" si="7"/>
        <v>0.8</v>
      </c>
      <c r="F23" s="20">
        <v>0.4</v>
      </c>
      <c r="G23" s="20">
        <v>0.6</v>
      </c>
      <c r="H23" s="319">
        <f t="shared" si="8"/>
        <v>1</v>
      </c>
      <c r="I23" s="20">
        <v>1.3</v>
      </c>
      <c r="J23" s="319">
        <f t="shared" si="1"/>
        <v>1.3</v>
      </c>
      <c r="K23" s="20">
        <v>0.3</v>
      </c>
      <c r="L23" s="319">
        <f t="shared" si="2"/>
        <v>0.3</v>
      </c>
      <c r="M23" s="20">
        <v>0.6</v>
      </c>
      <c r="N23" s="20">
        <v>0.1</v>
      </c>
      <c r="O23" s="319">
        <f t="shared" si="9"/>
        <v>0.7</v>
      </c>
      <c r="P23" s="20">
        <v>0</v>
      </c>
      <c r="Q23" s="319">
        <f t="shared" si="3"/>
        <v>0</v>
      </c>
      <c r="R23" s="20">
        <v>0.3</v>
      </c>
      <c r="S23" s="20">
        <v>0</v>
      </c>
      <c r="T23" s="319">
        <f t="shared" si="10"/>
        <v>0.3</v>
      </c>
      <c r="U23" s="20">
        <v>0</v>
      </c>
      <c r="V23" s="20">
        <v>4</v>
      </c>
      <c r="W23" s="319">
        <f t="shared" si="11"/>
        <v>4</v>
      </c>
      <c r="X23" s="20">
        <v>1.5</v>
      </c>
      <c r="Y23" s="20">
        <v>1.2</v>
      </c>
      <c r="Z23" s="20">
        <v>0.3</v>
      </c>
      <c r="AA23" s="20">
        <v>5.4</v>
      </c>
      <c r="AB23" s="20">
        <v>0.2</v>
      </c>
      <c r="AC23" s="20">
        <v>1</v>
      </c>
      <c r="AD23" s="20">
        <v>5.8</v>
      </c>
      <c r="AE23" s="20">
        <v>2.5</v>
      </c>
      <c r="AF23" s="20">
        <v>0.6</v>
      </c>
      <c r="AG23" s="319">
        <f t="shared" si="4"/>
        <v>18.5</v>
      </c>
      <c r="AH23" s="20">
        <v>0.4</v>
      </c>
      <c r="AI23" s="20">
        <v>1</v>
      </c>
      <c r="AJ23" s="20">
        <v>2.9</v>
      </c>
      <c r="AK23" s="319">
        <f t="shared" si="12"/>
        <v>4.3</v>
      </c>
      <c r="AL23" s="20">
        <v>1.7</v>
      </c>
      <c r="AM23" s="319">
        <f t="shared" si="5"/>
        <v>1.7</v>
      </c>
      <c r="AN23" s="20">
        <v>1</v>
      </c>
      <c r="AO23" s="319">
        <f t="shared" si="6"/>
        <v>1</v>
      </c>
      <c r="AP23" s="20">
        <f t="shared" si="13"/>
        <v>33.9</v>
      </c>
    </row>
    <row r="24" spans="1:42" ht="15.75">
      <c r="A24" s="310" t="s">
        <v>664</v>
      </c>
      <c r="B24" s="373">
        <f t="shared" si="0"/>
        <v>26.599999999999998</v>
      </c>
      <c r="C24" s="20">
        <v>0.4</v>
      </c>
      <c r="D24" s="20">
        <v>0.4</v>
      </c>
      <c r="E24" s="319">
        <f t="shared" si="7"/>
        <v>0.8</v>
      </c>
      <c r="F24" s="20">
        <v>0.3</v>
      </c>
      <c r="G24" s="20">
        <v>0.4</v>
      </c>
      <c r="H24" s="319">
        <f t="shared" si="8"/>
        <v>0.7</v>
      </c>
      <c r="I24" s="20">
        <v>1.2</v>
      </c>
      <c r="J24" s="319">
        <f t="shared" si="1"/>
        <v>1.2</v>
      </c>
      <c r="K24" s="20">
        <v>0.4</v>
      </c>
      <c r="L24" s="319">
        <f t="shared" si="2"/>
        <v>0.4</v>
      </c>
      <c r="M24" s="20">
        <v>0.3</v>
      </c>
      <c r="N24" s="20">
        <v>0.1</v>
      </c>
      <c r="O24" s="319">
        <f t="shared" si="9"/>
        <v>0.4</v>
      </c>
      <c r="P24" s="20">
        <v>0</v>
      </c>
      <c r="Q24" s="319">
        <f t="shared" si="3"/>
        <v>0</v>
      </c>
      <c r="R24" s="20">
        <v>0.5</v>
      </c>
      <c r="S24" s="20">
        <v>0.1</v>
      </c>
      <c r="T24" s="319">
        <f t="shared" si="10"/>
        <v>0.6</v>
      </c>
      <c r="U24" s="20">
        <v>0</v>
      </c>
      <c r="V24" s="20">
        <v>4.8</v>
      </c>
      <c r="W24" s="319">
        <f t="shared" si="11"/>
        <v>4.8</v>
      </c>
      <c r="X24" s="20">
        <v>0.6</v>
      </c>
      <c r="Y24" s="20">
        <v>0.3</v>
      </c>
      <c r="Z24" s="20">
        <v>0.2</v>
      </c>
      <c r="AA24" s="20">
        <v>3.7</v>
      </c>
      <c r="AB24" s="20">
        <v>0</v>
      </c>
      <c r="AC24" s="20">
        <v>0.5</v>
      </c>
      <c r="AD24" s="20">
        <v>1.9</v>
      </c>
      <c r="AE24" s="20">
        <v>2.8</v>
      </c>
      <c r="AF24" s="20">
        <v>2.4</v>
      </c>
      <c r="AG24" s="319">
        <f t="shared" si="4"/>
        <v>12.4</v>
      </c>
      <c r="AH24" s="20">
        <v>0.1</v>
      </c>
      <c r="AI24" s="20">
        <v>1.2</v>
      </c>
      <c r="AJ24" s="20">
        <v>1.8</v>
      </c>
      <c r="AK24" s="319">
        <f t="shared" si="12"/>
        <v>3.1</v>
      </c>
      <c r="AL24" s="20">
        <v>1.3</v>
      </c>
      <c r="AM24" s="319">
        <f t="shared" si="5"/>
        <v>1.3</v>
      </c>
      <c r="AN24" s="20">
        <v>0.9</v>
      </c>
      <c r="AO24" s="319">
        <f t="shared" si="6"/>
        <v>0.9</v>
      </c>
      <c r="AP24" s="20">
        <f t="shared" si="13"/>
        <v>26.599999999999998</v>
      </c>
    </row>
    <row r="25" spans="1:42" ht="16.5" thickBot="1">
      <c r="A25" s="372" t="s">
        <v>668</v>
      </c>
      <c r="B25" s="375">
        <f t="shared" si="0"/>
        <v>29</v>
      </c>
      <c r="C25" s="112">
        <v>0.28999999999999998</v>
      </c>
      <c r="D25" s="112">
        <v>0.12</v>
      </c>
      <c r="E25" s="324">
        <f t="shared" si="7"/>
        <v>0.41</v>
      </c>
      <c r="F25" s="112">
        <v>0.32</v>
      </c>
      <c r="G25" s="112">
        <v>0.19</v>
      </c>
      <c r="H25" s="324">
        <f t="shared" si="8"/>
        <v>0.51</v>
      </c>
      <c r="I25" s="112">
        <v>1.19</v>
      </c>
      <c r="J25" s="324">
        <f t="shared" si="1"/>
        <v>1.19</v>
      </c>
      <c r="K25" s="112">
        <v>0.27</v>
      </c>
      <c r="L25" s="324">
        <f t="shared" si="2"/>
        <v>0.27</v>
      </c>
      <c r="M25" s="112">
        <v>0.31</v>
      </c>
      <c r="N25" s="112">
        <v>0.31</v>
      </c>
      <c r="O25" s="324">
        <f t="shared" si="9"/>
        <v>0.62</v>
      </c>
      <c r="P25" s="112">
        <v>0</v>
      </c>
      <c r="Q25" s="324">
        <f t="shared" si="3"/>
        <v>0</v>
      </c>
      <c r="R25" s="112">
        <v>0.62</v>
      </c>
      <c r="S25" s="112">
        <v>0</v>
      </c>
      <c r="T25" s="324">
        <f t="shared" si="10"/>
        <v>0.62</v>
      </c>
      <c r="U25" s="112">
        <v>0</v>
      </c>
      <c r="V25" s="112">
        <v>4.82</v>
      </c>
      <c r="W25" s="324">
        <f t="shared" si="11"/>
        <v>4.82</v>
      </c>
      <c r="X25" s="112">
        <v>0.74</v>
      </c>
      <c r="Y25" s="112">
        <v>0.47</v>
      </c>
      <c r="Z25" s="112">
        <v>0.25</v>
      </c>
      <c r="AA25" s="112">
        <v>4.96</v>
      </c>
      <c r="AB25" s="112">
        <v>0.03</v>
      </c>
      <c r="AC25" s="112">
        <v>0.66</v>
      </c>
      <c r="AD25" s="112">
        <v>2.98</v>
      </c>
      <c r="AE25" s="112">
        <v>2.82</v>
      </c>
      <c r="AF25" s="112">
        <v>1.25</v>
      </c>
      <c r="AG25" s="324">
        <f t="shared" si="4"/>
        <v>14.16</v>
      </c>
      <c r="AH25" s="112">
        <v>0.61</v>
      </c>
      <c r="AI25" s="112">
        <v>0.51</v>
      </c>
      <c r="AJ25" s="112">
        <v>2.72</v>
      </c>
      <c r="AK25" s="324">
        <f t="shared" si="12"/>
        <v>3.8400000000000003</v>
      </c>
      <c r="AL25" s="112">
        <v>1.75</v>
      </c>
      <c r="AM25" s="324">
        <f t="shared" si="5"/>
        <v>1.75</v>
      </c>
      <c r="AN25" s="112">
        <v>0.81</v>
      </c>
      <c r="AO25" s="324">
        <f t="shared" si="6"/>
        <v>0.81</v>
      </c>
      <c r="AP25" s="112">
        <f t="shared" si="13"/>
        <v>29</v>
      </c>
    </row>
    <row r="26" spans="1:42">
      <c r="A26" s="301" t="s">
        <v>60</v>
      </c>
      <c r="B26" s="310"/>
      <c r="C26" s="20">
        <f>AVERAGE(C6:C25)</f>
        <v>0.55800000000000005</v>
      </c>
      <c r="D26" s="20">
        <f>AVERAGE(D6:D25)</f>
        <v>0.23050000000000007</v>
      </c>
      <c r="E26" s="319">
        <f t="shared" ref="E26:J26" si="14">SUM(E6:E25)/COUNTA(E6:E25)</f>
        <v>0.78850000000000009</v>
      </c>
      <c r="F26" s="20">
        <f>AVERAGE(F6:F25)</f>
        <v>0.26200000000000001</v>
      </c>
      <c r="G26" s="20">
        <f>AVERAGE(G6:G25)</f>
        <v>0.51049999999999995</v>
      </c>
      <c r="H26" s="319">
        <f t="shared" si="14"/>
        <v>0.77250000000000008</v>
      </c>
      <c r="I26" s="20">
        <f>AVERAGE(I6:I25)</f>
        <v>1.7654999999999998</v>
      </c>
      <c r="J26" s="319">
        <f t="shared" si="14"/>
        <v>1.7654999999999998</v>
      </c>
      <c r="K26" s="20">
        <f>AVERAGE(K6:K25)</f>
        <v>0.35799999999999998</v>
      </c>
      <c r="L26" s="319">
        <f>SUM(L6:L25)/COUNTA(L6:L25)</f>
        <v>0.35799999999999998</v>
      </c>
      <c r="M26" s="20">
        <f>AVERAGE(M6:M25)</f>
        <v>0.60900000000000021</v>
      </c>
      <c r="N26" s="20">
        <f>AVERAGE(N6:N25)</f>
        <v>0.10650000000000004</v>
      </c>
      <c r="O26" s="319">
        <f t="shared" ref="O26" si="15">SUM(O6:O25)/COUNTA(O6:O25)</f>
        <v>0.71550000000000002</v>
      </c>
      <c r="P26" s="20">
        <f>AVERAGE(P6:P25)</f>
        <v>0.18049999999999999</v>
      </c>
      <c r="Q26" s="319">
        <f t="shared" ref="Q26" si="16">SUM(Q6:Q25)/COUNTA(Q6:Q25)</f>
        <v>0.18049999999999999</v>
      </c>
      <c r="R26" s="20">
        <f t="shared" ref="R26:S26" si="17">AVERAGE(R6:R25)</f>
        <v>1.2100000000000002</v>
      </c>
      <c r="S26" s="20">
        <f t="shared" si="17"/>
        <v>0.24649999999999994</v>
      </c>
      <c r="T26" s="319">
        <f>SUM(T6:T25)/COUNTA(T6:T25)</f>
        <v>1.4564999999999997</v>
      </c>
      <c r="U26" s="20">
        <f>AVERAGE(U6:U25)</f>
        <v>0.186</v>
      </c>
      <c r="V26" s="20">
        <f>AVERAGE(V6:V25)</f>
        <v>2.4319999999999999</v>
      </c>
      <c r="W26" s="319">
        <f>SUM(W6:W25)/COUNTA(W6:W25)</f>
        <v>2.6179999999999999</v>
      </c>
      <c r="X26" s="20">
        <f t="shared" ref="X26:AF26" si="18">AVERAGE(X6:X25)</f>
        <v>2.2590000000000003</v>
      </c>
      <c r="Y26" s="20">
        <f t="shared" si="18"/>
        <v>0.14349999999999996</v>
      </c>
      <c r="Z26" s="20">
        <f t="shared" si="18"/>
        <v>0.40600000000000003</v>
      </c>
      <c r="AA26" s="20">
        <f t="shared" si="18"/>
        <v>3.1350000000000007</v>
      </c>
      <c r="AB26" s="20">
        <f t="shared" si="18"/>
        <v>0.25600000000000001</v>
      </c>
      <c r="AC26" s="20">
        <f t="shared" si="18"/>
        <v>1.6689999999999998</v>
      </c>
      <c r="AD26" s="20">
        <f t="shared" si="18"/>
        <v>2.3169999999999997</v>
      </c>
      <c r="AE26" s="20">
        <f t="shared" si="18"/>
        <v>1.069</v>
      </c>
      <c r="AF26" s="20">
        <f t="shared" si="18"/>
        <v>1.8879999999999999</v>
      </c>
      <c r="AG26" s="319">
        <f>AVERAGE(AG6:AG25)</f>
        <v>13.142500000000002</v>
      </c>
      <c r="AH26" s="20">
        <f>AVERAGE(AH6:AH25)</f>
        <v>0.49399999999999994</v>
      </c>
      <c r="AI26" s="20">
        <f>AVERAGE(AI6:AI25)</f>
        <v>1.1970000000000001</v>
      </c>
      <c r="AJ26" s="20">
        <f>AVERAGE(AJ6:AJ25)</f>
        <v>2.3679999999999999</v>
      </c>
      <c r="AK26" s="319">
        <f>SUM(AK6:AK25)/COUNTA(AK6:AK25)</f>
        <v>4.0589999999999993</v>
      </c>
      <c r="AL26" s="20">
        <f>AVERAGE(AL6:AL25)</f>
        <v>1.4635000000000002</v>
      </c>
      <c r="AM26" s="319">
        <f>SUM(AM6:AM25)/COUNTA(AM6:AM25)</f>
        <v>1.4635000000000002</v>
      </c>
      <c r="AN26" s="20">
        <f>AVERAGE(AN6:AN25)</f>
        <v>1.0454999999999999</v>
      </c>
      <c r="AO26" s="319">
        <f>SUM(AO6:AO25)/COUNTA(AO6:AO25)</f>
        <v>1.0454999999999999</v>
      </c>
      <c r="AP26" s="20">
        <f>SUM(AP6:AP25)/COUNTA(AP6:AP25)</f>
        <v>28.36549999999999</v>
      </c>
    </row>
    <row r="27" spans="1:42">
      <c r="A27" s="301" t="s">
        <v>58</v>
      </c>
      <c r="B27" s="310"/>
      <c r="C27" s="314">
        <f>AVERAGE(C6:C20)</f>
        <v>0.59133333333333327</v>
      </c>
      <c r="D27" s="314">
        <f>AVERAGE(D6:D20)</f>
        <v>0.19933333333333339</v>
      </c>
      <c r="E27" s="323">
        <f t="shared" ref="E27:J27" si="19">SUM(E6:E20)/COUNTA(E6:E20)</f>
        <v>0.79066666666666663</v>
      </c>
      <c r="F27" s="314">
        <f>AVERAGE(F6:F20)</f>
        <v>0.22799999999999995</v>
      </c>
      <c r="G27" s="314">
        <f>AVERAGE(G6:G20)</f>
        <v>0.52800000000000002</v>
      </c>
      <c r="H27" s="323">
        <f t="shared" si="19"/>
        <v>0.75600000000000012</v>
      </c>
      <c r="I27" s="314">
        <f>AVERAGE(I6:I20)</f>
        <v>1.8813333333333331</v>
      </c>
      <c r="J27" s="323">
        <f t="shared" si="19"/>
        <v>1.8813333333333331</v>
      </c>
      <c r="K27" s="314">
        <f>AVERAGE(K6:K20)</f>
        <v>0.38600000000000001</v>
      </c>
      <c r="L27" s="323">
        <f>SUM(L6:L20)/COUNTA(L6:L20)</f>
        <v>0.38600000000000001</v>
      </c>
      <c r="M27" s="314">
        <f>AVERAGE(M6:M20)</f>
        <v>0.68466666666666676</v>
      </c>
      <c r="N27" s="314">
        <f>AVERAGE(N6:N20)</f>
        <v>9.4666666666666691E-2</v>
      </c>
      <c r="O27" s="323">
        <f t="shared" ref="O27" si="20">SUM(O6:O20)/COUNTA(O6:O20)</f>
        <v>0.77933333333333343</v>
      </c>
      <c r="P27" s="314">
        <f>AVERAGE(P6:P20)</f>
        <v>0.24066666666666667</v>
      </c>
      <c r="Q27" s="323">
        <f t="shared" ref="Q27" si="21">SUM(Q6:Q20)/COUNTA(Q6:Q20)</f>
        <v>0.24066666666666667</v>
      </c>
      <c r="R27" s="314">
        <f t="shared" ref="R27:AG27" si="22">AVERAGE(R6:R20)</f>
        <v>1.3919999999999999</v>
      </c>
      <c r="S27" s="314">
        <f t="shared" si="22"/>
        <v>0.30199999999999994</v>
      </c>
      <c r="T27" s="323">
        <f t="shared" ref="T27" si="23">SUM(T6:T20)/COUNTA(T6:T20)</f>
        <v>1.6939999999999995</v>
      </c>
      <c r="U27" s="314">
        <f>AVERAGE(U6:U20)</f>
        <v>0.24800000000000003</v>
      </c>
      <c r="V27" s="314">
        <f>AVERAGE(V6:V20)</f>
        <v>2.0146666666666664</v>
      </c>
      <c r="W27" s="323">
        <f>SUM(W6:W20)/COUNTA(W6:W20)</f>
        <v>2.2626666666666666</v>
      </c>
      <c r="X27" s="314">
        <f t="shared" ref="X27:AF27" si="24">AVERAGE(X6:X20)</f>
        <v>2.4960000000000004</v>
      </c>
      <c r="Y27" s="314">
        <f t="shared" si="24"/>
        <v>0</v>
      </c>
      <c r="Z27" s="314">
        <f t="shared" si="24"/>
        <v>0.35799999999999998</v>
      </c>
      <c r="AA27" s="314">
        <f t="shared" si="24"/>
        <v>2.8160000000000003</v>
      </c>
      <c r="AB27" s="314">
        <f t="shared" si="24"/>
        <v>0.28599999999999992</v>
      </c>
      <c r="AC27" s="314">
        <f t="shared" si="24"/>
        <v>1.9479999999999997</v>
      </c>
      <c r="AD27" s="314">
        <f t="shared" si="24"/>
        <v>1.9773333333333334</v>
      </c>
      <c r="AE27" s="314">
        <f t="shared" si="24"/>
        <v>0.74399999999999999</v>
      </c>
      <c r="AF27" s="314">
        <f t="shared" si="24"/>
        <v>2.0339999999999998</v>
      </c>
      <c r="AG27" s="323">
        <f t="shared" si="22"/>
        <v>12.659333333333334</v>
      </c>
      <c r="AH27" s="314">
        <f>AVERAGE(AH6:AH20)</f>
        <v>0.46466666666666673</v>
      </c>
      <c r="AI27" s="314">
        <f>AVERAGE(AI6:AI20)</f>
        <v>1.2286666666666666</v>
      </c>
      <c r="AJ27" s="314">
        <f>AVERAGE(AJ6:AJ20)</f>
        <v>2.2493333333333334</v>
      </c>
      <c r="AK27" s="323">
        <f>SUM(AK6:AK20)/COUNTA(AK6:AK20)</f>
        <v>3.9426666666666663</v>
      </c>
      <c r="AL27" s="314">
        <f>AVERAGE(AL6:AL20)</f>
        <v>1.4080000000000004</v>
      </c>
      <c r="AM27" s="323">
        <f>SUM(AM6:AM20)/COUNTA(AM6:AM20)</f>
        <v>1.4080000000000004</v>
      </c>
      <c r="AN27" s="314">
        <f>AVERAGE(AN6:AN20)</f>
        <v>1.0799999999999998</v>
      </c>
      <c r="AO27" s="323">
        <f>SUM(AO6:AO20)/COUNTA(AO6:AO20)</f>
        <v>1.0799999999999998</v>
      </c>
      <c r="AP27" s="314">
        <f>SUM(AP6:AP20)/COUNTA(AP6:AP20)</f>
        <v>27.880666666666663</v>
      </c>
    </row>
    <row r="28" spans="1:42">
      <c r="A28" s="301" t="s">
        <v>656</v>
      </c>
      <c r="B28" s="310"/>
      <c r="C28" s="314">
        <f>AVERAGE(C12:C14)</f>
        <v>0.79666666666666675</v>
      </c>
      <c r="D28" s="314">
        <f>AVERAGE(D12:D14)</f>
        <v>0.21666666666666665</v>
      </c>
      <c r="E28" s="323">
        <f t="shared" ref="E28:AP28" si="25">AVERAGE(E12:E14)</f>
        <v>1.0133333333333334</v>
      </c>
      <c r="F28" s="314">
        <f>AVERAGE(F12:F14)</f>
        <v>0.27</v>
      </c>
      <c r="G28" s="314">
        <f>AVERAGE(G12:G14)</f>
        <v>0.52999999999999992</v>
      </c>
      <c r="H28" s="323">
        <f t="shared" si="25"/>
        <v>0.79999999999999993</v>
      </c>
      <c r="I28" s="314">
        <f>AVERAGE(I12:I14)</f>
        <v>0.93666666666666665</v>
      </c>
      <c r="J28" s="323">
        <f t="shared" si="25"/>
        <v>0.93666666666666665</v>
      </c>
      <c r="K28" s="314">
        <f>AVERAGE(K12:K14)</f>
        <v>0.65333333333333332</v>
      </c>
      <c r="L28" s="323">
        <f t="shared" si="25"/>
        <v>0.65333333333333332</v>
      </c>
      <c r="M28" s="314">
        <f t="shared" si="25"/>
        <v>0.67333333333333334</v>
      </c>
      <c r="N28" s="314">
        <f t="shared" si="25"/>
        <v>3.3333333333333333E-2</v>
      </c>
      <c r="O28" s="323">
        <f t="shared" si="25"/>
        <v>0.70666666666666667</v>
      </c>
      <c r="P28" s="314">
        <f t="shared" si="25"/>
        <v>0.5033333333333333</v>
      </c>
      <c r="Q28" s="323">
        <f t="shared" si="25"/>
        <v>0.5033333333333333</v>
      </c>
      <c r="R28" s="314">
        <f t="shared" si="25"/>
        <v>1.8333333333333333</v>
      </c>
      <c r="S28" s="314">
        <f t="shared" si="25"/>
        <v>0.20333333333333334</v>
      </c>
      <c r="T28" s="323">
        <f t="shared" si="25"/>
        <v>2.0366666666666666</v>
      </c>
      <c r="U28" s="314">
        <f t="shared" ref="U28:AF28" si="26">AVERAGE(U12:U14)</f>
        <v>0.23666666666666666</v>
      </c>
      <c r="V28" s="314">
        <f t="shared" si="26"/>
        <v>2.6700000000000004</v>
      </c>
      <c r="W28" s="323">
        <f t="shared" si="26"/>
        <v>2.9066666666666667</v>
      </c>
      <c r="X28" s="314">
        <f t="shared" si="26"/>
        <v>3.7166666666666668</v>
      </c>
      <c r="Y28" s="314">
        <f t="shared" si="26"/>
        <v>0</v>
      </c>
      <c r="Z28" s="314">
        <f t="shared" si="26"/>
        <v>0.67333333333333334</v>
      </c>
      <c r="AA28" s="314">
        <f t="shared" si="26"/>
        <v>2.3766666666666665</v>
      </c>
      <c r="AB28" s="314">
        <f t="shared" si="26"/>
        <v>0.41333333333333333</v>
      </c>
      <c r="AC28" s="314">
        <f t="shared" si="26"/>
        <v>2.2033333333333331</v>
      </c>
      <c r="AD28" s="314">
        <f t="shared" si="26"/>
        <v>3.0500000000000003</v>
      </c>
      <c r="AE28" s="314">
        <f t="shared" si="26"/>
        <v>0.81666666666666676</v>
      </c>
      <c r="AF28" s="314">
        <f t="shared" si="26"/>
        <v>3.5333333333333337</v>
      </c>
      <c r="AG28" s="323">
        <f t="shared" si="25"/>
        <v>16.783333333333335</v>
      </c>
      <c r="AH28" s="314">
        <f>AVERAGE(AH12:AH14)</f>
        <v>0.45666666666666661</v>
      </c>
      <c r="AI28" s="314">
        <f>AVERAGE(AI12:AI14)</f>
        <v>1.3066666666666666</v>
      </c>
      <c r="AJ28" s="314">
        <f>AVERAGE(AJ12:AJ14)</f>
        <v>2.2766666666666668</v>
      </c>
      <c r="AK28" s="323">
        <f>AVERAGE(AK12:AK14)</f>
        <v>4.04</v>
      </c>
      <c r="AL28" s="314">
        <f>AVERAGE(AL12:AL14)</f>
        <v>1.5033333333333332</v>
      </c>
      <c r="AM28" s="323">
        <f t="shared" si="25"/>
        <v>1.5033333333333332</v>
      </c>
      <c r="AN28" s="314">
        <f>AVERAGE(AN12:AN14)</f>
        <v>0.98333333333333328</v>
      </c>
      <c r="AO28" s="323">
        <f t="shared" si="25"/>
        <v>0.98333333333333328</v>
      </c>
      <c r="AP28" s="314">
        <f t="shared" si="25"/>
        <v>32.866666666666667</v>
      </c>
    </row>
    <row r="29" spans="1:42">
      <c r="A29" s="301" t="s">
        <v>654</v>
      </c>
      <c r="B29" s="310"/>
      <c r="C29" s="314">
        <f t="shared" ref="C29:AM29" si="27">AVERAGE(C21:C22)</f>
        <v>0.60000000000000009</v>
      </c>
      <c r="D29" s="314">
        <f t="shared" si="27"/>
        <v>0.35</v>
      </c>
      <c r="E29" s="323">
        <f t="shared" si="27"/>
        <v>0.95000000000000007</v>
      </c>
      <c r="F29" s="314">
        <f>AVERAGE(F21:F22)</f>
        <v>0.4</v>
      </c>
      <c r="G29" s="314">
        <f>AVERAGE(G21:G22)</f>
        <v>0.55000000000000004</v>
      </c>
      <c r="H29" s="323">
        <f t="shared" si="27"/>
        <v>0.95</v>
      </c>
      <c r="I29" s="314">
        <f>AVERAGE(I21:I22)</f>
        <v>1.7</v>
      </c>
      <c r="J29" s="323">
        <f t="shared" si="27"/>
        <v>1.7</v>
      </c>
      <c r="K29" s="314">
        <f>AVERAGE(K21:K22)</f>
        <v>0.2</v>
      </c>
      <c r="L29" s="323">
        <f>AVERAGE(L21:L22)</f>
        <v>0.2</v>
      </c>
      <c r="M29" s="314">
        <f t="shared" si="27"/>
        <v>0.35</v>
      </c>
      <c r="N29" s="314">
        <f t="shared" si="27"/>
        <v>0.1</v>
      </c>
      <c r="O29" s="323">
        <f t="shared" si="27"/>
        <v>0.45</v>
      </c>
      <c r="P29" s="314">
        <f t="shared" si="27"/>
        <v>0</v>
      </c>
      <c r="Q29" s="319">
        <f t="shared" si="27"/>
        <v>0</v>
      </c>
      <c r="R29" s="314">
        <f t="shared" si="27"/>
        <v>0.95000000000000007</v>
      </c>
      <c r="S29" s="314">
        <f t="shared" si="27"/>
        <v>0.15000000000000002</v>
      </c>
      <c r="T29" s="323">
        <f t="shared" si="27"/>
        <v>1.1000000000000001</v>
      </c>
      <c r="U29" s="314">
        <f t="shared" ref="U29:AE29" si="28">AVERAGE(U21:U22)</f>
        <v>0</v>
      </c>
      <c r="V29" s="314">
        <f t="shared" si="28"/>
        <v>2.4000000000000004</v>
      </c>
      <c r="W29" s="323">
        <f t="shared" si="28"/>
        <v>2.4000000000000004</v>
      </c>
      <c r="X29" s="314">
        <f t="shared" si="28"/>
        <v>2.4500000000000002</v>
      </c>
      <c r="Y29" s="314">
        <f t="shared" si="28"/>
        <v>0.44999999999999996</v>
      </c>
      <c r="Z29" s="314">
        <f t="shared" si="28"/>
        <v>1</v>
      </c>
      <c r="AA29" s="314">
        <f t="shared" si="28"/>
        <v>3.2</v>
      </c>
      <c r="AB29" s="314">
        <f t="shared" si="28"/>
        <v>0.30000000000000004</v>
      </c>
      <c r="AC29" s="314">
        <f t="shared" si="28"/>
        <v>1</v>
      </c>
      <c r="AD29" s="314">
        <f t="shared" si="28"/>
        <v>3</v>
      </c>
      <c r="AE29" s="314">
        <f t="shared" si="28"/>
        <v>1.05</v>
      </c>
      <c r="AF29" s="314">
        <f>AVERAGE(AF21:AF22)</f>
        <v>1.5</v>
      </c>
      <c r="AG29" s="323">
        <f>AVERAGE(AG21:AG22)</f>
        <v>13.95</v>
      </c>
      <c r="AH29" s="314">
        <f>AVERAGE(AH21:AH22)</f>
        <v>0.89999999999999991</v>
      </c>
      <c r="AI29" s="314">
        <f>AVERAGE(AI21:AI22)</f>
        <v>1.4</v>
      </c>
      <c r="AJ29" s="314">
        <f>AVERAGE(AJ21:AJ22)</f>
        <v>3.1</v>
      </c>
      <c r="AK29" s="323">
        <f t="shared" si="27"/>
        <v>5.4</v>
      </c>
      <c r="AL29" s="314">
        <f>AVERAGE(AL21:AL22)</f>
        <v>1.7</v>
      </c>
      <c r="AM29" s="323">
        <f t="shared" si="27"/>
        <v>1.7</v>
      </c>
      <c r="AN29" s="314">
        <f>AVERAGE(AN21:AN22)</f>
        <v>1</v>
      </c>
      <c r="AO29" s="323">
        <f>AVERAGE(AO21:AO22)</f>
        <v>1</v>
      </c>
      <c r="AP29" s="314">
        <f>AVERAGE(AP21:AP22)</f>
        <v>29.8</v>
      </c>
    </row>
    <row r="30" spans="1:42">
      <c r="A30" s="301" t="s">
        <v>59</v>
      </c>
      <c r="B30" s="310"/>
      <c r="C30" s="314">
        <f>AVERAGE(C21:C25)</f>
        <v>0.45800000000000002</v>
      </c>
      <c r="D30" s="314">
        <f>AVERAGE(D21:D25)</f>
        <v>0.32400000000000001</v>
      </c>
      <c r="E30" s="323">
        <f t="shared" ref="E30:J30" si="29">SUM(E21:E25)/COUNTA(E21:E25)</f>
        <v>0.78200000000000003</v>
      </c>
      <c r="F30" s="314">
        <f>AVERAGE(F21:F25)</f>
        <v>0.36400000000000005</v>
      </c>
      <c r="G30" s="314">
        <f>AVERAGE(G21:G25)</f>
        <v>0.45800000000000002</v>
      </c>
      <c r="H30" s="323">
        <f t="shared" si="29"/>
        <v>0.82199999999999984</v>
      </c>
      <c r="I30" s="314">
        <f>AVERAGE(I21:I25)</f>
        <v>1.4179999999999999</v>
      </c>
      <c r="J30" s="323">
        <f t="shared" si="29"/>
        <v>1.4179999999999999</v>
      </c>
      <c r="K30" s="314">
        <f>AVERAGE(K21:K25)</f>
        <v>0.27400000000000002</v>
      </c>
      <c r="L30" s="323">
        <f>SUM(L21:L25)/COUNTA(L21:L25)</f>
        <v>0.27400000000000002</v>
      </c>
      <c r="M30" s="314">
        <f>AVERAGE(M21:M25)</f>
        <v>0.38200000000000001</v>
      </c>
      <c r="N30" s="314">
        <f>AVERAGE(N21:N25)</f>
        <v>0.14199999999999999</v>
      </c>
      <c r="O30" s="323">
        <f t="shared" ref="O30" si="30">SUM(O21:O25)/COUNTA(O21:O25)</f>
        <v>0.52400000000000002</v>
      </c>
      <c r="P30" s="314">
        <f>AVERAGE(P21:P25)</f>
        <v>0</v>
      </c>
      <c r="Q30" s="323">
        <f t="shared" ref="Q30" si="31">SUM(Q21:Q25)/COUNTA(Q21:Q25)</f>
        <v>0</v>
      </c>
      <c r="R30" s="314">
        <f t="shared" ref="R30:S30" si="32">AVERAGE(R21:R25)</f>
        <v>0.66400000000000003</v>
      </c>
      <c r="S30" s="314">
        <f t="shared" si="32"/>
        <v>0.08</v>
      </c>
      <c r="T30" s="323">
        <f t="shared" ref="T30" si="33">SUM(T21:T25)/COUNTA(T21:T25)</f>
        <v>0.74399999999999999</v>
      </c>
      <c r="U30" s="314">
        <f>AVERAGE(U21:U25)</f>
        <v>0</v>
      </c>
      <c r="V30" s="314">
        <f>AVERAGE(V21:V25)</f>
        <v>3.6840000000000002</v>
      </c>
      <c r="W30" s="323">
        <f t="shared" ref="W30" si="34">SUM(W21:W25)/COUNTA(W21:W25)</f>
        <v>3.6840000000000002</v>
      </c>
      <c r="X30" s="314">
        <f t="shared" ref="X30:AF30" si="35">AVERAGE(X21:X25)</f>
        <v>1.548</v>
      </c>
      <c r="Y30" s="314">
        <f t="shared" si="35"/>
        <v>0.57399999999999984</v>
      </c>
      <c r="Z30" s="314">
        <f t="shared" si="35"/>
        <v>0.55000000000000004</v>
      </c>
      <c r="AA30" s="314">
        <f t="shared" si="35"/>
        <v>4.0920000000000005</v>
      </c>
      <c r="AB30" s="314">
        <f t="shared" si="35"/>
        <v>0.16600000000000001</v>
      </c>
      <c r="AC30" s="314">
        <f t="shared" si="35"/>
        <v>0.83200000000000007</v>
      </c>
      <c r="AD30" s="314">
        <f t="shared" si="35"/>
        <v>3.3359999999999999</v>
      </c>
      <c r="AE30" s="314">
        <f t="shared" si="35"/>
        <v>2.0439999999999996</v>
      </c>
      <c r="AF30" s="314">
        <f t="shared" si="35"/>
        <v>1.45</v>
      </c>
      <c r="AG30" s="323">
        <f>AVERAGE(AG21:AG25)</f>
        <v>14.591999999999999</v>
      </c>
      <c r="AH30" s="314">
        <f>AVERAGE(AH21:AH25)</f>
        <v>0.58199999999999996</v>
      </c>
      <c r="AI30" s="314">
        <f>AVERAGE(AI21:AI25)</f>
        <v>1.1019999999999999</v>
      </c>
      <c r="AJ30" s="314">
        <f>AVERAGE(AJ21:AJ25)</f>
        <v>2.7240000000000002</v>
      </c>
      <c r="AK30" s="323">
        <f>SUM(AK21:AK25)/COUNTA(AK21:AK25)</f>
        <v>4.4080000000000004</v>
      </c>
      <c r="AL30" s="314">
        <f>AVERAGE(AL21:AL25)</f>
        <v>1.6299999999999997</v>
      </c>
      <c r="AM30" s="323">
        <f>SUM(AM21:AM25)/COUNTA(AM21:AM25)</f>
        <v>1.6299999999999997</v>
      </c>
      <c r="AN30" s="314">
        <f>AVERAGE(AN21:AN25)</f>
        <v>0.94199999999999995</v>
      </c>
      <c r="AO30" s="323">
        <f>SUM(AO21:AO25)/COUNTA(AO21:AO25)</f>
        <v>0.94199999999999995</v>
      </c>
      <c r="AP30" s="314">
        <f>SUM(AP21:AP25)/COUNTA(AP21:AP25)</f>
        <v>29.82</v>
      </c>
    </row>
    <row r="31" spans="1:42" ht="15.75" thickBot="1">
      <c r="A31" s="313" t="s">
        <v>60</v>
      </c>
      <c r="B31" s="355"/>
      <c r="C31" s="112"/>
      <c r="D31" s="112"/>
      <c r="E31" s="324">
        <f>E26</f>
        <v>0.78850000000000009</v>
      </c>
      <c r="F31" s="112"/>
      <c r="G31" s="112"/>
      <c r="H31" s="324">
        <f>H26</f>
        <v>0.77250000000000008</v>
      </c>
      <c r="I31" s="112"/>
      <c r="J31" s="324">
        <f>J26</f>
        <v>1.7654999999999998</v>
      </c>
      <c r="K31" s="112"/>
      <c r="L31" s="324">
        <f>L26</f>
        <v>0.35799999999999998</v>
      </c>
      <c r="M31" s="112"/>
      <c r="N31" s="112"/>
      <c r="O31" s="324">
        <f>O26</f>
        <v>0.71550000000000002</v>
      </c>
      <c r="P31" s="112"/>
      <c r="Q31" s="324">
        <f>Q26</f>
        <v>0.18049999999999999</v>
      </c>
      <c r="R31" s="112"/>
      <c r="S31" s="112"/>
      <c r="T31" s="324">
        <f>T26</f>
        <v>1.4564999999999997</v>
      </c>
      <c r="U31" s="112"/>
      <c r="V31" s="112"/>
      <c r="W31" s="324">
        <f>W26</f>
        <v>2.6179999999999999</v>
      </c>
      <c r="X31" s="112"/>
      <c r="Y31" s="112"/>
      <c r="Z31" s="112"/>
      <c r="AA31" s="112"/>
      <c r="AB31" s="112"/>
      <c r="AC31" s="112"/>
      <c r="AD31" s="112"/>
      <c r="AE31" s="112"/>
      <c r="AF31" s="112"/>
      <c r="AG31" s="324">
        <f>AG26</f>
        <v>13.142500000000002</v>
      </c>
      <c r="AH31" s="112"/>
      <c r="AI31" s="112"/>
      <c r="AJ31" s="112"/>
      <c r="AK31" s="324">
        <f>AK26</f>
        <v>4.0589999999999993</v>
      </c>
      <c r="AL31" s="112"/>
      <c r="AM31" s="324">
        <f>AM26</f>
        <v>1.4635000000000002</v>
      </c>
      <c r="AN31" s="112"/>
      <c r="AO31" s="324">
        <f>AO26</f>
        <v>1.0454999999999999</v>
      </c>
      <c r="AP31" s="112">
        <f>+AP26</f>
        <v>28.36549999999999</v>
      </c>
    </row>
    <row r="32" spans="1:42">
      <c r="E32" s="319"/>
      <c r="H32" s="335"/>
      <c r="J32" s="335"/>
      <c r="L32" s="335"/>
      <c r="O32" s="335"/>
      <c r="Q32" s="335"/>
      <c r="T32" s="319"/>
      <c r="W32" s="335"/>
      <c r="AF32" s="314"/>
      <c r="AG32" s="335"/>
      <c r="AK32" s="335"/>
      <c r="AM32" s="335"/>
      <c r="AO32" s="335"/>
    </row>
    <row r="33" spans="1:118">
      <c r="A33" s="334" t="s">
        <v>642</v>
      </c>
      <c r="B33" s="334"/>
      <c r="C33" s="18"/>
      <c r="D33" s="18"/>
      <c r="E33" s="319"/>
      <c r="H33" s="335"/>
      <c r="J33" s="335"/>
      <c r="L33" s="335"/>
      <c r="O33" s="335"/>
      <c r="Q33" s="335"/>
      <c r="T33" s="335"/>
      <c r="W33" s="335"/>
      <c r="AF33" s="314"/>
      <c r="AG33" s="335"/>
      <c r="AK33" s="335"/>
      <c r="AM33" s="335"/>
      <c r="AO33" s="335"/>
    </row>
    <row r="34" spans="1:118" ht="16.5" thickBot="1">
      <c r="A34" s="1" t="s">
        <v>643</v>
      </c>
      <c r="B34" s="373">
        <f t="shared" ref="B34:B43" si="36">E34+H34+J34+L34+O34+Q34+T34+W34+AG34+AK34+AM34+AO34</f>
        <v>24.2</v>
      </c>
      <c r="C34" s="18">
        <v>0.4</v>
      </c>
      <c r="D34" s="18">
        <v>0.1</v>
      </c>
      <c r="E34" s="319">
        <f>SUM(C34+D34)</f>
        <v>0.5</v>
      </c>
      <c r="F34" s="18">
        <v>0.2</v>
      </c>
      <c r="G34" s="18">
        <v>0.7</v>
      </c>
      <c r="H34" s="353">
        <f>SUM(F34:G34)</f>
        <v>0.89999999999999991</v>
      </c>
      <c r="I34" s="18">
        <v>2</v>
      </c>
      <c r="J34" s="353">
        <f t="shared" ref="J34:J43" si="37">SUM(I34:I34)</f>
        <v>2</v>
      </c>
      <c r="K34" s="18">
        <v>0.2</v>
      </c>
      <c r="L34" s="353">
        <f t="shared" ref="L34:L43" si="38">SUM(K34:K34)</f>
        <v>0.2</v>
      </c>
      <c r="M34" s="18">
        <v>0.4</v>
      </c>
      <c r="N34" s="18">
        <v>0.1</v>
      </c>
      <c r="O34" s="319">
        <f>SUM(M34:N34)</f>
        <v>0.5</v>
      </c>
      <c r="P34" s="18">
        <v>0</v>
      </c>
      <c r="Q34" s="353">
        <f t="shared" ref="Q34:Q43" si="39">SUM(P34:P34)</f>
        <v>0</v>
      </c>
      <c r="R34" s="18">
        <v>0.7</v>
      </c>
      <c r="S34" s="18">
        <v>0.6</v>
      </c>
      <c r="T34" s="353">
        <f>SUM(R34:S34)</f>
        <v>1.2999999999999998</v>
      </c>
      <c r="U34" s="18">
        <v>0.1</v>
      </c>
      <c r="V34" s="18">
        <v>1.2</v>
      </c>
      <c r="W34" s="319">
        <f>SUM(U34:V34)</f>
        <v>1.3</v>
      </c>
      <c r="X34" s="18">
        <v>2</v>
      </c>
      <c r="Y34" s="18">
        <v>0</v>
      </c>
      <c r="Z34" s="18">
        <v>0.5</v>
      </c>
      <c r="AA34" s="18">
        <v>3.1</v>
      </c>
      <c r="AB34" s="18">
        <v>0.1</v>
      </c>
      <c r="AC34" s="18">
        <v>1.2</v>
      </c>
      <c r="AD34" s="18">
        <v>1.7</v>
      </c>
      <c r="AE34" s="18">
        <v>0.9</v>
      </c>
      <c r="AF34" s="18">
        <v>2</v>
      </c>
      <c r="AG34" s="319">
        <f t="shared" ref="AG34:AG43" si="40">SUM(X34:AF34)</f>
        <v>11.5</v>
      </c>
      <c r="AH34" s="18">
        <v>0.2</v>
      </c>
      <c r="AI34" s="18">
        <v>1</v>
      </c>
      <c r="AJ34" s="18">
        <v>2.2999999999999998</v>
      </c>
      <c r="AK34" s="319">
        <f>SUM(AH34:AJ34)</f>
        <v>3.5</v>
      </c>
      <c r="AL34" s="18">
        <v>1.3</v>
      </c>
      <c r="AM34" s="319">
        <f t="shared" ref="AM34:AM43" si="41">SUM(AL34:AL34)</f>
        <v>1.3</v>
      </c>
      <c r="AN34" s="18">
        <v>1.2</v>
      </c>
      <c r="AO34" s="319">
        <f t="shared" ref="AO34:AO43" si="42">SUM(AN34:AN34)</f>
        <v>1.2</v>
      </c>
      <c r="AP34" s="112">
        <f t="shared" ref="AP34:AP43" si="43">E34+H34+J34+L34+O34+Q34++T34+W34+AG34+AK34+AM34+AO34</f>
        <v>24.2</v>
      </c>
    </row>
    <row r="35" spans="1:118" ht="16.5" thickBot="1">
      <c r="A35" s="1" t="s">
        <v>644</v>
      </c>
      <c r="B35" s="373">
        <f t="shared" si="36"/>
        <v>29.5</v>
      </c>
      <c r="C35" s="18">
        <v>1.1000000000000001</v>
      </c>
      <c r="D35" s="18">
        <v>0.2</v>
      </c>
      <c r="E35" s="319">
        <f t="shared" ref="E35:E43" si="44">SUM(C35+D35)</f>
        <v>1.3</v>
      </c>
      <c r="F35" s="18">
        <v>0.3</v>
      </c>
      <c r="G35" s="18">
        <v>0.6</v>
      </c>
      <c r="H35" s="353">
        <f t="shared" ref="H35:H43" si="45">SUM(F35:G35)</f>
        <v>0.89999999999999991</v>
      </c>
      <c r="I35" s="18">
        <v>1.2</v>
      </c>
      <c r="J35" s="353">
        <f t="shared" si="37"/>
        <v>1.2</v>
      </c>
      <c r="K35" s="18">
        <v>0.4</v>
      </c>
      <c r="L35" s="353">
        <f t="shared" si="38"/>
        <v>0.4</v>
      </c>
      <c r="M35" s="18">
        <v>0.5</v>
      </c>
      <c r="N35" s="18">
        <v>0.1</v>
      </c>
      <c r="O35" s="319">
        <f t="shared" ref="O35:O43" si="46">SUM(M35:N35)</f>
        <v>0.6</v>
      </c>
      <c r="P35" s="18">
        <v>0.3</v>
      </c>
      <c r="Q35" s="353">
        <f t="shared" si="39"/>
        <v>0.3</v>
      </c>
      <c r="R35" s="18">
        <v>1.7</v>
      </c>
      <c r="S35" s="18">
        <v>0.3</v>
      </c>
      <c r="T35" s="353">
        <f t="shared" ref="T35:T43" si="47">SUM(R35:S35)</f>
        <v>2</v>
      </c>
      <c r="U35" s="18">
        <v>0.4</v>
      </c>
      <c r="V35" s="18">
        <v>1.3</v>
      </c>
      <c r="W35" s="319">
        <f t="shared" ref="W35:W43" si="48">SUM(U35:V35)</f>
        <v>1.7000000000000002</v>
      </c>
      <c r="X35" s="18">
        <v>2.5</v>
      </c>
      <c r="Y35" s="18">
        <v>0</v>
      </c>
      <c r="Z35" s="18">
        <v>0.3</v>
      </c>
      <c r="AA35" s="18">
        <v>2.5</v>
      </c>
      <c r="AB35" s="18">
        <v>0.3</v>
      </c>
      <c r="AC35" s="18">
        <v>3.4</v>
      </c>
      <c r="AD35" s="18">
        <v>1.7</v>
      </c>
      <c r="AE35" s="18">
        <v>1.6</v>
      </c>
      <c r="AF35" s="18">
        <v>2.5</v>
      </c>
      <c r="AG35" s="319">
        <f t="shared" si="40"/>
        <v>14.799999999999999</v>
      </c>
      <c r="AH35" s="18">
        <v>0.2</v>
      </c>
      <c r="AI35" s="18">
        <v>0.9</v>
      </c>
      <c r="AJ35" s="18">
        <v>2.6</v>
      </c>
      <c r="AK35" s="319">
        <f t="shared" ref="AK35:AK43" si="49">SUM(AH35:AJ35)</f>
        <v>3.7</v>
      </c>
      <c r="AL35" s="18">
        <v>1.3</v>
      </c>
      <c r="AM35" s="319">
        <f t="shared" si="41"/>
        <v>1.3</v>
      </c>
      <c r="AN35" s="18">
        <v>1.3</v>
      </c>
      <c r="AO35" s="319">
        <f t="shared" si="42"/>
        <v>1.3</v>
      </c>
      <c r="AP35" s="112">
        <f t="shared" si="43"/>
        <v>29.5</v>
      </c>
    </row>
    <row r="36" spans="1:118" ht="16.5" thickBot="1">
      <c r="A36" s="1" t="s">
        <v>649</v>
      </c>
      <c r="B36" s="373">
        <f t="shared" si="36"/>
        <v>30.299999999999997</v>
      </c>
      <c r="C36" s="18">
        <v>0.9</v>
      </c>
      <c r="D36" s="18">
        <v>0.2</v>
      </c>
      <c r="E36" s="319">
        <f t="shared" si="44"/>
        <v>1.1000000000000001</v>
      </c>
      <c r="F36" s="18">
        <v>0</v>
      </c>
      <c r="G36" s="18">
        <v>0.6</v>
      </c>
      <c r="H36" s="353">
        <f t="shared" si="45"/>
        <v>0.6</v>
      </c>
      <c r="I36" s="18">
        <v>2.4</v>
      </c>
      <c r="J36" s="353">
        <f t="shared" si="37"/>
        <v>2.4</v>
      </c>
      <c r="K36" s="18">
        <v>0.2</v>
      </c>
      <c r="L36" s="353">
        <f t="shared" si="38"/>
        <v>0.2</v>
      </c>
      <c r="M36" s="18">
        <v>0.7</v>
      </c>
      <c r="N36" s="18">
        <v>0.1</v>
      </c>
      <c r="O36" s="319">
        <f t="shared" si="46"/>
        <v>0.79999999999999993</v>
      </c>
      <c r="P36" s="18">
        <v>0.7</v>
      </c>
      <c r="Q36" s="353">
        <f t="shared" si="39"/>
        <v>0.7</v>
      </c>
      <c r="R36" s="18">
        <v>1.3</v>
      </c>
      <c r="S36" s="18">
        <v>0.3</v>
      </c>
      <c r="T36" s="353">
        <f t="shared" si="47"/>
        <v>1.6</v>
      </c>
      <c r="U36" s="18">
        <v>0.3</v>
      </c>
      <c r="V36" s="18">
        <v>2.2000000000000002</v>
      </c>
      <c r="W36" s="319">
        <f t="shared" si="48"/>
        <v>2.5</v>
      </c>
      <c r="X36" s="18">
        <v>2.5</v>
      </c>
      <c r="Y36" s="18">
        <v>0</v>
      </c>
      <c r="Z36" s="18">
        <v>0.1</v>
      </c>
      <c r="AA36" s="18">
        <v>3.7</v>
      </c>
      <c r="AB36" s="18">
        <v>0.5</v>
      </c>
      <c r="AC36" s="18">
        <v>2.2000000000000002</v>
      </c>
      <c r="AD36" s="18">
        <v>0.9</v>
      </c>
      <c r="AE36" s="18">
        <v>1.4</v>
      </c>
      <c r="AF36" s="18">
        <v>2.7</v>
      </c>
      <c r="AG36" s="319">
        <f t="shared" si="40"/>
        <v>14</v>
      </c>
      <c r="AH36" s="18">
        <v>0.4</v>
      </c>
      <c r="AI36" s="18">
        <v>1</v>
      </c>
      <c r="AJ36" s="18">
        <v>2.5</v>
      </c>
      <c r="AK36" s="319">
        <f t="shared" si="49"/>
        <v>3.9</v>
      </c>
      <c r="AL36" s="18">
        <v>1.5</v>
      </c>
      <c r="AM36" s="319">
        <f t="shared" si="41"/>
        <v>1.5</v>
      </c>
      <c r="AN36" s="18">
        <v>1</v>
      </c>
      <c r="AO36" s="319">
        <f t="shared" si="42"/>
        <v>1</v>
      </c>
      <c r="AP36" s="112">
        <f t="shared" si="43"/>
        <v>30.299999999999997</v>
      </c>
    </row>
    <row r="37" spans="1:118" ht="16.5" thickBot="1">
      <c r="A37" s="1" t="s">
        <v>645</v>
      </c>
      <c r="B37" s="373">
        <f t="shared" si="36"/>
        <v>26.6</v>
      </c>
      <c r="C37" s="18">
        <v>0.8</v>
      </c>
      <c r="D37" s="18">
        <v>0.2</v>
      </c>
      <c r="E37" s="319">
        <f t="shared" si="44"/>
        <v>1</v>
      </c>
      <c r="F37" s="18">
        <v>0.3</v>
      </c>
      <c r="G37" s="18">
        <v>0.7</v>
      </c>
      <c r="H37" s="353">
        <f t="shared" si="45"/>
        <v>1</v>
      </c>
      <c r="I37" s="18">
        <v>2.1</v>
      </c>
      <c r="J37" s="353">
        <f t="shared" si="37"/>
        <v>2.1</v>
      </c>
      <c r="K37" s="18">
        <v>0.2</v>
      </c>
      <c r="L37" s="353">
        <f t="shared" si="38"/>
        <v>0.2</v>
      </c>
      <c r="M37" s="18">
        <v>0.6</v>
      </c>
      <c r="N37" s="18">
        <v>0.1</v>
      </c>
      <c r="O37" s="319">
        <f t="shared" si="46"/>
        <v>0.7</v>
      </c>
      <c r="P37" s="18">
        <v>1.4</v>
      </c>
      <c r="Q37" s="353">
        <f t="shared" si="39"/>
        <v>1.4</v>
      </c>
      <c r="R37" s="18">
        <v>1.6</v>
      </c>
      <c r="S37" s="18">
        <v>0.3</v>
      </c>
      <c r="T37" s="353">
        <f t="shared" si="47"/>
        <v>1.9000000000000001</v>
      </c>
      <c r="U37" s="18">
        <v>0.2</v>
      </c>
      <c r="V37" s="18">
        <v>1.9</v>
      </c>
      <c r="W37" s="319">
        <f t="shared" si="48"/>
        <v>2.1</v>
      </c>
      <c r="X37" s="18">
        <v>2</v>
      </c>
      <c r="Y37" s="18">
        <v>0</v>
      </c>
      <c r="Z37" s="18">
        <v>0.1</v>
      </c>
      <c r="AA37" s="18">
        <v>2.9</v>
      </c>
      <c r="AB37" s="18">
        <v>0.2</v>
      </c>
      <c r="AC37" s="18">
        <v>2</v>
      </c>
      <c r="AD37" s="18">
        <v>1</v>
      </c>
      <c r="AE37" s="18">
        <v>0.4</v>
      </c>
      <c r="AF37" s="18">
        <v>1.5</v>
      </c>
      <c r="AG37" s="319">
        <f t="shared" si="40"/>
        <v>10.1</v>
      </c>
      <c r="AH37" s="18">
        <v>0.4</v>
      </c>
      <c r="AI37" s="18">
        <v>1</v>
      </c>
      <c r="AJ37" s="18">
        <v>1.9</v>
      </c>
      <c r="AK37" s="319">
        <f t="shared" si="49"/>
        <v>3.3</v>
      </c>
      <c r="AL37" s="18">
        <v>1.5</v>
      </c>
      <c r="AM37" s="319">
        <f t="shared" si="41"/>
        <v>1.5</v>
      </c>
      <c r="AN37" s="18">
        <v>1.3</v>
      </c>
      <c r="AO37" s="319">
        <f t="shared" si="42"/>
        <v>1.3</v>
      </c>
      <c r="AP37" s="112">
        <f t="shared" si="43"/>
        <v>26.6</v>
      </c>
    </row>
    <row r="38" spans="1:118" ht="16.5" thickBot="1">
      <c r="A38" s="1" t="s">
        <v>646</v>
      </c>
      <c r="B38" s="373">
        <f t="shared" si="36"/>
        <v>28.3</v>
      </c>
      <c r="C38" s="18">
        <v>1.3</v>
      </c>
      <c r="D38" s="18">
        <v>0.3</v>
      </c>
      <c r="E38" s="319">
        <f t="shared" si="44"/>
        <v>1.6</v>
      </c>
      <c r="F38" s="18">
        <v>0.4</v>
      </c>
      <c r="G38" s="18">
        <v>0.6</v>
      </c>
      <c r="H38" s="353">
        <f t="shared" si="45"/>
        <v>1</v>
      </c>
      <c r="I38" s="18">
        <v>2.1</v>
      </c>
      <c r="J38" s="353">
        <f t="shared" si="37"/>
        <v>2.1</v>
      </c>
      <c r="K38" s="18">
        <v>0.3</v>
      </c>
      <c r="L38" s="353">
        <f t="shared" si="38"/>
        <v>0.3</v>
      </c>
      <c r="M38" s="18">
        <v>1.1000000000000001</v>
      </c>
      <c r="N38" s="18">
        <v>0.1</v>
      </c>
      <c r="O38" s="319">
        <f t="shared" si="46"/>
        <v>1.2000000000000002</v>
      </c>
      <c r="P38" s="18">
        <v>0.9</v>
      </c>
      <c r="Q38" s="353">
        <f t="shared" si="39"/>
        <v>0.9</v>
      </c>
      <c r="R38" s="18">
        <v>1.8</v>
      </c>
      <c r="S38" s="18">
        <v>0.3</v>
      </c>
      <c r="T38" s="353">
        <f t="shared" si="47"/>
        <v>2.1</v>
      </c>
      <c r="U38" s="18">
        <v>0.2</v>
      </c>
      <c r="V38" s="18">
        <v>1.9</v>
      </c>
      <c r="W38" s="319">
        <f t="shared" si="48"/>
        <v>2.1</v>
      </c>
      <c r="X38" s="18">
        <v>2.2000000000000002</v>
      </c>
      <c r="Y38" s="18">
        <v>0</v>
      </c>
      <c r="Z38" s="18">
        <v>0.2</v>
      </c>
      <c r="AA38" s="18">
        <v>2.7</v>
      </c>
      <c r="AB38" s="18">
        <v>0.2</v>
      </c>
      <c r="AC38" s="18">
        <v>2.2000000000000002</v>
      </c>
      <c r="AD38" s="18">
        <v>0.8</v>
      </c>
      <c r="AE38" s="18">
        <v>0.5</v>
      </c>
      <c r="AF38" s="18">
        <v>1.6</v>
      </c>
      <c r="AG38" s="319">
        <f t="shared" si="40"/>
        <v>10.4</v>
      </c>
      <c r="AH38" s="18">
        <v>0.8</v>
      </c>
      <c r="AI38" s="18">
        <v>1.2</v>
      </c>
      <c r="AJ38" s="18">
        <v>1.9</v>
      </c>
      <c r="AK38" s="319">
        <f t="shared" si="49"/>
        <v>3.9</v>
      </c>
      <c r="AL38" s="18">
        <v>1.5</v>
      </c>
      <c r="AM38" s="319">
        <f t="shared" si="41"/>
        <v>1.5</v>
      </c>
      <c r="AN38" s="18">
        <v>1.2</v>
      </c>
      <c r="AO38" s="319">
        <f t="shared" si="42"/>
        <v>1.2</v>
      </c>
      <c r="AP38" s="112">
        <f t="shared" si="43"/>
        <v>28.3</v>
      </c>
    </row>
    <row r="39" spans="1:118" ht="16.5" thickBot="1">
      <c r="A39" s="1" t="s">
        <v>650</v>
      </c>
      <c r="B39" s="373">
        <f t="shared" si="36"/>
        <v>27</v>
      </c>
      <c r="C39" s="18">
        <v>0.8</v>
      </c>
      <c r="D39" s="18">
        <v>0.2</v>
      </c>
      <c r="E39" s="319">
        <f t="shared" si="44"/>
        <v>1</v>
      </c>
      <c r="F39" s="18">
        <v>0.1</v>
      </c>
      <c r="G39" s="18">
        <v>0.6</v>
      </c>
      <c r="H39" s="353">
        <f t="shared" si="45"/>
        <v>0.7</v>
      </c>
      <c r="I39" s="18">
        <v>1.2</v>
      </c>
      <c r="J39" s="353">
        <f t="shared" si="37"/>
        <v>1.2</v>
      </c>
      <c r="K39" s="18">
        <v>0.4</v>
      </c>
      <c r="L39" s="353">
        <f t="shared" si="38"/>
        <v>0.4</v>
      </c>
      <c r="M39" s="18">
        <v>0.3</v>
      </c>
      <c r="N39" s="18">
        <v>0.1</v>
      </c>
      <c r="O39" s="319">
        <f t="shared" si="46"/>
        <v>0.4</v>
      </c>
      <c r="P39" s="18">
        <v>0.4</v>
      </c>
      <c r="Q39" s="353">
        <f t="shared" si="39"/>
        <v>0.4</v>
      </c>
      <c r="R39" s="18">
        <v>1.8</v>
      </c>
      <c r="S39" s="18">
        <v>0.3</v>
      </c>
      <c r="T39" s="353">
        <f t="shared" si="47"/>
        <v>2.1</v>
      </c>
      <c r="U39" s="18">
        <v>0.2</v>
      </c>
      <c r="V39" s="18">
        <v>2.2000000000000002</v>
      </c>
      <c r="W39" s="319">
        <f t="shared" si="48"/>
        <v>2.4000000000000004</v>
      </c>
      <c r="X39" s="18">
        <v>2.9</v>
      </c>
      <c r="Y39" s="18">
        <v>0</v>
      </c>
      <c r="Z39" s="18">
        <v>0.6</v>
      </c>
      <c r="AA39" s="18">
        <v>1.4</v>
      </c>
      <c r="AB39" s="18">
        <v>0.3</v>
      </c>
      <c r="AC39" s="18">
        <v>0.9</v>
      </c>
      <c r="AD39" s="18">
        <v>3</v>
      </c>
      <c r="AE39" s="18">
        <v>0.6</v>
      </c>
      <c r="AF39" s="18">
        <v>2.5</v>
      </c>
      <c r="AG39" s="319">
        <f t="shared" si="40"/>
        <v>12.200000000000001</v>
      </c>
      <c r="AH39" s="18">
        <v>0.5</v>
      </c>
      <c r="AI39" s="18">
        <v>1</v>
      </c>
      <c r="AJ39" s="18">
        <v>2.2000000000000002</v>
      </c>
      <c r="AK39" s="319">
        <f t="shared" si="49"/>
        <v>3.7</v>
      </c>
      <c r="AL39" s="18">
        <v>1.6</v>
      </c>
      <c r="AM39" s="319">
        <f t="shared" si="41"/>
        <v>1.6</v>
      </c>
      <c r="AN39" s="18">
        <v>0.9</v>
      </c>
      <c r="AO39" s="319">
        <f t="shared" si="42"/>
        <v>0.9</v>
      </c>
      <c r="AP39" s="112">
        <f t="shared" si="43"/>
        <v>27</v>
      </c>
    </row>
    <row r="40" spans="1:118" ht="16.5" thickBot="1">
      <c r="A40" s="1" t="s">
        <v>647</v>
      </c>
      <c r="B40" s="373">
        <f t="shared" si="36"/>
        <v>27.2</v>
      </c>
      <c r="C40" s="18">
        <v>1.1000000000000001</v>
      </c>
      <c r="D40" s="18">
        <v>0.3</v>
      </c>
      <c r="E40" s="319">
        <f t="shared" si="44"/>
        <v>1.4000000000000001</v>
      </c>
      <c r="F40" s="18">
        <v>0.4</v>
      </c>
      <c r="G40" s="18">
        <v>0.7</v>
      </c>
      <c r="H40" s="353">
        <f t="shared" si="45"/>
        <v>1.1000000000000001</v>
      </c>
      <c r="I40" s="18">
        <v>2</v>
      </c>
      <c r="J40" s="353">
        <f t="shared" si="37"/>
        <v>2</v>
      </c>
      <c r="K40" s="18">
        <v>0.1</v>
      </c>
      <c r="L40" s="353">
        <f t="shared" si="38"/>
        <v>0.1</v>
      </c>
      <c r="M40" s="18">
        <v>1.2</v>
      </c>
      <c r="N40" s="18">
        <v>0.1</v>
      </c>
      <c r="O40" s="319">
        <f t="shared" si="46"/>
        <v>1.3</v>
      </c>
      <c r="P40" s="18">
        <v>0.3</v>
      </c>
      <c r="Q40" s="353">
        <f t="shared" si="39"/>
        <v>0.3</v>
      </c>
      <c r="R40" s="18">
        <v>0.8</v>
      </c>
      <c r="S40" s="18">
        <v>0.2</v>
      </c>
      <c r="T40" s="353">
        <f t="shared" si="47"/>
        <v>1</v>
      </c>
      <c r="U40" s="18">
        <v>0.2</v>
      </c>
      <c r="V40" s="18">
        <v>3.3</v>
      </c>
      <c r="W40" s="319">
        <f t="shared" si="48"/>
        <v>3.5</v>
      </c>
      <c r="X40" s="18">
        <v>3</v>
      </c>
      <c r="Y40" s="18">
        <v>0</v>
      </c>
      <c r="Z40" s="18">
        <v>0.2</v>
      </c>
      <c r="AA40" s="18">
        <v>3.1</v>
      </c>
      <c r="AB40" s="18">
        <v>0.1</v>
      </c>
      <c r="AC40" s="18">
        <v>1.3</v>
      </c>
      <c r="AD40" s="18">
        <v>0.4</v>
      </c>
      <c r="AE40" s="18">
        <v>0.2</v>
      </c>
      <c r="AF40" s="18">
        <v>2.2000000000000002</v>
      </c>
      <c r="AG40" s="319">
        <f t="shared" si="40"/>
        <v>10.5</v>
      </c>
      <c r="AH40" s="18">
        <v>0.6</v>
      </c>
      <c r="AI40" s="18">
        <v>1.4</v>
      </c>
      <c r="AJ40" s="18">
        <v>1.2</v>
      </c>
      <c r="AK40" s="319">
        <f t="shared" si="49"/>
        <v>3.2</v>
      </c>
      <c r="AL40" s="18">
        <v>1.5</v>
      </c>
      <c r="AM40" s="319">
        <f t="shared" si="41"/>
        <v>1.5</v>
      </c>
      <c r="AN40" s="18">
        <v>1.3</v>
      </c>
      <c r="AO40" s="319">
        <f t="shared" si="42"/>
        <v>1.3</v>
      </c>
      <c r="AP40" s="112">
        <f t="shared" si="43"/>
        <v>27.2</v>
      </c>
    </row>
    <row r="41" spans="1:118" ht="16.5" thickBot="1">
      <c r="A41" s="1" t="s">
        <v>648</v>
      </c>
      <c r="B41" s="373">
        <f t="shared" si="36"/>
        <v>26.400000000000002</v>
      </c>
      <c r="C41" s="18">
        <v>1</v>
      </c>
      <c r="D41" s="18">
        <v>0.3</v>
      </c>
      <c r="E41" s="319">
        <f t="shared" si="44"/>
        <v>1.3</v>
      </c>
      <c r="F41" s="18">
        <v>0.1</v>
      </c>
      <c r="G41" s="18">
        <v>0.4</v>
      </c>
      <c r="H41" s="353">
        <f t="shared" si="45"/>
        <v>0.5</v>
      </c>
      <c r="I41" s="18">
        <v>2.1</v>
      </c>
      <c r="J41" s="353">
        <f t="shared" si="37"/>
        <v>2.1</v>
      </c>
      <c r="K41" s="18">
        <v>0.2</v>
      </c>
      <c r="L41" s="353">
        <f t="shared" si="38"/>
        <v>0.2</v>
      </c>
      <c r="M41" s="18">
        <v>1.2</v>
      </c>
      <c r="N41" s="18">
        <v>0.1</v>
      </c>
      <c r="O41" s="319">
        <f t="shared" si="46"/>
        <v>1.3</v>
      </c>
      <c r="P41" s="18">
        <v>0.7</v>
      </c>
      <c r="Q41" s="353">
        <f t="shared" si="39"/>
        <v>0.7</v>
      </c>
      <c r="R41" s="18">
        <v>1.4</v>
      </c>
      <c r="S41" s="18">
        <v>0.2</v>
      </c>
      <c r="T41" s="353">
        <f t="shared" si="47"/>
        <v>1.5999999999999999</v>
      </c>
      <c r="U41" s="18">
        <v>0.5</v>
      </c>
      <c r="V41" s="18">
        <v>2.2999999999999998</v>
      </c>
      <c r="W41" s="319">
        <f t="shared" si="48"/>
        <v>2.8</v>
      </c>
      <c r="X41" s="18">
        <v>1.6</v>
      </c>
      <c r="Y41" s="18">
        <v>0</v>
      </c>
      <c r="Z41" s="18">
        <v>0.1</v>
      </c>
      <c r="AA41" s="18">
        <v>3.5</v>
      </c>
      <c r="AB41" s="18">
        <v>0.2</v>
      </c>
      <c r="AC41" s="18">
        <v>2.6</v>
      </c>
      <c r="AD41" s="18">
        <v>0.8</v>
      </c>
      <c r="AE41" s="18">
        <v>0.3</v>
      </c>
      <c r="AF41" s="18">
        <v>1.3</v>
      </c>
      <c r="AG41" s="319">
        <f t="shared" si="40"/>
        <v>10.400000000000002</v>
      </c>
      <c r="AH41" s="18">
        <v>0.3</v>
      </c>
      <c r="AI41" s="18">
        <v>1.2</v>
      </c>
      <c r="AJ41" s="18">
        <v>1.8</v>
      </c>
      <c r="AK41" s="319">
        <f t="shared" si="49"/>
        <v>3.3</v>
      </c>
      <c r="AL41" s="18">
        <v>1.3</v>
      </c>
      <c r="AM41" s="319">
        <f t="shared" si="41"/>
        <v>1.3</v>
      </c>
      <c r="AN41" s="18">
        <v>0.9</v>
      </c>
      <c r="AO41" s="319">
        <f t="shared" si="42"/>
        <v>0.9</v>
      </c>
      <c r="AP41" s="112">
        <f t="shared" si="43"/>
        <v>26.400000000000002</v>
      </c>
    </row>
    <row r="42" spans="1:118" ht="16.5" thickBot="1">
      <c r="A42" s="1" t="s">
        <v>652</v>
      </c>
      <c r="B42" s="373">
        <f t="shared" si="36"/>
        <v>34.6</v>
      </c>
      <c r="C42" s="18">
        <v>1.1000000000000001</v>
      </c>
      <c r="D42" s="18">
        <v>0.2</v>
      </c>
      <c r="E42" s="319">
        <f t="shared" si="44"/>
        <v>1.3</v>
      </c>
      <c r="F42" s="18">
        <v>0.4</v>
      </c>
      <c r="G42" s="18">
        <v>0.7</v>
      </c>
      <c r="H42" s="353">
        <f t="shared" si="45"/>
        <v>1.1000000000000001</v>
      </c>
      <c r="I42" s="18">
        <v>1.1000000000000001</v>
      </c>
      <c r="J42" s="353">
        <f t="shared" si="37"/>
        <v>1.1000000000000001</v>
      </c>
      <c r="K42" s="18">
        <v>0.9</v>
      </c>
      <c r="L42" s="353">
        <f t="shared" si="38"/>
        <v>0.9</v>
      </c>
      <c r="M42" s="18">
        <v>0.4</v>
      </c>
      <c r="N42" s="18">
        <v>0.2</v>
      </c>
      <c r="O42" s="319">
        <f t="shared" si="46"/>
        <v>0.60000000000000009</v>
      </c>
      <c r="P42" s="18">
        <v>0.2</v>
      </c>
      <c r="Q42" s="353">
        <f t="shared" si="39"/>
        <v>0.2</v>
      </c>
      <c r="R42" s="18">
        <v>2.2999999999999998</v>
      </c>
      <c r="S42" s="18">
        <v>0.2</v>
      </c>
      <c r="T42" s="353">
        <f t="shared" si="47"/>
        <v>2.5</v>
      </c>
      <c r="U42" s="18">
        <v>0.4</v>
      </c>
      <c r="V42" s="18">
        <v>2</v>
      </c>
      <c r="W42" s="319">
        <f t="shared" si="48"/>
        <v>2.4</v>
      </c>
      <c r="X42" s="18">
        <v>3.9</v>
      </c>
      <c r="Y42" s="18">
        <v>0</v>
      </c>
      <c r="Z42" s="18">
        <v>1.3</v>
      </c>
      <c r="AA42" s="18">
        <v>2.7</v>
      </c>
      <c r="AB42" s="18">
        <v>0.4</v>
      </c>
      <c r="AC42" s="18">
        <v>2</v>
      </c>
      <c r="AD42" s="18">
        <v>3.4</v>
      </c>
      <c r="AE42" s="18">
        <v>0.7</v>
      </c>
      <c r="AF42" s="18">
        <v>3.6</v>
      </c>
      <c r="AG42" s="319">
        <f t="shared" si="40"/>
        <v>18</v>
      </c>
      <c r="AH42" s="18">
        <v>0.2</v>
      </c>
      <c r="AI42" s="18">
        <v>1.5</v>
      </c>
      <c r="AJ42" s="18">
        <v>2.1</v>
      </c>
      <c r="AK42" s="319">
        <f t="shared" si="49"/>
        <v>3.8</v>
      </c>
      <c r="AL42" s="18">
        <v>1.4</v>
      </c>
      <c r="AM42" s="319">
        <f t="shared" si="41"/>
        <v>1.4</v>
      </c>
      <c r="AN42" s="18">
        <v>1.3</v>
      </c>
      <c r="AO42" s="319">
        <f t="shared" si="42"/>
        <v>1.3</v>
      </c>
      <c r="AP42" s="112">
        <f t="shared" si="43"/>
        <v>34.6</v>
      </c>
    </row>
    <row r="43" spans="1:118" ht="16.5" thickBot="1">
      <c r="A43" s="1" t="s">
        <v>651</v>
      </c>
      <c r="B43" s="373">
        <f t="shared" si="36"/>
        <v>38.300000000000004</v>
      </c>
      <c r="C43" s="18">
        <v>1.1000000000000001</v>
      </c>
      <c r="D43" s="18">
        <v>0.3</v>
      </c>
      <c r="E43" s="319">
        <f t="shared" si="44"/>
        <v>1.4000000000000001</v>
      </c>
      <c r="F43" s="18">
        <v>0.3</v>
      </c>
      <c r="G43" s="18">
        <v>0.8</v>
      </c>
      <c r="H43" s="353">
        <f t="shared" si="45"/>
        <v>1.1000000000000001</v>
      </c>
      <c r="I43" s="18">
        <v>1</v>
      </c>
      <c r="J43" s="353">
        <f t="shared" si="37"/>
        <v>1</v>
      </c>
      <c r="K43" s="18">
        <v>0.9</v>
      </c>
      <c r="L43" s="353">
        <f t="shared" si="38"/>
        <v>0.9</v>
      </c>
      <c r="M43" s="18">
        <v>0.6</v>
      </c>
      <c r="N43" s="18">
        <v>0.1</v>
      </c>
      <c r="O43" s="319">
        <f t="shared" si="46"/>
        <v>0.7</v>
      </c>
      <c r="P43" s="18">
        <v>0.4</v>
      </c>
      <c r="Q43" s="353">
        <f t="shared" si="39"/>
        <v>0.4</v>
      </c>
      <c r="R43" s="18">
        <v>2.6</v>
      </c>
      <c r="S43" s="18">
        <v>0.1</v>
      </c>
      <c r="T43" s="353">
        <f t="shared" si="47"/>
        <v>2.7</v>
      </c>
      <c r="U43" s="18">
        <v>0.4</v>
      </c>
      <c r="V43" s="18">
        <v>1.2</v>
      </c>
      <c r="W43" s="319">
        <f t="shared" si="48"/>
        <v>1.6</v>
      </c>
      <c r="X43" s="18">
        <v>3.4</v>
      </c>
      <c r="Y43" s="18">
        <v>0</v>
      </c>
      <c r="Z43" s="18">
        <v>0.7</v>
      </c>
      <c r="AA43" s="18">
        <v>4</v>
      </c>
      <c r="AB43" s="18">
        <v>0.3</v>
      </c>
      <c r="AC43" s="18">
        <v>3.1</v>
      </c>
      <c r="AD43" s="18">
        <v>5.0999999999999996</v>
      </c>
      <c r="AE43" s="18">
        <v>1.2</v>
      </c>
      <c r="AF43" s="18">
        <v>4</v>
      </c>
      <c r="AG43" s="319">
        <f t="shared" si="40"/>
        <v>21.8</v>
      </c>
      <c r="AH43" s="18">
        <v>0.4</v>
      </c>
      <c r="AI43" s="18">
        <v>1.2</v>
      </c>
      <c r="AJ43" s="18">
        <v>2.6</v>
      </c>
      <c r="AK43" s="319">
        <f t="shared" si="49"/>
        <v>4.2</v>
      </c>
      <c r="AL43" s="18">
        <v>1.5</v>
      </c>
      <c r="AM43" s="319">
        <f t="shared" si="41"/>
        <v>1.5</v>
      </c>
      <c r="AN43" s="18">
        <v>1</v>
      </c>
      <c r="AO43" s="319">
        <f t="shared" si="42"/>
        <v>1</v>
      </c>
      <c r="AP43" s="112">
        <f t="shared" si="43"/>
        <v>38.300000000000004</v>
      </c>
    </row>
    <row r="44" spans="1:118" ht="15.75">
      <c r="A44" s="1"/>
      <c r="B44" s="373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"/>
      <c r="Y44" s="1"/>
      <c r="Z44" s="1"/>
      <c r="AA44" s="1"/>
      <c r="AB44" s="1"/>
      <c r="AC44" s="1"/>
      <c r="AD44" s="1"/>
      <c r="AE44" s="1"/>
      <c r="AF44" s="1"/>
      <c r="AG44" s="18"/>
      <c r="AH44" s="18"/>
      <c r="AI44" s="18"/>
      <c r="AJ44" s="18"/>
      <c r="AK44" s="1"/>
    </row>
    <row r="45" spans="1:118" ht="15.75" thickBot="1">
      <c r="A45" s="1"/>
      <c r="B45" s="1"/>
      <c r="C45" s="314"/>
      <c r="D45" s="31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O45" s="1"/>
      <c r="CP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</row>
    <row r="46" spans="1:118" ht="15.75">
      <c r="A46" s="338" t="s">
        <v>61</v>
      </c>
      <c r="B46" s="356"/>
      <c r="C46" s="339" t="s">
        <v>74</v>
      </c>
      <c r="D46" s="339" t="s">
        <v>76</v>
      </c>
      <c r="E46" s="339" t="s">
        <v>77</v>
      </c>
      <c r="F46" s="339" t="s">
        <v>79</v>
      </c>
      <c r="G46" s="339" t="s">
        <v>78</v>
      </c>
      <c r="H46" s="339" t="s">
        <v>83</v>
      </c>
      <c r="I46" s="339" t="s">
        <v>84</v>
      </c>
      <c r="J46" s="339" t="s">
        <v>86</v>
      </c>
      <c r="K46" s="339" t="s">
        <v>88</v>
      </c>
      <c r="L46" s="339" t="s">
        <v>89</v>
      </c>
      <c r="M46" s="339" t="s">
        <v>91</v>
      </c>
      <c r="N46" s="339" t="s">
        <v>93</v>
      </c>
      <c r="O46" s="377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</row>
    <row r="47" spans="1:118" ht="15.75">
      <c r="A47" s="340" t="s">
        <v>58</v>
      </c>
      <c r="B47" s="357"/>
      <c r="C47" s="341">
        <f>E27</f>
        <v>0.79066666666666663</v>
      </c>
      <c r="D47" s="341">
        <f>H27</f>
        <v>0.75600000000000012</v>
      </c>
      <c r="E47" s="341">
        <f>J27</f>
        <v>1.8813333333333331</v>
      </c>
      <c r="F47" s="341">
        <f>L27</f>
        <v>0.38600000000000001</v>
      </c>
      <c r="G47" s="341">
        <f>O27</f>
        <v>0.77933333333333343</v>
      </c>
      <c r="H47" s="341">
        <f>Q27</f>
        <v>0.24066666666666667</v>
      </c>
      <c r="I47" s="341">
        <f>T27</f>
        <v>1.6939999999999995</v>
      </c>
      <c r="J47" s="341">
        <f>W27</f>
        <v>2.2626666666666666</v>
      </c>
      <c r="K47" s="341">
        <f>AG27</f>
        <v>12.659333333333334</v>
      </c>
      <c r="L47" s="341">
        <f>AK27</f>
        <v>3.9426666666666663</v>
      </c>
      <c r="M47" s="341">
        <f>(AM27)</f>
        <v>1.4080000000000004</v>
      </c>
      <c r="N47" s="341">
        <f>AO27</f>
        <v>1.0799999999999998</v>
      </c>
      <c r="O47" s="341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</row>
    <row r="48" spans="1:118" ht="15.75">
      <c r="A48" s="340" t="s">
        <v>656</v>
      </c>
      <c r="B48" s="357"/>
      <c r="C48" s="341">
        <f>E28</f>
        <v>1.0133333333333334</v>
      </c>
      <c r="D48" s="341">
        <f>H28</f>
        <v>0.79999999999999993</v>
      </c>
      <c r="E48" s="341">
        <f>J28</f>
        <v>0.93666666666666665</v>
      </c>
      <c r="F48" s="341">
        <f>L28</f>
        <v>0.65333333333333332</v>
      </c>
      <c r="G48" s="341">
        <f>O28</f>
        <v>0.70666666666666667</v>
      </c>
      <c r="H48" s="341">
        <f>Q28</f>
        <v>0.5033333333333333</v>
      </c>
      <c r="I48" s="341">
        <f>T28</f>
        <v>2.0366666666666666</v>
      </c>
      <c r="J48" s="341">
        <f>W28</f>
        <v>2.9066666666666667</v>
      </c>
      <c r="K48" s="341">
        <f>AG28</f>
        <v>16.783333333333335</v>
      </c>
      <c r="L48" s="341">
        <f>AK28</f>
        <v>4.04</v>
      </c>
      <c r="M48" s="341">
        <f>(AM28)</f>
        <v>1.5033333333333332</v>
      </c>
      <c r="N48" s="341">
        <f>AO28</f>
        <v>0.98333333333333328</v>
      </c>
      <c r="O48" s="341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</row>
    <row r="49" spans="1:117" ht="15.75">
      <c r="A49" s="340" t="s">
        <v>654</v>
      </c>
      <c r="B49" s="357"/>
      <c r="C49" s="341">
        <f>E29</f>
        <v>0.95000000000000007</v>
      </c>
      <c r="D49" s="341">
        <f>H29</f>
        <v>0.95</v>
      </c>
      <c r="E49" s="341">
        <f>J29</f>
        <v>1.7</v>
      </c>
      <c r="F49" s="341">
        <f>L29</f>
        <v>0.2</v>
      </c>
      <c r="G49" s="341">
        <f>O29</f>
        <v>0.45</v>
      </c>
      <c r="H49" s="341">
        <f>Q29</f>
        <v>0</v>
      </c>
      <c r="I49" s="341">
        <f>T29</f>
        <v>1.1000000000000001</v>
      </c>
      <c r="J49" s="341">
        <f>W29</f>
        <v>2.4000000000000004</v>
      </c>
      <c r="K49" s="341">
        <f>AG29</f>
        <v>13.95</v>
      </c>
      <c r="L49" s="341">
        <f>AK29</f>
        <v>5.4</v>
      </c>
      <c r="M49" s="341">
        <f>(AM29)</f>
        <v>1.7</v>
      </c>
      <c r="N49" s="341">
        <f>AO29</f>
        <v>1</v>
      </c>
      <c r="O49" s="341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</row>
    <row r="50" spans="1:117" ht="15.75">
      <c r="A50" s="342" t="s">
        <v>59</v>
      </c>
      <c r="B50" s="358"/>
      <c r="C50" s="343">
        <f>E30</f>
        <v>0.78200000000000003</v>
      </c>
      <c r="D50" s="343">
        <f>H30</f>
        <v>0.82199999999999984</v>
      </c>
      <c r="E50" s="343">
        <f>J30</f>
        <v>1.4179999999999999</v>
      </c>
      <c r="F50" s="343">
        <f>L30</f>
        <v>0.27400000000000002</v>
      </c>
      <c r="G50" s="343">
        <f>O30</f>
        <v>0.52400000000000002</v>
      </c>
      <c r="H50" s="343">
        <f>Q30</f>
        <v>0</v>
      </c>
      <c r="I50" s="343">
        <f>T30</f>
        <v>0.74399999999999999</v>
      </c>
      <c r="J50" s="343">
        <f>W30</f>
        <v>3.6840000000000002</v>
      </c>
      <c r="K50" s="343">
        <f>AG30</f>
        <v>14.591999999999999</v>
      </c>
      <c r="L50" s="343">
        <f>AK30</f>
        <v>4.4080000000000004</v>
      </c>
      <c r="M50" s="343">
        <f>AM30</f>
        <v>1.6299999999999997</v>
      </c>
      <c r="N50" s="343">
        <f>AO30</f>
        <v>0.94199999999999995</v>
      </c>
      <c r="O50" s="341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</row>
    <row r="51" spans="1:117" ht="15.75">
      <c r="A51" s="340" t="s">
        <v>60</v>
      </c>
      <c r="B51" s="357"/>
      <c r="C51" s="341">
        <f>E26</f>
        <v>0.78850000000000009</v>
      </c>
      <c r="D51" s="341">
        <f>H26</f>
        <v>0.77250000000000008</v>
      </c>
      <c r="E51" s="341">
        <f>J26</f>
        <v>1.7654999999999998</v>
      </c>
      <c r="F51" s="341">
        <f>L26</f>
        <v>0.35799999999999998</v>
      </c>
      <c r="G51" s="341">
        <f>O26</f>
        <v>0.71550000000000002</v>
      </c>
      <c r="H51" s="341">
        <f>Q26</f>
        <v>0.18049999999999999</v>
      </c>
      <c r="I51" s="341">
        <f>T26</f>
        <v>1.4564999999999997</v>
      </c>
      <c r="J51" s="341">
        <f>W26</f>
        <v>2.6179999999999999</v>
      </c>
      <c r="K51" s="341">
        <f>AG26</f>
        <v>13.142500000000002</v>
      </c>
      <c r="L51" s="341">
        <f>AK26</f>
        <v>4.0589999999999993</v>
      </c>
      <c r="M51" s="341">
        <f>AM26</f>
        <v>1.4635000000000002</v>
      </c>
      <c r="N51" s="344">
        <f>AO26</f>
        <v>1.0454999999999999</v>
      </c>
      <c r="O51" s="378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</row>
    <row r="52" spans="1:117" ht="15.75">
      <c r="A52" s="337" t="s">
        <v>72</v>
      </c>
      <c r="B52" s="359"/>
      <c r="C52" s="345" t="s">
        <v>74</v>
      </c>
      <c r="D52" s="345" t="s">
        <v>76</v>
      </c>
      <c r="E52" s="345" t="s">
        <v>77</v>
      </c>
      <c r="F52" s="345" t="s">
        <v>79</v>
      </c>
      <c r="G52" s="345" t="s">
        <v>78</v>
      </c>
      <c r="H52" s="345" t="s">
        <v>83</v>
      </c>
      <c r="I52" s="345" t="s">
        <v>84</v>
      </c>
      <c r="J52" s="345" t="s">
        <v>86</v>
      </c>
      <c r="K52" s="345" t="s">
        <v>88</v>
      </c>
      <c r="L52" s="345" t="s">
        <v>89</v>
      </c>
      <c r="M52" s="345" t="s">
        <v>91</v>
      </c>
      <c r="N52" s="346" t="s">
        <v>93</v>
      </c>
      <c r="O52" s="346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</row>
    <row r="53" spans="1:117" ht="15.75">
      <c r="A53" s="347" t="s">
        <v>68</v>
      </c>
      <c r="B53" s="360"/>
      <c r="C53" s="348">
        <f>SUM(C47)</f>
        <v>0.79066666666666663</v>
      </c>
      <c r="D53" s="348">
        <f t="shared" ref="D53:N57" si="50">SUM(D47+C53)</f>
        <v>1.5466666666666669</v>
      </c>
      <c r="E53" s="348">
        <f t="shared" si="50"/>
        <v>3.4279999999999999</v>
      </c>
      <c r="F53" s="348">
        <f>SUM(F47+E53)</f>
        <v>3.8140000000000001</v>
      </c>
      <c r="G53" s="348">
        <f t="shared" si="50"/>
        <v>4.5933333333333337</v>
      </c>
      <c r="H53" s="348">
        <f t="shared" si="50"/>
        <v>4.8340000000000005</v>
      </c>
      <c r="I53" s="348">
        <f t="shared" si="50"/>
        <v>6.5280000000000005</v>
      </c>
      <c r="J53" s="348">
        <f t="shared" si="50"/>
        <v>8.7906666666666666</v>
      </c>
      <c r="K53" s="348">
        <f>SUM(K47+J53)</f>
        <v>21.450000000000003</v>
      </c>
      <c r="L53" s="348">
        <f t="shared" si="50"/>
        <v>25.39266666666667</v>
      </c>
      <c r="M53" s="348">
        <f t="shared" si="50"/>
        <v>26.800666666666672</v>
      </c>
      <c r="N53" s="349">
        <f t="shared" si="50"/>
        <v>27.88066666666667</v>
      </c>
      <c r="O53" s="349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</row>
    <row r="54" spans="1:117" ht="15.75">
      <c r="A54" s="347" t="s">
        <v>657</v>
      </c>
      <c r="B54" s="360"/>
      <c r="C54" s="348">
        <f>SUM(C48)</f>
        <v>1.0133333333333334</v>
      </c>
      <c r="D54" s="348">
        <f t="shared" si="50"/>
        <v>1.8133333333333335</v>
      </c>
      <c r="E54" s="348">
        <f t="shared" si="50"/>
        <v>2.75</v>
      </c>
      <c r="F54" s="348">
        <f>SUM(F48+E54)</f>
        <v>3.4033333333333333</v>
      </c>
      <c r="G54" s="348">
        <f t="shared" si="50"/>
        <v>4.1100000000000003</v>
      </c>
      <c r="H54" s="348">
        <f t="shared" si="50"/>
        <v>4.6133333333333333</v>
      </c>
      <c r="I54" s="348">
        <f t="shared" si="50"/>
        <v>6.65</v>
      </c>
      <c r="J54" s="348">
        <f t="shared" si="50"/>
        <v>9.5566666666666666</v>
      </c>
      <c r="K54" s="348">
        <f t="shared" si="50"/>
        <v>26.340000000000003</v>
      </c>
      <c r="L54" s="348">
        <f t="shared" si="50"/>
        <v>30.380000000000003</v>
      </c>
      <c r="M54" s="348">
        <f t="shared" si="50"/>
        <v>31.883333333333336</v>
      </c>
      <c r="N54" s="349">
        <f t="shared" si="50"/>
        <v>32.866666666666667</v>
      </c>
      <c r="O54" s="349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</row>
    <row r="55" spans="1:117" ht="15.75">
      <c r="A55" s="347" t="s">
        <v>655</v>
      </c>
      <c r="B55" s="360"/>
      <c r="C55" s="348">
        <f>SUM(C49)</f>
        <v>0.95000000000000007</v>
      </c>
      <c r="D55" s="348">
        <f t="shared" si="50"/>
        <v>1.9</v>
      </c>
      <c r="E55" s="348">
        <f t="shared" si="50"/>
        <v>3.5999999999999996</v>
      </c>
      <c r="F55" s="348">
        <f>SUM(F49+E55)</f>
        <v>3.8</v>
      </c>
      <c r="G55" s="348">
        <f t="shared" si="50"/>
        <v>4.25</v>
      </c>
      <c r="H55" s="348">
        <f t="shared" si="50"/>
        <v>4.25</v>
      </c>
      <c r="I55" s="348">
        <f t="shared" si="50"/>
        <v>5.35</v>
      </c>
      <c r="J55" s="348">
        <f t="shared" si="50"/>
        <v>7.75</v>
      </c>
      <c r="K55" s="348">
        <f t="shared" si="50"/>
        <v>21.7</v>
      </c>
      <c r="L55" s="348">
        <f t="shared" si="50"/>
        <v>27.1</v>
      </c>
      <c r="M55" s="348">
        <f t="shared" si="50"/>
        <v>28.8</v>
      </c>
      <c r="N55" s="349">
        <f t="shared" si="50"/>
        <v>29.8</v>
      </c>
      <c r="O55" s="349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</row>
    <row r="56" spans="1:117" ht="15.75">
      <c r="A56" s="352" t="s">
        <v>69</v>
      </c>
      <c r="B56" s="361"/>
      <c r="C56" s="350">
        <f>SUM(C50)</f>
        <v>0.78200000000000003</v>
      </c>
      <c r="D56" s="350">
        <f t="shared" si="50"/>
        <v>1.6039999999999999</v>
      </c>
      <c r="E56" s="350">
        <f t="shared" si="50"/>
        <v>3.0219999999999998</v>
      </c>
      <c r="F56" s="350">
        <f>SUM(F50+E56)</f>
        <v>3.2959999999999998</v>
      </c>
      <c r="G56" s="350">
        <f t="shared" si="50"/>
        <v>3.82</v>
      </c>
      <c r="H56" s="350">
        <f t="shared" si="50"/>
        <v>3.82</v>
      </c>
      <c r="I56" s="350">
        <f t="shared" si="50"/>
        <v>4.5640000000000001</v>
      </c>
      <c r="J56" s="350">
        <f t="shared" si="50"/>
        <v>8.2480000000000011</v>
      </c>
      <c r="K56" s="350">
        <f t="shared" si="50"/>
        <v>22.84</v>
      </c>
      <c r="L56" s="350">
        <f t="shared" si="50"/>
        <v>27.248000000000001</v>
      </c>
      <c r="M56" s="350">
        <f t="shared" si="50"/>
        <v>28.878</v>
      </c>
      <c r="N56" s="351">
        <f t="shared" si="50"/>
        <v>29.82</v>
      </c>
      <c r="O56" s="349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</row>
    <row r="57" spans="1:117" ht="15.75">
      <c r="A57" s="347" t="s">
        <v>70</v>
      </c>
      <c r="B57" s="360"/>
      <c r="C57" s="349">
        <f>SUM(C51)</f>
        <v>0.78850000000000009</v>
      </c>
      <c r="D57" s="349">
        <f t="shared" si="50"/>
        <v>1.5610000000000002</v>
      </c>
      <c r="E57" s="349">
        <f t="shared" si="50"/>
        <v>3.3265000000000002</v>
      </c>
      <c r="F57" s="349">
        <f>SUM(F51+E57)</f>
        <v>3.6845000000000003</v>
      </c>
      <c r="G57" s="349">
        <f t="shared" si="50"/>
        <v>4.4000000000000004</v>
      </c>
      <c r="H57" s="349">
        <f t="shared" si="50"/>
        <v>4.5805000000000007</v>
      </c>
      <c r="I57" s="349">
        <f t="shared" si="50"/>
        <v>6.0370000000000008</v>
      </c>
      <c r="J57" s="349">
        <f t="shared" si="50"/>
        <v>8.6550000000000011</v>
      </c>
      <c r="K57" s="349">
        <f t="shared" si="50"/>
        <v>21.797500000000003</v>
      </c>
      <c r="L57" s="349">
        <f t="shared" si="50"/>
        <v>25.856500000000004</v>
      </c>
      <c r="M57" s="349">
        <f t="shared" si="50"/>
        <v>27.320000000000004</v>
      </c>
      <c r="N57" s="349">
        <f t="shared" si="50"/>
        <v>28.365500000000004</v>
      </c>
      <c r="O57" s="349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</row>
    <row r="58" spans="1:117">
      <c r="A58" s="29" t="s">
        <v>279</v>
      </c>
      <c r="B58" s="362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1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</row>
    <row r="59" spans="1:117">
      <c r="A59" s="32" t="s">
        <v>63</v>
      </c>
      <c r="B59" s="363"/>
      <c r="C59" s="38" t="s">
        <v>74</v>
      </c>
      <c r="D59" s="38" t="s">
        <v>76</v>
      </c>
      <c r="E59" s="38" t="s">
        <v>77</v>
      </c>
      <c r="F59" s="38" t="s">
        <v>79</v>
      </c>
      <c r="G59" s="38" t="s">
        <v>78</v>
      </c>
      <c r="H59" s="38" t="s">
        <v>83</v>
      </c>
      <c r="I59" s="38" t="s">
        <v>84</v>
      </c>
      <c r="J59" s="38" t="s">
        <v>86</v>
      </c>
      <c r="K59" s="38" t="s">
        <v>88</v>
      </c>
      <c r="L59" s="38" t="s">
        <v>89</v>
      </c>
      <c r="M59" s="38" t="s">
        <v>91</v>
      </c>
      <c r="N59" s="38" t="s">
        <v>93</v>
      </c>
      <c r="O59" s="38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</row>
    <row r="60" spans="1:117">
      <c r="A60" s="26" t="s">
        <v>64</v>
      </c>
      <c r="B60" s="11"/>
      <c r="C60" s="18">
        <v>1.02</v>
      </c>
      <c r="D60" s="18">
        <v>1.05</v>
      </c>
      <c r="E60" s="18">
        <v>0.77</v>
      </c>
      <c r="F60" s="18">
        <v>1.71</v>
      </c>
      <c r="G60" s="18">
        <v>3.24</v>
      </c>
      <c r="H60" s="18">
        <v>2.4</v>
      </c>
      <c r="I60" s="18">
        <v>1.53</v>
      </c>
      <c r="J60" s="18">
        <v>2.2200000000000002</v>
      </c>
      <c r="K60" s="18">
        <v>2.72</v>
      </c>
      <c r="L60" s="18">
        <v>2.19</v>
      </c>
      <c r="M60" s="18">
        <v>0.86</v>
      </c>
      <c r="N60" s="20">
        <v>0.92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</row>
    <row r="61" spans="1:117">
      <c r="A61" s="26" t="s">
        <v>65</v>
      </c>
      <c r="B61" s="11"/>
      <c r="C61" s="18">
        <f>SUM(C60)</f>
        <v>1.02</v>
      </c>
      <c r="D61" s="18">
        <f>SUM(C61+D60)</f>
        <v>2.0700000000000003</v>
      </c>
      <c r="E61" s="18">
        <f>SUM(D61+E60)</f>
        <v>2.8400000000000003</v>
      </c>
      <c r="F61" s="18">
        <f>SUM(E61+F60)</f>
        <v>4.5500000000000007</v>
      </c>
      <c r="G61" s="18">
        <f t="shared" ref="G61:J61" si="51">SUM(F61+G60)</f>
        <v>7.7900000000000009</v>
      </c>
      <c r="H61" s="18">
        <f>SUM(G61+H60)</f>
        <v>10.190000000000001</v>
      </c>
      <c r="I61" s="18">
        <f>SUM(H61+I60)</f>
        <v>11.72</v>
      </c>
      <c r="J61" s="18">
        <f t="shared" si="51"/>
        <v>13.940000000000001</v>
      </c>
      <c r="K61" s="18">
        <f>SUM(J61+K60)</f>
        <v>16.66</v>
      </c>
      <c r="L61" s="18">
        <f>SUM(K61+L60)</f>
        <v>18.850000000000001</v>
      </c>
      <c r="M61" s="18">
        <f>SUM(L61+M60)</f>
        <v>19.71</v>
      </c>
      <c r="N61" s="20">
        <f>SUM(M61+N60)</f>
        <v>20.630000000000003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</row>
    <row r="62" spans="1:117">
      <c r="A62" s="27" t="s">
        <v>66</v>
      </c>
      <c r="B62" s="21"/>
      <c r="C62" s="28">
        <v>5.34</v>
      </c>
      <c r="D62" s="28">
        <v>5.29</v>
      </c>
      <c r="E62" s="28">
        <v>5.58</v>
      </c>
      <c r="F62" s="28">
        <v>5.36</v>
      </c>
      <c r="G62" s="28">
        <v>8.82</v>
      </c>
      <c r="H62" s="28">
        <v>13.52</v>
      </c>
      <c r="I62" s="28">
        <v>11.61</v>
      </c>
      <c r="J62" s="28">
        <v>12.46</v>
      </c>
      <c r="K62" s="28">
        <v>9.85</v>
      </c>
      <c r="L62" s="28">
        <v>9.85</v>
      </c>
      <c r="M62" s="28">
        <v>9.85</v>
      </c>
      <c r="N62" s="28">
        <v>4.6900000000000004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0"/>
      <c r="AH62" s="20"/>
      <c r="AI62" s="20"/>
      <c r="AJ62" s="20"/>
      <c r="AK62" s="20"/>
      <c r="AL62" s="20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</row>
    <row r="63" spans="1:117">
      <c r="A63" s="26" t="s">
        <v>67</v>
      </c>
      <c r="B63" s="11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1"/>
      <c r="AH63" s="1"/>
      <c r="AI63" s="1"/>
      <c r="AJ63" s="1"/>
      <c r="AK63" s="1"/>
      <c r="AL63" s="1"/>
      <c r="AM63" s="20"/>
      <c r="AN63" s="20"/>
      <c r="AO63" s="20"/>
      <c r="AP63" s="20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</row>
    <row r="64" spans="1:117">
      <c r="A64" s="26" t="s">
        <v>68</v>
      </c>
      <c r="B64" s="11"/>
      <c r="C64" s="18">
        <f t="shared" ref="C64:N64" si="52">SUM(C47-C60)</f>
        <v>-0.22933333333333339</v>
      </c>
      <c r="D64" s="18">
        <f t="shared" si="52"/>
        <v>-0.29399999999999993</v>
      </c>
      <c r="E64" s="18">
        <f t="shared" si="52"/>
        <v>1.1113333333333331</v>
      </c>
      <c r="F64" s="18">
        <f t="shared" si="52"/>
        <v>-1.3239999999999998</v>
      </c>
      <c r="G64" s="18">
        <f t="shared" si="52"/>
        <v>-2.4606666666666666</v>
      </c>
      <c r="H64" s="18">
        <f t="shared" si="52"/>
        <v>-2.1593333333333331</v>
      </c>
      <c r="I64" s="18">
        <f t="shared" si="52"/>
        <v>0.16399999999999948</v>
      </c>
      <c r="J64" s="18">
        <f t="shared" si="52"/>
        <v>4.2666666666666409E-2</v>
      </c>
      <c r="K64" s="18">
        <f t="shared" si="52"/>
        <v>9.9393333333333338</v>
      </c>
      <c r="L64" s="18">
        <f t="shared" si="52"/>
        <v>1.7526666666666664</v>
      </c>
      <c r="M64" s="18">
        <f t="shared" si="52"/>
        <v>0.54800000000000038</v>
      </c>
      <c r="N64" s="28">
        <f t="shared" si="52"/>
        <v>0.15999999999999981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</row>
    <row r="65" spans="1:116">
      <c r="A65" s="26" t="s">
        <v>69</v>
      </c>
      <c r="B65" s="11"/>
      <c r="C65" s="18">
        <f t="shared" ref="C65:N65" si="53">SUM(C50-C60)</f>
        <v>-0.23799999999999999</v>
      </c>
      <c r="D65" s="18">
        <f t="shared" si="53"/>
        <v>-0.2280000000000002</v>
      </c>
      <c r="E65" s="18">
        <f t="shared" si="53"/>
        <v>0.64799999999999991</v>
      </c>
      <c r="F65" s="18">
        <f t="shared" si="53"/>
        <v>-1.4359999999999999</v>
      </c>
      <c r="G65" s="18">
        <f t="shared" si="53"/>
        <v>-2.7160000000000002</v>
      </c>
      <c r="H65" s="18">
        <f t="shared" si="53"/>
        <v>-2.4</v>
      </c>
      <c r="I65" s="18">
        <f t="shared" si="53"/>
        <v>-0.78600000000000003</v>
      </c>
      <c r="J65" s="18">
        <f t="shared" si="53"/>
        <v>1.464</v>
      </c>
      <c r="K65" s="18">
        <f t="shared" si="53"/>
        <v>11.871999999999998</v>
      </c>
      <c r="L65" s="18">
        <f t="shared" si="53"/>
        <v>2.2180000000000004</v>
      </c>
      <c r="M65" s="18">
        <f t="shared" si="53"/>
        <v>0.76999999999999968</v>
      </c>
      <c r="N65" s="28">
        <f t="shared" si="53"/>
        <v>2.1999999999999909E-2</v>
      </c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</row>
    <row r="66" spans="1:116">
      <c r="A66" s="26" t="s">
        <v>70</v>
      </c>
      <c r="B66" s="11"/>
      <c r="C66" s="18">
        <f t="shared" ref="C66:N66" si="54">SUM(C51-C60)</f>
        <v>-0.23149999999999993</v>
      </c>
      <c r="D66" s="18">
        <f t="shared" si="54"/>
        <v>-0.27749999999999997</v>
      </c>
      <c r="E66" s="18">
        <f t="shared" si="54"/>
        <v>0.99549999999999983</v>
      </c>
      <c r="F66" s="18">
        <f t="shared" si="54"/>
        <v>-1.3519999999999999</v>
      </c>
      <c r="G66" s="18">
        <f t="shared" si="54"/>
        <v>-2.5245000000000002</v>
      </c>
      <c r="H66" s="18">
        <f t="shared" si="54"/>
        <v>-2.2195</v>
      </c>
      <c r="I66" s="18">
        <f t="shared" si="54"/>
        <v>-7.3500000000000343E-2</v>
      </c>
      <c r="J66" s="18">
        <f t="shared" si="54"/>
        <v>0.39799999999999969</v>
      </c>
      <c r="K66" s="18">
        <f t="shared" si="54"/>
        <v>10.422500000000001</v>
      </c>
      <c r="L66" s="18">
        <f t="shared" si="54"/>
        <v>1.8689999999999993</v>
      </c>
      <c r="M66" s="18">
        <f t="shared" si="54"/>
        <v>0.60350000000000026</v>
      </c>
      <c r="N66" s="28">
        <f t="shared" si="54"/>
        <v>0.12549999999999983</v>
      </c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</row>
    <row r="67" spans="1:116">
      <c r="A67" s="26" t="s">
        <v>71</v>
      </c>
      <c r="B67" s="11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</row>
    <row r="68" spans="1:116">
      <c r="A68" s="26" t="s">
        <v>68</v>
      </c>
      <c r="B68" s="11"/>
      <c r="C68" s="18">
        <f t="shared" ref="C68:N68" si="55">SUM(C53-C61)</f>
        <v>-0.22933333333333339</v>
      </c>
      <c r="D68" s="18">
        <f t="shared" si="55"/>
        <v>-0.52333333333333343</v>
      </c>
      <c r="E68" s="18">
        <f t="shared" si="55"/>
        <v>0.58799999999999963</v>
      </c>
      <c r="F68" s="18">
        <f t="shared" si="55"/>
        <v>-0.73600000000000065</v>
      </c>
      <c r="G68" s="18">
        <f t="shared" si="55"/>
        <v>-3.1966666666666672</v>
      </c>
      <c r="H68" s="18">
        <f t="shared" si="55"/>
        <v>-5.3560000000000008</v>
      </c>
      <c r="I68" s="18">
        <f t="shared" si="55"/>
        <v>-5.1920000000000002</v>
      </c>
      <c r="J68" s="18">
        <f t="shared" si="55"/>
        <v>-5.1493333333333347</v>
      </c>
      <c r="K68" s="18">
        <f t="shared" si="55"/>
        <v>4.7900000000000027</v>
      </c>
      <c r="L68" s="18">
        <f t="shared" si="55"/>
        <v>6.5426666666666691</v>
      </c>
      <c r="M68" s="18">
        <f t="shared" si="55"/>
        <v>7.0906666666666709</v>
      </c>
      <c r="N68" s="28">
        <f t="shared" si="55"/>
        <v>7.2506666666666675</v>
      </c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</row>
    <row r="69" spans="1:116">
      <c r="A69" s="26" t="s">
        <v>69</v>
      </c>
      <c r="B69" s="11"/>
      <c r="C69" s="18">
        <f t="shared" ref="C69:N69" si="56">SUM(C56-C61)</f>
        <v>-0.23799999999999999</v>
      </c>
      <c r="D69" s="18">
        <f t="shared" si="56"/>
        <v>-0.46600000000000041</v>
      </c>
      <c r="E69" s="18">
        <f t="shared" si="56"/>
        <v>0.1819999999999995</v>
      </c>
      <c r="F69" s="18">
        <f t="shared" si="56"/>
        <v>-1.2540000000000009</v>
      </c>
      <c r="G69" s="18">
        <f t="shared" si="56"/>
        <v>-3.9700000000000011</v>
      </c>
      <c r="H69" s="18">
        <f t="shared" si="56"/>
        <v>-6.370000000000001</v>
      </c>
      <c r="I69" s="18">
        <f t="shared" si="56"/>
        <v>-7.1560000000000006</v>
      </c>
      <c r="J69" s="18">
        <f t="shared" si="56"/>
        <v>-5.6920000000000002</v>
      </c>
      <c r="K69" s="18">
        <f t="shared" si="56"/>
        <v>6.18</v>
      </c>
      <c r="L69" s="18">
        <f t="shared" si="56"/>
        <v>8.3979999999999997</v>
      </c>
      <c r="M69" s="18">
        <f t="shared" si="56"/>
        <v>9.1679999999999993</v>
      </c>
      <c r="N69" s="28">
        <f t="shared" si="56"/>
        <v>9.1899999999999977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</row>
    <row r="70" spans="1:116">
      <c r="A70" s="27" t="s">
        <v>70</v>
      </c>
      <c r="B70" s="21"/>
      <c r="C70" s="28">
        <f t="shared" ref="C70:N70" si="57">SUM(C57-C61)</f>
        <v>-0.23149999999999993</v>
      </c>
      <c r="D70" s="28">
        <f t="shared" si="57"/>
        <v>-0.50900000000000012</v>
      </c>
      <c r="E70" s="28">
        <f t="shared" si="57"/>
        <v>0.48649999999999993</v>
      </c>
      <c r="F70" s="28">
        <f t="shared" si="57"/>
        <v>-0.86550000000000038</v>
      </c>
      <c r="G70" s="28">
        <f t="shared" si="57"/>
        <v>-3.3900000000000006</v>
      </c>
      <c r="H70" s="28">
        <f t="shared" si="57"/>
        <v>-5.6095000000000006</v>
      </c>
      <c r="I70" s="28">
        <f t="shared" si="57"/>
        <v>-5.6829999999999998</v>
      </c>
      <c r="J70" s="28">
        <f t="shared" si="57"/>
        <v>-5.2850000000000001</v>
      </c>
      <c r="K70" s="28">
        <f t="shared" si="57"/>
        <v>5.1375000000000028</v>
      </c>
      <c r="L70" s="28">
        <f t="shared" si="57"/>
        <v>7.0065000000000026</v>
      </c>
      <c r="M70" s="28">
        <f t="shared" si="57"/>
        <v>7.610000000000003</v>
      </c>
      <c r="N70" s="28">
        <f t="shared" si="57"/>
        <v>7.7355000000000018</v>
      </c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E70"/>
  <sheetViews>
    <sheetView topLeftCell="A16" zoomScale="70" zoomScaleNormal="70" workbookViewId="0">
      <selection activeCell="S67" sqref="S67"/>
    </sheetView>
  </sheetViews>
  <sheetFormatPr defaultRowHeight="15"/>
  <cols>
    <col min="1" max="1" width="35.77734375" customWidth="1"/>
    <col min="2" max="2" width="11.44140625" customWidth="1"/>
    <col min="3" max="3" width="11.77734375" customWidth="1"/>
    <col min="4" max="4" width="10.21875" customWidth="1"/>
    <col min="5" max="5" width="11.109375" customWidth="1"/>
    <col min="6" max="6" width="9.5546875" customWidth="1"/>
    <col min="7" max="7" width="10.109375" customWidth="1"/>
    <col min="8" max="10" width="9.77734375" customWidth="1"/>
    <col min="11" max="11" width="10.5546875" customWidth="1"/>
    <col min="12" max="12" width="9.5546875" customWidth="1"/>
    <col min="13" max="13" width="9.21875" customWidth="1"/>
    <col min="14" max="15" width="11.44140625" customWidth="1"/>
    <col min="16" max="23" width="8.21875" customWidth="1"/>
    <col min="24" max="39" width="10.44140625" customWidth="1"/>
    <col min="40" max="49" width="10.109375" customWidth="1"/>
    <col min="50" max="94" width="9.6640625" customWidth="1"/>
    <col min="103" max="104" width="9.6640625" customWidth="1"/>
    <col min="106" max="120" width="9.6640625" customWidth="1"/>
    <col min="121" max="121" width="9.77734375" customWidth="1"/>
    <col min="122" max="122" width="9.33203125" customWidth="1"/>
    <col min="123" max="123" width="9.5546875" customWidth="1"/>
    <col min="124" max="124" width="9.6640625" customWidth="1"/>
    <col min="125" max="125" width="9.88671875" customWidth="1"/>
    <col min="126" max="126" width="9.6640625" customWidth="1"/>
    <col min="127" max="127" width="9.21875" customWidth="1"/>
    <col min="128" max="128" width="10.21875" customWidth="1"/>
  </cols>
  <sheetData>
    <row r="1" spans="1:135">
      <c r="A1" s="45" t="s">
        <v>299</v>
      </c>
      <c r="B1" s="45"/>
      <c r="C1" s="45"/>
      <c r="D1" s="45"/>
      <c r="E1" s="45"/>
      <c r="F1" s="45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310"/>
      <c r="BO1" s="310"/>
      <c r="BP1" s="310"/>
      <c r="BQ1" s="310"/>
      <c r="BR1" s="310"/>
      <c r="BS1" s="310"/>
      <c r="BT1" s="310"/>
      <c r="BU1" s="310"/>
      <c r="BV1" s="310"/>
      <c r="BW1" s="310"/>
      <c r="BX1" s="310"/>
      <c r="BY1" s="310"/>
      <c r="BZ1" s="310"/>
      <c r="CA1" s="310"/>
      <c r="CB1" s="310"/>
      <c r="CC1" s="310"/>
      <c r="CD1" s="310"/>
      <c r="CE1" s="310"/>
      <c r="CF1" s="310"/>
      <c r="CG1" s="310"/>
      <c r="CH1" s="310"/>
      <c r="CI1" s="310"/>
      <c r="CJ1" s="310"/>
      <c r="CK1" s="310"/>
      <c r="CL1" s="310"/>
      <c r="CM1" s="310"/>
      <c r="CN1" s="310"/>
      <c r="CO1" s="310"/>
      <c r="CP1" s="310"/>
      <c r="CQ1" s="310"/>
      <c r="CR1" s="310"/>
      <c r="CS1" s="310"/>
      <c r="CT1" s="310"/>
      <c r="CU1" s="310"/>
      <c r="CV1" s="310"/>
      <c r="CW1" s="310"/>
      <c r="CX1" s="310"/>
      <c r="CY1" s="310"/>
      <c r="CZ1" s="310"/>
      <c r="DC1" s="310"/>
      <c r="DE1" s="310"/>
      <c r="DF1" s="310"/>
      <c r="DG1" s="310"/>
      <c r="DH1" s="310"/>
      <c r="DI1" s="310"/>
      <c r="DJ1" s="310"/>
      <c r="DK1" s="310"/>
      <c r="DL1" s="310"/>
      <c r="DM1" s="310"/>
      <c r="DN1" s="310"/>
      <c r="DO1" s="310"/>
      <c r="DP1" s="310"/>
      <c r="DQ1" s="310"/>
      <c r="DR1" s="310"/>
      <c r="DS1" s="310"/>
      <c r="DT1" s="310"/>
      <c r="DU1" s="310"/>
      <c r="DV1" s="310"/>
      <c r="DW1" s="310"/>
      <c r="DX1" s="310"/>
      <c r="DY1" s="310"/>
      <c r="DZ1" s="310"/>
      <c r="EA1" s="310"/>
    </row>
    <row r="2" spans="1:135">
      <c r="A2" s="45" t="s">
        <v>360</v>
      </c>
      <c r="B2" s="45"/>
      <c r="C2" s="45"/>
      <c r="D2" s="45"/>
      <c r="E2" s="45"/>
      <c r="F2" s="45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0"/>
      <c r="CN2" s="310"/>
      <c r="CO2" s="310"/>
      <c r="CP2" s="310"/>
      <c r="CQ2" s="310"/>
      <c r="CR2" s="310"/>
      <c r="CS2" s="310"/>
      <c r="CT2" s="310"/>
      <c r="CU2" s="310"/>
      <c r="CV2" s="310"/>
      <c r="CW2" s="310"/>
      <c r="CX2" s="310"/>
      <c r="CY2" s="310"/>
      <c r="CZ2" s="310"/>
      <c r="DA2" s="310"/>
      <c r="DD2" s="310"/>
      <c r="DF2" s="310"/>
      <c r="DG2" s="310"/>
      <c r="DH2" s="310"/>
      <c r="DI2" s="310"/>
      <c r="DJ2" s="310"/>
      <c r="DK2" s="310"/>
      <c r="DL2" s="310"/>
      <c r="DM2" s="310"/>
      <c r="DN2" s="310"/>
      <c r="DO2" s="310"/>
      <c r="DP2" s="310"/>
      <c r="DQ2" s="310"/>
      <c r="DR2" s="310"/>
      <c r="DS2" s="310"/>
      <c r="DT2" s="310"/>
      <c r="DU2" s="310"/>
      <c r="DV2" s="310"/>
      <c r="DW2" s="310"/>
      <c r="DX2" s="310"/>
      <c r="DY2" s="310"/>
      <c r="DZ2" s="310"/>
      <c r="EA2" s="310"/>
      <c r="EB2" s="310"/>
    </row>
    <row r="3" spans="1:135">
      <c r="A3" s="310" t="s">
        <v>660</v>
      </c>
      <c r="B3" s="310"/>
      <c r="C3" s="45"/>
      <c r="D3" s="45"/>
      <c r="E3" s="45"/>
      <c r="F3" s="45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0"/>
      <c r="CG3" s="310"/>
      <c r="CH3" s="310"/>
      <c r="CI3" s="310"/>
      <c r="CJ3" s="310"/>
      <c r="CK3" s="310"/>
      <c r="CL3" s="310"/>
      <c r="CM3" s="310"/>
      <c r="CN3" s="310"/>
      <c r="CO3" s="310"/>
      <c r="CP3" s="310"/>
      <c r="CQ3" s="310"/>
      <c r="CR3" s="310"/>
      <c r="CS3" s="310"/>
      <c r="CT3" s="310"/>
      <c r="CU3" s="310"/>
      <c r="CV3" s="310"/>
      <c r="CW3" s="310"/>
      <c r="CX3" s="310"/>
      <c r="CY3" s="310"/>
      <c r="CZ3" s="310"/>
      <c r="DA3" s="310"/>
      <c r="DB3" s="310"/>
      <c r="DC3" s="310"/>
      <c r="DD3" s="310"/>
      <c r="DG3" s="310"/>
      <c r="DI3" s="310"/>
      <c r="DJ3" s="310"/>
      <c r="DK3" s="310"/>
      <c r="DL3" s="310"/>
      <c r="DM3" s="310"/>
      <c r="DN3" s="310"/>
      <c r="DO3" s="310"/>
      <c r="DP3" s="310"/>
      <c r="DQ3" s="310"/>
      <c r="DR3" s="310"/>
      <c r="DS3" s="310"/>
      <c r="DT3" s="310"/>
      <c r="DU3" s="310"/>
      <c r="DV3" s="310"/>
      <c r="DW3" s="310"/>
      <c r="DX3" s="310"/>
      <c r="DY3" s="310"/>
      <c r="DZ3" s="310"/>
      <c r="EA3" s="310"/>
      <c r="EB3" s="310"/>
      <c r="EC3" s="310"/>
      <c r="ED3" s="310"/>
      <c r="EE3" s="310"/>
    </row>
    <row r="4" spans="1:135" ht="15.75" thickBot="1">
      <c r="A4" s="45"/>
      <c r="B4" s="45"/>
      <c r="C4" s="45"/>
      <c r="D4" s="45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B4" s="310"/>
      <c r="CC4" s="310"/>
      <c r="CD4" s="310"/>
      <c r="CE4" s="310"/>
      <c r="CF4" s="310"/>
      <c r="CG4" s="310"/>
      <c r="CH4" s="310"/>
      <c r="CI4" s="310"/>
      <c r="CJ4" s="310"/>
      <c r="CK4" s="310"/>
      <c r="CL4" s="310"/>
      <c r="CO4" s="310"/>
      <c r="CQ4" s="310"/>
      <c r="CR4" s="310"/>
      <c r="CS4" s="310"/>
      <c r="CT4" s="310"/>
      <c r="CU4" s="310"/>
      <c r="CV4" s="310"/>
      <c r="CW4" s="310"/>
      <c r="CX4" s="310"/>
      <c r="CY4" s="310"/>
      <c r="CZ4" s="310"/>
      <c r="DA4" s="310"/>
      <c r="DB4" s="310"/>
      <c r="DC4" s="310"/>
      <c r="DD4" s="310"/>
      <c r="DE4" s="310"/>
      <c r="DF4" s="310"/>
      <c r="DG4" s="310"/>
      <c r="DH4" s="310"/>
      <c r="DI4" s="310"/>
      <c r="DJ4" s="310"/>
      <c r="DK4" s="310"/>
      <c r="DL4" s="310"/>
      <c r="DM4" s="310"/>
    </row>
    <row r="5" spans="1:135" ht="32.25" customHeight="1">
      <c r="A5" s="364" t="s">
        <v>48</v>
      </c>
      <c r="B5" s="365" t="s">
        <v>659</v>
      </c>
      <c r="C5" s="366">
        <v>43481</v>
      </c>
      <c r="D5" s="367" t="s">
        <v>341</v>
      </c>
      <c r="E5" s="366"/>
      <c r="F5" s="368" t="s">
        <v>342</v>
      </c>
      <c r="G5" s="366">
        <v>43555</v>
      </c>
      <c r="H5" s="367" t="s">
        <v>635</v>
      </c>
      <c r="I5" s="366">
        <v>43561</v>
      </c>
      <c r="J5" s="367" t="s">
        <v>636</v>
      </c>
      <c r="K5" s="366">
        <v>43588</v>
      </c>
      <c r="L5" s="366">
        <v>43591</v>
      </c>
      <c r="M5" s="369" t="s">
        <v>347</v>
      </c>
      <c r="N5" s="366">
        <v>43617</v>
      </c>
      <c r="O5" s="366">
        <v>43620</v>
      </c>
      <c r="P5" s="366">
        <v>43638</v>
      </c>
      <c r="Q5" s="366">
        <v>43644</v>
      </c>
      <c r="R5" s="369" t="s">
        <v>641</v>
      </c>
      <c r="S5" s="366">
        <v>43654</v>
      </c>
      <c r="T5" s="366">
        <v>43658</v>
      </c>
      <c r="U5" s="366">
        <v>43662</v>
      </c>
      <c r="V5" s="366">
        <v>43671</v>
      </c>
      <c r="W5" s="369" t="s">
        <v>639</v>
      </c>
      <c r="X5" s="366">
        <v>43701</v>
      </c>
      <c r="Y5" s="369" t="s">
        <v>377</v>
      </c>
      <c r="Z5" s="366">
        <v>43713</v>
      </c>
      <c r="AA5" s="366">
        <v>43720</v>
      </c>
      <c r="AB5" s="369" t="s">
        <v>640</v>
      </c>
      <c r="AC5" s="366">
        <v>43750</v>
      </c>
      <c r="AD5" s="366">
        <v>43754</v>
      </c>
      <c r="AE5" s="366">
        <v>43763</v>
      </c>
      <c r="AF5" s="366">
        <v>43768</v>
      </c>
      <c r="AG5" s="369" t="s">
        <v>354</v>
      </c>
      <c r="AH5" s="366">
        <v>43776</v>
      </c>
      <c r="AI5" s="366">
        <v>43783</v>
      </c>
      <c r="AJ5" s="369" t="s">
        <v>356</v>
      </c>
      <c r="AK5" s="366"/>
      <c r="AL5" s="369" t="s">
        <v>357</v>
      </c>
      <c r="AM5" s="370" t="s">
        <v>358</v>
      </c>
    </row>
    <row r="6" spans="1:135" ht="15" customHeight="1">
      <c r="A6" s="310" t="s">
        <v>317</v>
      </c>
      <c r="B6" s="373">
        <f t="shared" ref="B6:B25" si="0">D6+F6+H6+J6+M6+R6+W6+Y6+AB6+AG6+AJ6+AL6</f>
        <v>14.999999999999998</v>
      </c>
      <c r="C6" s="20">
        <v>0.4</v>
      </c>
      <c r="D6" s="319">
        <f>C6</f>
        <v>0.4</v>
      </c>
      <c r="E6" s="20">
        <v>0</v>
      </c>
      <c r="F6" s="319">
        <f t="shared" ref="F6:F25" si="1">SUM(E6:E6)</f>
        <v>0</v>
      </c>
      <c r="G6" s="20">
        <v>0.1</v>
      </c>
      <c r="H6" s="319">
        <f t="shared" ref="H6:H25" si="2">SUM(G6:G6)</f>
        <v>0.1</v>
      </c>
      <c r="I6" s="20">
        <v>2.2999999999999998</v>
      </c>
      <c r="J6" s="319">
        <f t="shared" ref="J6:J25" si="3">SUM(I6:I6)</f>
        <v>2.2999999999999998</v>
      </c>
      <c r="K6" s="20">
        <v>1.3</v>
      </c>
      <c r="L6" s="20">
        <v>1.7</v>
      </c>
      <c r="M6" s="319">
        <f>SUM(K6:L6)</f>
        <v>3</v>
      </c>
      <c r="N6" s="20">
        <v>0.3</v>
      </c>
      <c r="O6" s="20">
        <v>0.3</v>
      </c>
      <c r="P6" s="20">
        <v>1.4</v>
      </c>
      <c r="Q6" s="20">
        <v>0</v>
      </c>
      <c r="R6" s="319">
        <f t="shared" ref="R6:R25" si="4">SUM(N6:Q6)</f>
        <v>2</v>
      </c>
      <c r="S6" s="20">
        <v>0.3</v>
      </c>
      <c r="T6" s="20">
        <v>0</v>
      </c>
      <c r="U6" s="20">
        <v>0</v>
      </c>
      <c r="V6" s="20">
        <v>0</v>
      </c>
      <c r="W6" s="319">
        <f t="shared" ref="W6:W25" si="5">SUM(S6:V6)</f>
        <v>0.3</v>
      </c>
      <c r="X6" s="20">
        <v>0.9</v>
      </c>
      <c r="Y6" s="319">
        <f t="shared" ref="Y6:Y25" si="6">SUM(X6:X6)</f>
        <v>0.9</v>
      </c>
      <c r="Z6" s="20">
        <v>0.6</v>
      </c>
      <c r="AA6" s="20">
        <v>0</v>
      </c>
      <c r="AB6" s="319">
        <f>SUM(Z6:AA6)</f>
        <v>0.6</v>
      </c>
      <c r="AC6" s="20">
        <v>0.5</v>
      </c>
      <c r="AD6" s="20">
        <v>2.8</v>
      </c>
      <c r="AE6" s="20">
        <v>1.2</v>
      </c>
      <c r="AF6" s="20">
        <v>0.3</v>
      </c>
      <c r="AG6" s="319">
        <f t="shared" ref="AG6:AG25" si="7">SUM(AC6:AF6)</f>
        <v>4.8</v>
      </c>
      <c r="AH6" s="20">
        <v>0.3</v>
      </c>
      <c r="AI6" s="20">
        <v>0.3</v>
      </c>
      <c r="AJ6" s="319">
        <f>SUM(AH6:AI6)</f>
        <v>0.6</v>
      </c>
      <c r="AK6" s="20">
        <v>0</v>
      </c>
      <c r="AL6" s="319">
        <f t="shared" ref="AL6:AL25" si="8">SUM(AK6:AK6)</f>
        <v>0</v>
      </c>
      <c r="AM6" s="20">
        <f>D6+F6+H6+J6+M6+R6+W6+Y6+AB6+AG6+AJ6+AL6</f>
        <v>14.999999999999998</v>
      </c>
    </row>
    <row r="7" spans="1:135" ht="15.75">
      <c r="A7" s="310" t="s">
        <v>669</v>
      </c>
      <c r="B7" s="373">
        <f t="shared" si="0"/>
        <v>12.71</v>
      </c>
      <c r="C7" s="20">
        <v>0.38</v>
      </c>
      <c r="D7" s="319">
        <f t="shared" ref="D7:D25" si="9">C7</f>
        <v>0.38</v>
      </c>
      <c r="E7" s="20">
        <v>0</v>
      </c>
      <c r="F7" s="319">
        <f t="shared" si="1"/>
        <v>0</v>
      </c>
      <c r="G7" s="20">
        <v>0.09</v>
      </c>
      <c r="H7" s="319">
        <f t="shared" si="2"/>
        <v>0.09</v>
      </c>
      <c r="I7" s="20">
        <v>1.82</v>
      </c>
      <c r="J7" s="319">
        <f t="shared" si="3"/>
        <v>1.82</v>
      </c>
      <c r="K7" s="20">
        <v>1.21</v>
      </c>
      <c r="L7" s="20">
        <v>1.72</v>
      </c>
      <c r="M7" s="319">
        <f t="shared" ref="M7:M25" si="10">SUM(K7:L7)</f>
        <v>2.9299999999999997</v>
      </c>
      <c r="N7" s="20">
        <v>0.23</v>
      </c>
      <c r="O7" s="20">
        <v>0.27</v>
      </c>
      <c r="P7" s="20">
        <v>1.0900000000000001</v>
      </c>
      <c r="Q7" s="20">
        <v>0</v>
      </c>
      <c r="R7" s="319">
        <f t="shared" si="4"/>
        <v>1.59</v>
      </c>
      <c r="S7" s="20">
        <v>0.34</v>
      </c>
      <c r="T7" s="20">
        <v>0</v>
      </c>
      <c r="U7" s="20">
        <v>0</v>
      </c>
      <c r="V7" s="20">
        <v>0</v>
      </c>
      <c r="W7" s="319">
        <f t="shared" si="5"/>
        <v>0.34</v>
      </c>
      <c r="X7" s="20">
        <v>0.73</v>
      </c>
      <c r="Y7" s="319">
        <f t="shared" si="6"/>
        <v>0.73</v>
      </c>
      <c r="Z7" s="20">
        <v>0.56999999999999995</v>
      </c>
      <c r="AA7" s="20">
        <v>0</v>
      </c>
      <c r="AB7" s="319">
        <f t="shared" ref="AB7:AB25" si="11">SUM(Z7:AA7)</f>
        <v>0.56999999999999995</v>
      </c>
      <c r="AC7" s="20">
        <v>0.41</v>
      </c>
      <c r="AD7" s="20">
        <v>2.54</v>
      </c>
      <c r="AE7" s="20">
        <v>0.61</v>
      </c>
      <c r="AF7" s="20">
        <v>0.24</v>
      </c>
      <c r="AG7" s="319">
        <f t="shared" si="7"/>
        <v>3.8</v>
      </c>
      <c r="AH7" s="20">
        <v>0.21</v>
      </c>
      <c r="AI7" s="20">
        <v>0.25</v>
      </c>
      <c r="AJ7" s="319">
        <f t="shared" ref="AJ7:AJ24" si="12">SUM(AH7:AI7)</f>
        <v>0.45999999999999996</v>
      </c>
      <c r="AK7" s="20">
        <v>0</v>
      </c>
      <c r="AL7" s="319">
        <f t="shared" si="8"/>
        <v>0</v>
      </c>
      <c r="AM7" s="20">
        <f t="shared" ref="AM7:AM25" si="13">D7+F7+H7+J7+M7+R7++W7+Y7+AB7+AG7+AJ7+AL7</f>
        <v>12.71</v>
      </c>
    </row>
    <row r="8" spans="1:135" ht="15.75">
      <c r="A8" s="371" t="s">
        <v>287</v>
      </c>
      <c r="B8" s="374">
        <f t="shared" si="0"/>
        <v>14.399999999999999</v>
      </c>
      <c r="C8" s="172">
        <v>0.4</v>
      </c>
      <c r="D8" s="319">
        <f t="shared" si="9"/>
        <v>0.4</v>
      </c>
      <c r="E8" s="172">
        <v>0</v>
      </c>
      <c r="F8" s="326">
        <f t="shared" si="1"/>
        <v>0</v>
      </c>
      <c r="G8" s="172">
        <v>0.3</v>
      </c>
      <c r="H8" s="326">
        <f t="shared" si="2"/>
        <v>0.3</v>
      </c>
      <c r="I8" s="172">
        <v>1.8</v>
      </c>
      <c r="J8" s="326">
        <f t="shared" si="3"/>
        <v>1.8</v>
      </c>
      <c r="K8" s="172">
        <v>1.1000000000000001</v>
      </c>
      <c r="L8" s="172">
        <v>1.4</v>
      </c>
      <c r="M8" s="326">
        <f t="shared" si="10"/>
        <v>2.5</v>
      </c>
      <c r="N8" s="172">
        <v>0.3</v>
      </c>
      <c r="O8" s="172">
        <v>0.2</v>
      </c>
      <c r="P8" s="172">
        <v>1.4</v>
      </c>
      <c r="Q8" s="172">
        <v>0</v>
      </c>
      <c r="R8" s="326">
        <f t="shared" si="4"/>
        <v>1.9</v>
      </c>
      <c r="S8" s="172">
        <v>0.4</v>
      </c>
      <c r="T8" s="172">
        <v>0</v>
      </c>
      <c r="U8" s="172">
        <v>0</v>
      </c>
      <c r="V8" s="172">
        <v>0</v>
      </c>
      <c r="W8" s="326">
        <f t="shared" si="5"/>
        <v>0.4</v>
      </c>
      <c r="X8" s="172">
        <v>0.9</v>
      </c>
      <c r="Y8" s="326">
        <f t="shared" si="6"/>
        <v>0.9</v>
      </c>
      <c r="Z8" s="172">
        <v>0.6</v>
      </c>
      <c r="AA8" s="172">
        <v>0</v>
      </c>
      <c r="AB8" s="326">
        <f t="shared" si="11"/>
        <v>0.6</v>
      </c>
      <c r="AC8" s="172">
        <v>0.5</v>
      </c>
      <c r="AD8" s="172">
        <v>2.9</v>
      </c>
      <c r="AE8" s="172">
        <v>1.2</v>
      </c>
      <c r="AF8" s="172">
        <v>0.3</v>
      </c>
      <c r="AG8" s="326">
        <f t="shared" si="7"/>
        <v>4.8999999999999995</v>
      </c>
      <c r="AH8" s="172">
        <v>0.4</v>
      </c>
      <c r="AI8" s="172">
        <v>0.3</v>
      </c>
      <c r="AJ8" s="326">
        <f t="shared" si="12"/>
        <v>0.7</v>
      </c>
      <c r="AK8" s="172">
        <v>0</v>
      </c>
      <c r="AL8" s="326">
        <f t="shared" si="8"/>
        <v>0</v>
      </c>
      <c r="AM8" s="172">
        <f t="shared" si="13"/>
        <v>14.399999999999999</v>
      </c>
    </row>
    <row r="9" spans="1:135" ht="15.75">
      <c r="A9" s="310" t="s">
        <v>52</v>
      </c>
      <c r="B9" s="373">
        <f t="shared" si="0"/>
        <v>13.299999999999999</v>
      </c>
      <c r="C9" s="20">
        <v>0.3</v>
      </c>
      <c r="D9" s="319">
        <f t="shared" si="9"/>
        <v>0.3</v>
      </c>
      <c r="E9" s="20">
        <v>0</v>
      </c>
      <c r="F9" s="319">
        <f t="shared" si="1"/>
        <v>0</v>
      </c>
      <c r="G9" s="20">
        <v>1</v>
      </c>
      <c r="H9" s="319">
        <f t="shared" si="2"/>
        <v>1</v>
      </c>
      <c r="I9" s="20">
        <v>2.2000000000000002</v>
      </c>
      <c r="J9" s="319">
        <f t="shared" si="3"/>
        <v>2.2000000000000002</v>
      </c>
      <c r="K9" s="20">
        <v>0.5</v>
      </c>
      <c r="L9" s="20">
        <v>1.3</v>
      </c>
      <c r="M9" s="319">
        <f t="shared" si="10"/>
        <v>1.8</v>
      </c>
      <c r="N9" s="20">
        <v>0.3</v>
      </c>
      <c r="O9" s="20">
        <v>0.2</v>
      </c>
      <c r="P9" s="20">
        <v>0.9</v>
      </c>
      <c r="Q9" s="20">
        <v>0.2</v>
      </c>
      <c r="R9" s="319">
        <f t="shared" si="4"/>
        <v>1.5999999999999999</v>
      </c>
      <c r="S9" s="20">
        <v>0</v>
      </c>
      <c r="T9" s="20">
        <v>0.2</v>
      </c>
      <c r="U9" s="20">
        <v>1.5</v>
      </c>
      <c r="V9" s="20">
        <v>0</v>
      </c>
      <c r="W9" s="319">
        <f t="shared" si="5"/>
        <v>1.7</v>
      </c>
      <c r="X9" s="20">
        <v>0.6</v>
      </c>
      <c r="Y9" s="319">
        <f t="shared" si="6"/>
        <v>0.6</v>
      </c>
      <c r="Z9" s="20">
        <v>0.4</v>
      </c>
      <c r="AA9" s="20">
        <v>0</v>
      </c>
      <c r="AB9" s="319">
        <f t="shared" si="11"/>
        <v>0.4</v>
      </c>
      <c r="AC9" s="20">
        <v>0.3</v>
      </c>
      <c r="AD9" s="20">
        <v>1.8</v>
      </c>
      <c r="AE9" s="20">
        <v>0.3</v>
      </c>
      <c r="AF9" s="20">
        <v>0.4</v>
      </c>
      <c r="AG9" s="319">
        <f t="shared" si="7"/>
        <v>2.8</v>
      </c>
      <c r="AH9" s="20">
        <v>0.4</v>
      </c>
      <c r="AI9" s="20">
        <v>0.5</v>
      </c>
      <c r="AJ9" s="319">
        <f t="shared" si="12"/>
        <v>0.9</v>
      </c>
      <c r="AK9" s="20">
        <v>0</v>
      </c>
      <c r="AL9" s="319">
        <f t="shared" si="8"/>
        <v>0</v>
      </c>
      <c r="AM9" s="20">
        <f t="shared" si="13"/>
        <v>13.299999999999999</v>
      </c>
    </row>
    <row r="10" spans="1:135" ht="15.75">
      <c r="A10" s="310" t="s">
        <v>661</v>
      </c>
      <c r="B10" s="373">
        <f t="shared" si="0"/>
        <v>14.3</v>
      </c>
      <c r="C10" s="20">
        <v>0.3</v>
      </c>
      <c r="D10" s="319">
        <f t="shared" si="9"/>
        <v>0.3</v>
      </c>
      <c r="E10" s="20">
        <v>0</v>
      </c>
      <c r="F10" s="319">
        <f t="shared" si="1"/>
        <v>0</v>
      </c>
      <c r="G10" s="20">
        <v>0.4</v>
      </c>
      <c r="H10" s="319">
        <f t="shared" si="2"/>
        <v>0.4</v>
      </c>
      <c r="I10" s="20">
        <v>2.2999999999999998</v>
      </c>
      <c r="J10" s="319">
        <f t="shared" si="3"/>
        <v>2.2999999999999998</v>
      </c>
      <c r="K10" s="20">
        <v>0.7</v>
      </c>
      <c r="L10" s="20">
        <v>1.5</v>
      </c>
      <c r="M10" s="319">
        <f t="shared" si="10"/>
        <v>2.2000000000000002</v>
      </c>
      <c r="N10" s="20">
        <v>0.4</v>
      </c>
      <c r="O10" s="20">
        <v>0.1</v>
      </c>
      <c r="P10" s="20">
        <v>1.1000000000000001</v>
      </c>
      <c r="Q10" s="20">
        <v>0.3</v>
      </c>
      <c r="R10" s="319">
        <f t="shared" si="4"/>
        <v>1.9000000000000001</v>
      </c>
      <c r="S10" s="20">
        <v>0</v>
      </c>
      <c r="T10" s="20">
        <v>0.5</v>
      </c>
      <c r="U10" s="20">
        <v>1.3</v>
      </c>
      <c r="V10" s="20">
        <v>0</v>
      </c>
      <c r="W10" s="319">
        <f t="shared" si="5"/>
        <v>1.8</v>
      </c>
      <c r="X10" s="20">
        <v>0.6</v>
      </c>
      <c r="Y10" s="319">
        <f t="shared" si="6"/>
        <v>0.6</v>
      </c>
      <c r="Z10" s="20">
        <v>0.3</v>
      </c>
      <c r="AA10" s="20">
        <v>0.2</v>
      </c>
      <c r="AB10" s="319">
        <f t="shared" si="11"/>
        <v>0.5</v>
      </c>
      <c r="AC10" s="20">
        <v>0.4</v>
      </c>
      <c r="AD10" s="20">
        <v>1.6</v>
      </c>
      <c r="AE10" s="20">
        <v>1.2</v>
      </c>
      <c r="AF10" s="20">
        <v>0.3</v>
      </c>
      <c r="AG10" s="319">
        <f t="shared" si="7"/>
        <v>3.5</v>
      </c>
      <c r="AH10" s="20">
        <v>0.5</v>
      </c>
      <c r="AI10" s="20">
        <v>0.3</v>
      </c>
      <c r="AJ10" s="319">
        <f t="shared" si="12"/>
        <v>0.8</v>
      </c>
      <c r="AK10" s="20">
        <v>0</v>
      </c>
      <c r="AL10" s="319">
        <f t="shared" si="8"/>
        <v>0</v>
      </c>
      <c r="AM10" s="20">
        <f t="shared" si="13"/>
        <v>14.3</v>
      </c>
    </row>
    <row r="11" spans="1:135" s="1" customFormat="1" ht="15.75">
      <c r="A11" s="371" t="s">
        <v>663</v>
      </c>
      <c r="B11" s="374">
        <f t="shared" si="0"/>
        <v>15.7</v>
      </c>
      <c r="C11" s="172">
        <v>0.4</v>
      </c>
      <c r="D11" s="319">
        <f t="shared" si="9"/>
        <v>0.4</v>
      </c>
      <c r="E11" s="172">
        <v>0</v>
      </c>
      <c r="F11" s="326">
        <f t="shared" si="1"/>
        <v>0</v>
      </c>
      <c r="G11" s="172">
        <v>0.9</v>
      </c>
      <c r="H11" s="326">
        <f t="shared" si="2"/>
        <v>0.9</v>
      </c>
      <c r="I11" s="172">
        <v>0.8</v>
      </c>
      <c r="J11" s="326">
        <f t="shared" si="3"/>
        <v>0.8</v>
      </c>
      <c r="K11" s="172">
        <v>0.8</v>
      </c>
      <c r="L11" s="172">
        <v>1.1000000000000001</v>
      </c>
      <c r="M11" s="326">
        <f t="shared" si="10"/>
        <v>1.9000000000000001</v>
      </c>
      <c r="N11" s="172">
        <v>0.6</v>
      </c>
      <c r="O11" s="172">
        <v>0.1</v>
      </c>
      <c r="P11" s="172">
        <v>1.3</v>
      </c>
      <c r="Q11" s="172">
        <v>2.4</v>
      </c>
      <c r="R11" s="326">
        <f t="shared" si="4"/>
        <v>4.4000000000000004</v>
      </c>
      <c r="S11" s="172">
        <v>0</v>
      </c>
      <c r="T11" s="172">
        <v>0.6</v>
      </c>
      <c r="U11" s="172">
        <v>0.6</v>
      </c>
      <c r="V11" s="172">
        <v>0</v>
      </c>
      <c r="W11" s="326">
        <f t="shared" si="5"/>
        <v>1.2</v>
      </c>
      <c r="X11" s="172">
        <v>1.5</v>
      </c>
      <c r="Y11" s="326">
        <f t="shared" si="6"/>
        <v>1.5</v>
      </c>
      <c r="Z11" s="172">
        <v>0.2</v>
      </c>
      <c r="AA11" s="172">
        <v>0.4</v>
      </c>
      <c r="AB11" s="326">
        <f t="shared" si="11"/>
        <v>0.60000000000000009</v>
      </c>
      <c r="AC11" s="172">
        <v>0</v>
      </c>
      <c r="AD11" s="172">
        <v>1.6</v>
      </c>
      <c r="AE11" s="172">
        <v>1.5</v>
      </c>
      <c r="AF11" s="172">
        <v>0.3</v>
      </c>
      <c r="AG11" s="326">
        <f t="shared" si="7"/>
        <v>3.4</v>
      </c>
      <c r="AH11" s="172">
        <v>0.3</v>
      </c>
      <c r="AI11" s="172">
        <v>0.3</v>
      </c>
      <c r="AJ11" s="326">
        <f t="shared" si="12"/>
        <v>0.6</v>
      </c>
      <c r="AK11" s="172">
        <v>0</v>
      </c>
      <c r="AL11" s="326">
        <f t="shared" si="8"/>
        <v>0</v>
      </c>
      <c r="AM11" s="172">
        <f t="shared" si="13"/>
        <v>15.7</v>
      </c>
    </row>
    <row r="12" spans="1:135" ht="15.75">
      <c r="A12" s="310" t="s">
        <v>637</v>
      </c>
      <c r="B12" s="373">
        <f t="shared" si="0"/>
        <v>17.2</v>
      </c>
      <c r="C12" s="20">
        <v>0.4</v>
      </c>
      <c r="D12" s="319">
        <f t="shared" si="9"/>
        <v>0.4</v>
      </c>
      <c r="E12" s="20">
        <v>0</v>
      </c>
      <c r="F12" s="319">
        <f t="shared" si="1"/>
        <v>0</v>
      </c>
      <c r="G12" s="20">
        <v>0.3</v>
      </c>
      <c r="H12" s="319">
        <f t="shared" si="2"/>
        <v>0.3</v>
      </c>
      <c r="I12" s="20">
        <v>0.5</v>
      </c>
      <c r="J12" s="319">
        <f t="shared" si="3"/>
        <v>0.5</v>
      </c>
      <c r="K12" s="20">
        <v>0.6</v>
      </c>
      <c r="L12" s="20">
        <v>1.9</v>
      </c>
      <c r="M12" s="319">
        <f t="shared" si="10"/>
        <v>2.5</v>
      </c>
      <c r="N12" s="20">
        <v>0.9</v>
      </c>
      <c r="O12" s="20">
        <v>0.1</v>
      </c>
      <c r="P12" s="20">
        <v>2</v>
      </c>
      <c r="Q12" s="20">
        <v>0.6</v>
      </c>
      <c r="R12" s="319">
        <f t="shared" si="4"/>
        <v>3.6</v>
      </c>
      <c r="S12" s="20">
        <v>0</v>
      </c>
      <c r="T12" s="20">
        <v>0</v>
      </c>
      <c r="U12" s="20">
        <v>0.1</v>
      </c>
      <c r="V12" s="20">
        <v>0</v>
      </c>
      <c r="W12" s="319">
        <f t="shared" si="5"/>
        <v>0.1</v>
      </c>
      <c r="X12" s="20">
        <v>3.1</v>
      </c>
      <c r="Y12" s="319">
        <f t="shared" si="6"/>
        <v>3.1</v>
      </c>
      <c r="Z12" s="20">
        <v>0.7</v>
      </c>
      <c r="AA12" s="20">
        <v>1</v>
      </c>
      <c r="AB12" s="319">
        <f t="shared" si="11"/>
        <v>1.7</v>
      </c>
      <c r="AC12" s="20">
        <v>0</v>
      </c>
      <c r="AD12" s="20">
        <v>2.5</v>
      </c>
      <c r="AE12" s="20">
        <v>1.7</v>
      </c>
      <c r="AF12" s="20">
        <v>0.4</v>
      </c>
      <c r="AG12" s="319">
        <f t="shared" si="7"/>
        <v>4.6000000000000005</v>
      </c>
      <c r="AH12" s="20">
        <v>0.2</v>
      </c>
      <c r="AI12" s="20">
        <v>0.2</v>
      </c>
      <c r="AJ12" s="319">
        <f t="shared" si="12"/>
        <v>0.4</v>
      </c>
      <c r="AK12" s="20">
        <v>0</v>
      </c>
      <c r="AL12" s="319">
        <f t="shared" si="8"/>
        <v>0</v>
      </c>
      <c r="AM12" s="20">
        <f t="shared" si="13"/>
        <v>17.2</v>
      </c>
    </row>
    <row r="13" spans="1:135" ht="15.75">
      <c r="A13" s="310" t="s">
        <v>667</v>
      </c>
      <c r="B13" s="373">
        <f t="shared" si="0"/>
        <v>14.139999999999999</v>
      </c>
      <c r="C13" s="20">
        <v>0.38</v>
      </c>
      <c r="D13" s="319">
        <f t="shared" si="9"/>
        <v>0.38</v>
      </c>
      <c r="E13" s="20">
        <v>0</v>
      </c>
      <c r="F13" s="319">
        <f t="shared" si="1"/>
        <v>0</v>
      </c>
      <c r="G13" s="20">
        <v>0.36</v>
      </c>
      <c r="H13" s="319">
        <f t="shared" si="2"/>
        <v>0.36</v>
      </c>
      <c r="I13" s="20">
        <v>0.61</v>
      </c>
      <c r="J13" s="319">
        <f t="shared" si="3"/>
        <v>0.61</v>
      </c>
      <c r="K13" s="20">
        <v>0.8</v>
      </c>
      <c r="L13" s="20">
        <v>1.1299999999999999</v>
      </c>
      <c r="M13" s="319">
        <f t="shared" si="10"/>
        <v>1.93</v>
      </c>
      <c r="N13" s="20">
        <v>0.7</v>
      </c>
      <c r="O13" s="20">
        <v>0.4</v>
      </c>
      <c r="P13" s="20">
        <v>1.9</v>
      </c>
      <c r="Q13" s="20">
        <v>0.51</v>
      </c>
      <c r="R13" s="319">
        <f t="shared" si="4"/>
        <v>3.51</v>
      </c>
      <c r="S13" s="20">
        <v>0</v>
      </c>
      <c r="T13" s="20">
        <v>0</v>
      </c>
      <c r="U13" s="20">
        <v>0</v>
      </c>
      <c r="V13" s="20">
        <v>0</v>
      </c>
      <c r="W13" s="319">
        <f t="shared" si="5"/>
        <v>0</v>
      </c>
      <c r="X13" s="20">
        <v>2.41</v>
      </c>
      <c r="Y13" s="319">
        <f t="shared" si="6"/>
        <v>2.41</v>
      </c>
      <c r="Z13" s="20">
        <v>0.61</v>
      </c>
      <c r="AA13" s="20">
        <v>0.31</v>
      </c>
      <c r="AB13" s="319">
        <f t="shared" si="11"/>
        <v>0.91999999999999993</v>
      </c>
      <c r="AC13" s="20">
        <v>0</v>
      </c>
      <c r="AD13" s="20">
        <v>2.4500000000000002</v>
      </c>
      <c r="AE13" s="20">
        <v>0.42</v>
      </c>
      <c r="AF13" s="20">
        <v>0.32</v>
      </c>
      <c r="AG13" s="319">
        <f t="shared" si="7"/>
        <v>3.19</v>
      </c>
      <c r="AH13" s="20">
        <v>0.51</v>
      </c>
      <c r="AI13" s="20">
        <v>0.32</v>
      </c>
      <c r="AJ13" s="319">
        <f t="shared" si="12"/>
        <v>0.83000000000000007</v>
      </c>
      <c r="AK13" s="20">
        <v>0</v>
      </c>
      <c r="AL13" s="319">
        <f t="shared" si="8"/>
        <v>0</v>
      </c>
      <c r="AM13" s="20">
        <f t="shared" si="13"/>
        <v>14.139999999999999</v>
      </c>
    </row>
    <row r="14" spans="1:135" ht="15.75">
      <c r="A14" s="371" t="s">
        <v>638</v>
      </c>
      <c r="B14" s="374">
        <f t="shared" si="0"/>
        <v>12</v>
      </c>
      <c r="C14" s="172">
        <v>0.5</v>
      </c>
      <c r="D14" s="319">
        <f t="shared" si="9"/>
        <v>0.5</v>
      </c>
      <c r="E14" s="172">
        <v>0</v>
      </c>
      <c r="F14" s="326">
        <f t="shared" si="1"/>
        <v>0</v>
      </c>
      <c r="G14" s="172">
        <v>0.3</v>
      </c>
      <c r="H14" s="326">
        <f t="shared" si="2"/>
        <v>0.3</v>
      </c>
      <c r="I14" s="172">
        <v>1.2</v>
      </c>
      <c r="J14" s="326">
        <f t="shared" si="3"/>
        <v>1.2</v>
      </c>
      <c r="K14" s="172">
        <v>0.8</v>
      </c>
      <c r="L14" s="172">
        <v>1.1000000000000001</v>
      </c>
      <c r="M14" s="326">
        <f t="shared" si="10"/>
        <v>1.9000000000000001</v>
      </c>
      <c r="N14" s="172">
        <v>0.7</v>
      </c>
      <c r="O14" s="172">
        <v>0.2</v>
      </c>
      <c r="P14" s="172">
        <v>1.6</v>
      </c>
      <c r="Q14" s="172">
        <v>0.4</v>
      </c>
      <c r="R14" s="326">
        <f t="shared" si="4"/>
        <v>2.9</v>
      </c>
      <c r="S14" s="172">
        <v>0</v>
      </c>
      <c r="T14" s="172">
        <v>0</v>
      </c>
      <c r="U14" s="172">
        <v>0.1</v>
      </c>
      <c r="V14" s="172">
        <v>0</v>
      </c>
      <c r="W14" s="326">
        <f t="shared" si="5"/>
        <v>0.1</v>
      </c>
      <c r="X14" s="172">
        <v>1.7</v>
      </c>
      <c r="Y14" s="326">
        <f t="shared" si="6"/>
        <v>1.7</v>
      </c>
      <c r="Z14" s="172">
        <v>0.6</v>
      </c>
      <c r="AA14" s="172">
        <v>0</v>
      </c>
      <c r="AB14" s="326">
        <f t="shared" si="11"/>
        <v>0.6</v>
      </c>
      <c r="AC14" s="172">
        <v>0</v>
      </c>
      <c r="AD14" s="172">
        <v>1.3</v>
      </c>
      <c r="AE14" s="172">
        <v>0.7</v>
      </c>
      <c r="AF14" s="172">
        <v>0.4</v>
      </c>
      <c r="AG14" s="326">
        <f t="shared" si="7"/>
        <v>2.4</v>
      </c>
      <c r="AH14" s="172">
        <v>0.1</v>
      </c>
      <c r="AI14" s="172">
        <v>0.3</v>
      </c>
      <c r="AJ14" s="326">
        <f t="shared" si="12"/>
        <v>0.4</v>
      </c>
      <c r="AK14" s="172">
        <v>0</v>
      </c>
      <c r="AL14" s="326">
        <f t="shared" si="8"/>
        <v>0</v>
      </c>
      <c r="AM14" s="172">
        <f t="shared" si="13"/>
        <v>12</v>
      </c>
    </row>
    <row r="15" spans="1:135" ht="15.75">
      <c r="A15" s="310" t="s">
        <v>256</v>
      </c>
      <c r="B15" s="373">
        <f t="shared" si="0"/>
        <v>13.700000000000001</v>
      </c>
      <c r="C15" s="20">
        <v>0.4</v>
      </c>
      <c r="D15" s="319">
        <f t="shared" si="9"/>
        <v>0.4</v>
      </c>
      <c r="E15" s="20">
        <v>0</v>
      </c>
      <c r="F15" s="319">
        <f t="shared" si="1"/>
        <v>0</v>
      </c>
      <c r="G15" s="20">
        <v>0.1</v>
      </c>
      <c r="H15" s="319">
        <f t="shared" si="2"/>
        <v>0.1</v>
      </c>
      <c r="I15" s="20">
        <v>1.5</v>
      </c>
      <c r="J15" s="319">
        <f t="shared" si="3"/>
        <v>1.5</v>
      </c>
      <c r="K15" s="20">
        <v>1.3</v>
      </c>
      <c r="L15" s="20">
        <v>1.2</v>
      </c>
      <c r="M15" s="319">
        <f t="shared" si="10"/>
        <v>2.5</v>
      </c>
      <c r="N15" s="20">
        <v>0.6</v>
      </c>
      <c r="O15" s="20">
        <v>0.2</v>
      </c>
      <c r="P15" s="20">
        <v>1.9</v>
      </c>
      <c r="Q15" s="20">
        <v>0.1</v>
      </c>
      <c r="R15" s="319">
        <f t="shared" si="4"/>
        <v>2.8000000000000003</v>
      </c>
      <c r="S15" s="20">
        <v>0</v>
      </c>
      <c r="T15" s="20">
        <v>0</v>
      </c>
      <c r="U15" s="20">
        <v>0.2</v>
      </c>
      <c r="V15" s="20">
        <v>0</v>
      </c>
      <c r="W15" s="319">
        <f t="shared" si="5"/>
        <v>0.2</v>
      </c>
      <c r="X15" s="20">
        <v>1.8</v>
      </c>
      <c r="Y15" s="319">
        <f t="shared" si="6"/>
        <v>1.8</v>
      </c>
      <c r="Z15" s="20">
        <v>0.8</v>
      </c>
      <c r="AA15" s="20">
        <v>0</v>
      </c>
      <c r="AB15" s="319">
        <f t="shared" si="11"/>
        <v>0.8</v>
      </c>
      <c r="AC15" s="20">
        <v>0.3</v>
      </c>
      <c r="AD15" s="20">
        <v>1.8</v>
      </c>
      <c r="AE15" s="20">
        <v>0.6</v>
      </c>
      <c r="AF15" s="20">
        <v>0.3</v>
      </c>
      <c r="AG15" s="319">
        <f t="shared" si="7"/>
        <v>3</v>
      </c>
      <c r="AH15" s="20">
        <v>0.3</v>
      </c>
      <c r="AI15" s="20">
        <v>0.3</v>
      </c>
      <c r="AJ15" s="319">
        <f t="shared" si="12"/>
        <v>0.6</v>
      </c>
      <c r="AK15" s="20">
        <v>0</v>
      </c>
      <c r="AL15" s="319">
        <f t="shared" si="8"/>
        <v>0</v>
      </c>
      <c r="AM15" s="20">
        <f t="shared" si="13"/>
        <v>13.700000000000001</v>
      </c>
    </row>
    <row r="16" spans="1:135" ht="15.75">
      <c r="A16" s="310" t="s">
        <v>257</v>
      </c>
      <c r="B16" s="373">
        <f t="shared" si="0"/>
        <v>14.3</v>
      </c>
      <c r="C16" s="20">
        <v>0.3</v>
      </c>
      <c r="D16" s="319">
        <f t="shared" si="9"/>
        <v>0.3</v>
      </c>
      <c r="E16" s="20">
        <v>0</v>
      </c>
      <c r="F16" s="319">
        <f t="shared" si="1"/>
        <v>0</v>
      </c>
      <c r="G16" s="20">
        <v>0.2</v>
      </c>
      <c r="H16" s="319">
        <f t="shared" si="2"/>
        <v>0.2</v>
      </c>
      <c r="I16" s="20">
        <v>2.2000000000000002</v>
      </c>
      <c r="J16" s="319">
        <f t="shared" si="3"/>
        <v>2.2000000000000002</v>
      </c>
      <c r="K16" s="20">
        <v>1.5</v>
      </c>
      <c r="L16" s="20">
        <v>1.8</v>
      </c>
      <c r="M16" s="319">
        <f t="shared" si="10"/>
        <v>3.3</v>
      </c>
      <c r="N16" s="20">
        <v>0.5</v>
      </c>
      <c r="O16" s="20">
        <v>0.3</v>
      </c>
      <c r="P16" s="20">
        <v>1</v>
      </c>
      <c r="Q16" s="20">
        <v>0</v>
      </c>
      <c r="R16" s="319">
        <f t="shared" si="4"/>
        <v>1.8</v>
      </c>
      <c r="S16" s="20">
        <v>0</v>
      </c>
      <c r="T16" s="20">
        <v>0</v>
      </c>
      <c r="U16" s="20">
        <v>0.1</v>
      </c>
      <c r="V16" s="20">
        <v>0</v>
      </c>
      <c r="W16" s="319">
        <f t="shared" si="5"/>
        <v>0.1</v>
      </c>
      <c r="X16" s="20">
        <v>2.4</v>
      </c>
      <c r="Y16" s="319">
        <f t="shared" si="6"/>
        <v>2.4</v>
      </c>
      <c r="Z16" s="20">
        <v>0.9</v>
      </c>
      <c r="AA16" s="20">
        <v>0</v>
      </c>
      <c r="AB16" s="319">
        <f t="shared" si="11"/>
        <v>0.9</v>
      </c>
      <c r="AC16" s="20">
        <v>0.1</v>
      </c>
      <c r="AD16" s="20">
        <v>1.6</v>
      </c>
      <c r="AE16" s="20">
        <v>0.7</v>
      </c>
      <c r="AF16" s="20">
        <v>0.2</v>
      </c>
      <c r="AG16" s="319">
        <f t="shared" si="7"/>
        <v>2.6000000000000005</v>
      </c>
      <c r="AH16" s="20">
        <v>0.2</v>
      </c>
      <c r="AI16" s="20">
        <v>0.3</v>
      </c>
      <c r="AJ16" s="319">
        <f t="shared" si="12"/>
        <v>0.5</v>
      </c>
      <c r="AK16" s="20">
        <v>0</v>
      </c>
      <c r="AL16" s="319">
        <f t="shared" si="8"/>
        <v>0</v>
      </c>
      <c r="AM16" s="20">
        <f t="shared" si="13"/>
        <v>14.3</v>
      </c>
    </row>
    <row r="17" spans="1:39" ht="15.75">
      <c r="A17" s="310" t="s">
        <v>662</v>
      </c>
      <c r="B17" s="373">
        <f t="shared" si="0"/>
        <v>16.599999999999998</v>
      </c>
      <c r="C17" s="20">
        <v>0.4</v>
      </c>
      <c r="D17" s="319">
        <f t="shared" si="9"/>
        <v>0.4</v>
      </c>
      <c r="E17" s="20">
        <v>0</v>
      </c>
      <c r="F17" s="319">
        <f t="shared" si="1"/>
        <v>0</v>
      </c>
      <c r="G17" s="20">
        <v>0.2</v>
      </c>
      <c r="H17" s="319">
        <f t="shared" si="2"/>
        <v>0.2</v>
      </c>
      <c r="I17" s="20">
        <v>1.6</v>
      </c>
      <c r="J17" s="319">
        <f t="shared" si="3"/>
        <v>1.6</v>
      </c>
      <c r="K17" s="20">
        <v>0.8</v>
      </c>
      <c r="L17" s="20">
        <v>2.2000000000000002</v>
      </c>
      <c r="M17" s="319">
        <f t="shared" si="10"/>
        <v>3</v>
      </c>
      <c r="N17" s="20">
        <v>1.3</v>
      </c>
      <c r="O17" s="20">
        <v>0.4</v>
      </c>
      <c r="P17" s="20">
        <v>1.8</v>
      </c>
      <c r="Q17" s="20">
        <v>0.3</v>
      </c>
      <c r="R17" s="319">
        <f t="shared" si="4"/>
        <v>3.8</v>
      </c>
      <c r="S17" s="20">
        <v>0</v>
      </c>
      <c r="T17" s="20">
        <v>0.8</v>
      </c>
      <c r="U17" s="20">
        <v>0.1</v>
      </c>
      <c r="V17" s="20">
        <v>0</v>
      </c>
      <c r="W17" s="319">
        <f t="shared" si="5"/>
        <v>0.9</v>
      </c>
      <c r="X17" s="20">
        <v>0.9</v>
      </c>
      <c r="Y17" s="319">
        <f t="shared" si="6"/>
        <v>0.9</v>
      </c>
      <c r="Z17" s="20">
        <v>0.7</v>
      </c>
      <c r="AA17" s="20">
        <v>0</v>
      </c>
      <c r="AB17" s="319">
        <f t="shared" si="11"/>
        <v>0.7</v>
      </c>
      <c r="AC17" s="20">
        <v>0.3</v>
      </c>
      <c r="AD17" s="20">
        <v>2.6</v>
      </c>
      <c r="AE17" s="20">
        <v>0.9</v>
      </c>
      <c r="AF17" s="20">
        <v>0.4</v>
      </c>
      <c r="AG17" s="319">
        <f t="shared" si="7"/>
        <v>4.2</v>
      </c>
      <c r="AH17" s="20">
        <v>0.6</v>
      </c>
      <c r="AI17" s="20">
        <v>0.3</v>
      </c>
      <c r="AJ17" s="319">
        <f t="shared" si="12"/>
        <v>0.89999999999999991</v>
      </c>
      <c r="AK17" s="20">
        <v>0</v>
      </c>
      <c r="AL17" s="319">
        <f t="shared" si="8"/>
        <v>0</v>
      </c>
      <c r="AM17" s="20">
        <f t="shared" si="13"/>
        <v>16.599999999999998</v>
      </c>
    </row>
    <row r="18" spans="1:39" ht="15.75">
      <c r="A18" s="310" t="s">
        <v>308</v>
      </c>
      <c r="B18" s="373">
        <f t="shared" si="0"/>
        <v>14.1</v>
      </c>
      <c r="C18" s="20">
        <v>0.4</v>
      </c>
      <c r="D18" s="319">
        <f t="shared" si="9"/>
        <v>0.4</v>
      </c>
      <c r="E18" s="20">
        <v>0</v>
      </c>
      <c r="F18" s="319">
        <f t="shared" si="1"/>
        <v>0</v>
      </c>
      <c r="G18" s="20">
        <v>0.1</v>
      </c>
      <c r="H18" s="319">
        <f t="shared" si="2"/>
        <v>0.1</v>
      </c>
      <c r="I18" s="20">
        <v>2</v>
      </c>
      <c r="J18" s="319">
        <f t="shared" si="3"/>
        <v>2</v>
      </c>
      <c r="K18" s="20">
        <v>1</v>
      </c>
      <c r="L18" s="20">
        <v>1.8</v>
      </c>
      <c r="M18" s="319">
        <f t="shared" si="10"/>
        <v>2.8</v>
      </c>
      <c r="N18" s="20">
        <v>1.3</v>
      </c>
      <c r="O18" s="20">
        <v>0.3</v>
      </c>
      <c r="P18" s="20">
        <v>1.6</v>
      </c>
      <c r="Q18" s="20">
        <v>0.1</v>
      </c>
      <c r="R18" s="319">
        <f t="shared" si="4"/>
        <v>3.3000000000000003</v>
      </c>
      <c r="S18" s="20">
        <v>0</v>
      </c>
      <c r="T18" s="20">
        <v>0.1</v>
      </c>
      <c r="U18" s="20">
        <v>0.4</v>
      </c>
      <c r="V18" s="20">
        <v>0</v>
      </c>
      <c r="W18" s="319">
        <f t="shared" si="5"/>
        <v>0.5</v>
      </c>
      <c r="X18" s="20">
        <v>1</v>
      </c>
      <c r="Y18" s="319">
        <f t="shared" si="6"/>
        <v>1</v>
      </c>
      <c r="Z18" s="20">
        <v>0.5</v>
      </c>
      <c r="AA18" s="20">
        <v>0</v>
      </c>
      <c r="AB18" s="319">
        <f t="shared" si="11"/>
        <v>0.5</v>
      </c>
      <c r="AC18" s="20">
        <v>0.6</v>
      </c>
      <c r="AD18" s="20">
        <v>1.9</v>
      </c>
      <c r="AE18" s="20">
        <v>0.4</v>
      </c>
      <c r="AF18" s="20">
        <v>0.3</v>
      </c>
      <c r="AG18" s="319">
        <f t="shared" si="7"/>
        <v>3.1999999999999997</v>
      </c>
      <c r="AH18" s="20">
        <v>0.1</v>
      </c>
      <c r="AI18" s="20">
        <v>0.2</v>
      </c>
      <c r="AJ18" s="319">
        <f t="shared" si="12"/>
        <v>0.30000000000000004</v>
      </c>
      <c r="AK18" s="20">
        <v>0</v>
      </c>
      <c r="AL18" s="319">
        <f t="shared" si="8"/>
        <v>0</v>
      </c>
      <c r="AM18" s="20">
        <f t="shared" si="13"/>
        <v>14.1</v>
      </c>
    </row>
    <row r="19" spans="1:39" ht="15.75">
      <c r="A19" s="371" t="s">
        <v>309</v>
      </c>
      <c r="B19" s="374">
        <f t="shared" si="0"/>
        <v>12.9</v>
      </c>
      <c r="C19" s="172">
        <v>0.3</v>
      </c>
      <c r="D19" s="319">
        <f t="shared" si="9"/>
        <v>0.3</v>
      </c>
      <c r="E19" s="172">
        <v>0</v>
      </c>
      <c r="F19" s="326">
        <f t="shared" si="1"/>
        <v>0</v>
      </c>
      <c r="G19" s="172">
        <v>0.1</v>
      </c>
      <c r="H19" s="326">
        <f t="shared" si="2"/>
        <v>0.1</v>
      </c>
      <c r="I19" s="172">
        <v>1.9</v>
      </c>
      <c r="J19" s="326">
        <f t="shared" si="3"/>
        <v>1.9</v>
      </c>
      <c r="K19" s="172">
        <v>1</v>
      </c>
      <c r="L19" s="172">
        <v>1.2</v>
      </c>
      <c r="M19" s="326">
        <f t="shared" si="10"/>
        <v>2.2000000000000002</v>
      </c>
      <c r="N19" s="172">
        <v>0.8</v>
      </c>
      <c r="O19" s="172">
        <v>0.3</v>
      </c>
      <c r="P19" s="172">
        <v>1.5</v>
      </c>
      <c r="Q19" s="172">
        <v>0.1</v>
      </c>
      <c r="R19" s="326">
        <f t="shared" si="4"/>
        <v>2.7</v>
      </c>
      <c r="S19" s="172">
        <v>0</v>
      </c>
      <c r="T19" s="172">
        <v>0.4</v>
      </c>
      <c r="U19" s="172">
        <v>0.2</v>
      </c>
      <c r="V19" s="172">
        <v>0</v>
      </c>
      <c r="W19" s="326">
        <f t="shared" si="5"/>
        <v>0.60000000000000009</v>
      </c>
      <c r="X19" s="172">
        <v>1.1000000000000001</v>
      </c>
      <c r="Y19" s="326">
        <f t="shared" si="6"/>
        <v>1.1000000000000001</v>
      </c>
      <c r="Z19" s="172">
        <v>0.5</v>
      </c>
      <c r="AA19" s="172">
        <v>0</v>
      </c>
      <c r="AB19" s="326">
        <f t="shared" si="11"/>
        <v>0.5</v>
      </c>
      <c r="AC19" s="172">
        <v>0.3</v>
      </c>
      <c r="AD19" s="172">
        <v>2</v>
      </c>
      <c r="AE19" s="172">
        <v>0.3</v>
      </c>
      <c r="AF19" s="172">
        <v>0.3</v>
      </c>
      <c r="AG19" s="326">
        <f t="shared" si="7"/>
        <v>2.8999999999999995</v>
      </c>
      <c r="AH19" s="172">
        <v>0.4</v>
      </c>
      <c r="AI19" s="172">
        <v>0.2</v>
      </c>
      <c r="AJ19" s="326">
        <f t="shared" si="12"/>
        <v>0.60000000000000009</v>
      </c>
      <c r="AK19" s="172">
        <v>0</v>
      </c>
      <c r="AL19" s="326">
        <f t="shared" si="8"/>
        <v>0</v>
      </c>
      <c r="AM19" s="172">
        <f t="shared" si="13"/>
        <v>12.9</v>
      </c>
    </row>
    <row r="20" spans="1:39" ht="15.75">
      <c r="A20" s="354" t="s">
        <v>340</v>
      </c>
      <c r="B20" s="373">
        <f t="shared" si="0"/>
        <v>12.7</v>
      </c>
      <c r="C20" s="20">
        <v>0.4</v>
      </c>
      <c r="D20" s="319">
        <f t="shared" si="9"/>
        <v>0.4</v>
      </c>
      <c r="E20" s="20">
        <v>0</v>
      </c>
      <c r="F20" s="319">
        <f t="shared" si="1"/>
        <v>0</v>
      </c>
      <c r="G20" s="20">
        <v>0.3</v>
      </c>
      <c r="H20" s="319">
        <f t="shared" si="2"/>
        <v>0.3</v>
      </c>
      <c r="I20" s="20">
        <v>2.1</v>
      </c>
      <c r="J20" s="319">
        <f t="shared" si="3"/>
        <v>2.1</v>
      </c>
      <c r="K20" s="20">
        <v>1.3</v>
      </c>
      <c r="L20" s="20">
        <v>1.7</v>
      </c>
      <c r="M20" s="319">
        <f t="shared" si="10"/>
        <v>3</v>
      </c>
      <c r="N20" s="20">
        <v>0.4</v>
      </c>
      <c r="O20" s="20">
        <v>0.2</v>
      </c>
      <c r="P20" s="20">
        <v>1.1000000000000001</v>
      </c>
      <c r="Q20" s="20">
        <v>0</v>
      </c>
      <c r="R20" s="319">
        <f t="shared" si="4"/>
        <v>1.7000000000000002</v>
      </c>
      <c r="S20" s="20">
        <v>0</v>
      </c>
      <c r="T20" s="20">
        <v>0.1</v>
      </c>
      <c r="U20" s="20">
        <v>0.5</v>
      </c>
      <c r="V20" s="20">
        <v>0</v>
      </c>
      <c r="W20" s="319">
        <f t="shared" si="5"/>
        <v>0.6</v>
      </c>
      <c r="X20" s="20">
        <v>0.6</v>
      </c>
      <c r="Y20" s="319">
        <f t="shared" si="6"/>
        <v>0.6</v>
      </c>
      <c r="Z20" s="20">
        <v>0.4</v>
      </c>
      <c r="AA20" s="20">
        <v>0</v>
      </c>
      <c r="AB20" s="319">
        <f t="shared" si="11"/>
        <v>0.4</v>
      </c>
      <c r="AC20" s="20">
        <v>0.4</v>
      </c>
      <c r="AD20" s="20">
        <v>1.5</v>
      </c>
      <c r="AE20" s="20">
        <v>0.3</v>
      </c>
      <c r="AF20" s="20">
        <v>0.6</v>
      </c>
      <c r="AG20" s="319">
        <f t="shared" si="7"/>
        <v>2.8</v>
      </c>
      <c r="AH20" s="20">
        <v>0.4</v>
      </c>
      <c r="AI20" s="20">
        <v>0.4</v>
      </c>
      <c r="AJ20" s="319">
        <f t="shared" si="12"/>
        <v>0.8</v>
      </c>
      <c r="AK20" s="20">
        <v>0</v>
      </c>
      <c r="AL20" s="319">
        <f t="shared" si="8"/>
        <v>0</v>
      </c>
      <c r="AM20" s="20">
        <f t="shared" si="13"/>
        <v>12.7</v>
      </c>
    </row>
    <row r="21" spans="1:39" ht="15.75">
      <c r="A21" s="310" t="s">
        <v>323</v>
      </c>
      <c r="B21" s="373">
        <f t="shared" si="0"/>
        <v>14.299999999999999</v>
      </c>
      <c r="C21" s="20">
        <v>0.4</v>
      </c>
      <c r="D21" s="319">
        <f t="shared" si="9"/>
        <v>0.4</v>
      </c>
      <c r="E21" s="20">
        <v>0</v>
      </c>
      <c r="F21" s="319">
        <f t="shared" si="1"/>
        <v>0</v>
      </c>
      <c r="G21" s="20">
        <v>0</v>
      </c>
      <c r="H21" s="319">
        <f t="shared" si="2"/>
        <v>0</v>
      </c>
      <c r="I21" s="20">
        <v>1.7</v>
      </c>
      <c r="J21" s="319">
        <f t="shared" si="3"/>
        <v>1.7</v>
      </c>
      <c r="K21" s="20">
        <v>1</v>
      </c>
      <c r="L21" s="20">
        <v>1.3</v>
      </c>
      <c r="M21" s="319">
        <f t="shared" si="10"/>
        <v>2.2999999999999998</v>
      </c>
      <c r="N21" s="20">
        <v>0.3</v>
      </c>
      <c r="O21" s="20">
        <v>0.2</v>
      </c>
      <c r="P21" s="20">
        <v>1.5</v>
      </c>
      <c r="Q21" s="20">
        <v>0.1</v>
      </c>
      <c r="R21" s="319">
        <f t="shared" si="4"/>
        <v>2.1</v>
      </c>
      <c r="S21" s="20">
        <v>0.3</v>
      </c>
      <c r="T21" s="20">
        <v>0</v>
      </c>
      <c r="U21" s="20">
        <v>0.1</v>
      </c>
      <c r="V21" s="20">
        <v>0.2</v>
      </c>
      <c r="W21" s="319">
        <f t="shared" si="5"/>
        <v>0.60000000000000009</v>
      </c>
      <c r="X21" s="20">
        <v>0.6</v>
      </c>
      <c r="Y21" s="319">
        <f t="shared" si="6"/>
        <v>0.6</v>
      </c>
      <c r="Z21" s="20">
        <v>0.7</v>
      </c>
      <c r="AA21" s="20">
        <v>0</v>
      </c>
      <c r="AB21" s="319">
        <f t="shared" si="11"/>
        <v>0.7</v>
      </c>
      <c r="AC21" s="20">
        <v>0.2</v>
      </c>
      <c r="AD21" s="20">
        <v>3.1</v>
      </c>
      <c r="AE21" s="20">
        <v>1.5</v>
      </c>
      <c r="AF21" s="20">
        <v>0.4</v>
      </c>
      <c r="AG21" s="319">
        <f t="shared" si="7"/>
        <v>5.2000000000000011</v>
      </c>
      <c r="AH21" s="20">
        <v>0.4</v>
      </c>
      <c r="AI21" s="20">
        <v>0.3</v>
      </c>
      <c r="AJ21" s="319">
        <f t="shared" si="12"/>
        <v>0.7</v>
      </c>
      <c r="AK21" s="20">
        <v>0</v>
      </c>
      <c r="AL21" s="319">
        <f t="shared" si="8"/>
        <v>0</v>
      </c>
      <c r="AM21" s="20">
        <f t="shared" si="13"/>
        <v>14.299999999999999</v>
      </c>
    </row>
    <row r="22" spans="1:39" ht="15.75">
      <c r="A22" s="371" t="s">
        <v>666</v>
      </c>
      <c r="B22" s="374">
        <f t="shared" si="0"/>
        <v>10.8</v>
      </c>
      <c r="C22" s="172">
        <v>0.3</v>
      </c>
      <c r="D22" s="319">
        <f t="shared" si="9"/>
        <v>0.3</v>
      </c>
      <c r="E22" s="172">
        <v>0</v>
      </c>
      <c r="F22" s="326">
        <f t="shared" si="1"/>
        <v>0</v>
      </c>
      <c r="G22" s="172">
        <v>0</v>
      </c>
      <c r="H22" s="326">
        <f t="shared" si="2"/>
        <v>0</v>
      </c>
      <c r="I22" s="172">
        <v>1.1000000000000001</v>
      </c>
      <c r="J22" s="326">
        <f t="shared" si="3"/>
        <v>1.1000000000000001</v>
      </c>
      <c r="K22" s="172">
        <v>1.1000000000000001</v>
      </c>
      <c r="L22" s="172">
        <v>1.1000000000000001</v>
      </c>
      <c r="M22" s="326">
        <f t="shared" si="10"/>
        <v>2.2000000000000002</v>
      </c>
      <c r="N22" s="172">
        <v>0.2</v>
      </c>
      <c r="O22" s="172">
        <v>0.2</v>
      </c>
      <c r="P22" s="172">
        <v>1.1000000000000001</v>
      </c>
      <c r="Q22" s="172">
        <v>0</v>
      </c>
      <c r="R22" s="326">
        <f t="shared" si="4"/>
        <v>1.5</v>
      </c>
      <c r="S22" s="172">
        <v>0</v>
      </c>
      <c r="T22" s="172">
        <v>0</v>
      </c>
      <c r="U22" s="172">
        <v>0.2</v>
      </c>
      <c r="V22" s="172">
        <v>0.1</v>
      </c>
      <c r="W22" s="326">
        <f t="shared" si="5"/>
        <v>0.30000000000000004</v>
      </c>
      <c r="X22" s="172">
        <v>0.6</v>
      </c>
      <c r="Y22" s="326">
        <f t="shared" si="6"/>
        <v>0.6</v>
      </c>
      <c r="Z22" s="172">
        <v>0.7</v>
      </c>
      <c r="AA22" s="172">
        <v>0</v>
      </c>
      <c r="AB22" s="326">
        <f t="shared" si="11"/>
        <v>0.7</v>
      </c>
      <c r="AC22" s="172">
        <v>0.1</v>
      </c>
      <c r="AD22" s="172">
        <v>2.2999999999999998</v>
      </c>
      <c r="AE22" s="172">
        <v>0.6</v>
      </c>
      <c r="AF22" s="172">
        <v>0.3</v>
      </c>
      <c r="AG22" s="326">
        <f t="shared" si="7"/>
        <v>3.3</v>
      </c>
      <c r="AH22" s="172">
        <v>0.4</v>
      </c>
      <c r="AI22" s="172">
        <v>0.4</v>
      </c>
      <c r="AJ22" s="326">
        <f t="shared" si="12"/>
        <v>0.8</v>
      </c>
      <c r="AK22" s="172">
        <v>0</v>
      </c>
      <c r="AL22" s="326">
        <f t="shared" si="8"/>
        <v>0</v>
      </c>
      <c r="AM22" s="172">
        <f t="shared" si="13"/>
        <v>10.8</v>
      </c>
    </row>
    <row r="23" spans="1:39" ht="15.75">
      <c r="A23" s="310" t="s">
        <v>665</v>
      </c>
      <c r="B23" s="373">
        <f t="shared" si="0"/>
        <v>12.999999999999998</v>
      </c>
      <c r="C23" s="20">
        <v>0.3</v>
      </c>
      <c r="D23" s="319">
        <f t="shared" si="9"/>
        <v>0.3</v>
      </c>
      <c r="E23" s="20">
        <v>0</v>
      </c>
      <c r="F23" s="319">
        <f t="shared" si="1"/>
        <v>0</v>
      </c>
      <c r="G23" s="20">
        <v>0.2</v>
      </c>
      <c r="H23" s="319">
        <f t="shared" si="2"/>
        <v>0.2</v>
      </c>
      <c r="I23" s="20">
        <v>0.9</v>
      </c>
      <c r="J23" s="319">
        <f t="shared" si="3"/>
        <v>0.9</v>
      </c>
      <c r="K23" s="20">
        <v>0.8</v>
      </c>
      <c r="L23" s="20">
        <v>1.2</v>
      </c>
      <c r="M23" s="319">
        <f t="shared" si="10"/>
        <v>2</v>
      </c>
      <c r="N23" s="20">
        <v>0.6</v>
      </c>
      <c r="O23" s="20">
        <v>0.4</v>
      </c>
      <c r="P23" s="20">
        <v>1</v>
      </c>
      <c r="Q23" s="20">
        <v>0.1</v>
      </c>
      <c r="R23" s="319">
        <f t="shared" si="4"/>
        <v>2.1</v>
      </c>
      <c r="S23" s="20">
        <v>0</v>
      </c>
      <c r="T23" s="20">
        <v>0</v>
      </c>
      <c r="U23" s="20">
        <v>0.1</v>
      </c>
      <c r="V23" s="20">
        <v>0</v>
      </c>
      <c r="W23" s="319">
        <f t="shared" si="5"/>
        <v>0.1</v>
      </c>
      <c r="X23" s="20">
        <v>0.9</v>
      </c>
      <c r="Y23" s="319">
        <f t="shared" si="6"/>
        <v>0.9</v>
      </c>
      <c r="Z23" s="20">
        <v>0.6</v>
      </c>
      <c r="AA23" s="20">
        <v>0</v>
      </c>
      <c r="AB23" s="319">
        <f t="shared" si="11"/>
        <v>0.6</v>
      </c>
      <c r="AC23" s="20">
        <v>0.1</v>
      </c>
      <c r="AD23" s="20">
        <v>3</v>
      </c>
      <c r="AE23" s="20">
        <v>1.1000000000000001</v>
      </c>
      <c r="AF23" s="20">
        <v>0.6</v>
      </c>
      <c r="AG23" s="319">
        <f t="shared" si="7"/>
        <v>4.8</v>
      </c>
      <c r="AH23" s="20">
        <v>0.6</v>
      </c>
      <c r="AI23" s="20">
        <v>0.5</v>
      </c>
      <c r="AJ23" s="319">
        <f t="shared" si="12"/>
        <v>1.1000000000000001</v>
      </c>
      <c r="AK23" s="20">
        <v>0</v>
      </c>
      <c r="AL23" s="319">
        <f t="shared" si="8"/>
        <v>0</v>
      </c>
      <c r="AM23" s="20">
        <f t="shared" si="13"/>
        <v>12.999999999999998</v>
      </c>
    </row>
    <row r="24" spans="1:39" ht="15.75">
      <c r="A24" s="310" t="s">
        <v>664</v>
      </c>
      <c r="B24" s="373">
        <f t="shared" si="0"/>
        <v>11.1</v>
      </c>
      <c r="C24" s="20">
        <v>0.3</v>
      </c>
      <c r="D24" s="319">
        <f t="shared" si="9"/>
        <v>0.3</v>
      </c>
      <c r="E24" s="20">
        <v>0</v>
      </c>
      <c r="F24" s="319">
        <f t="shared" si="1"/>
        <v>0</v>
      </c>
      <c r="G24" s="20">
        <v>0.1</v>
      </c>
      <c r="H24" s="319">
        <f t="shared" si="2"/>
        <v>0.1</v>
      </c>
      <c r="I24" s="20">
        <v>1.5</v>
      </c>
      <c r="J24" s="319">
        <f t="shared" si="3"/>
        <v>1.5</v>
      </c>
      <c r="K24" s="20">
        <v>1</v>
      </c>
      <c r="L24" s="20">
        <v>1.6</v>
      </c>
      <c r="M24" s="319">
        <f t="shared" si="10"/>
        <v>2.6</v>
      </c>
      <c r="N24" s="20">
        <v>0.6</v>
      </c>
      <c r="O24" s="20">
        <v>0.3</v>
      </c>
      <c r="P24" s="20">
        <v>1.3</v>
      </c>
      <c r="Q24" s="20">
        <v>0.5</v>
      </c>
      <c r="R24" s="319">
        <f t="shared" si="4"/>
        <v>2.7</v>
      </c>
      <c r="S24" s="20">
        <v>0</v>
      </c>
      <c r="T24" s="20">
        <v>0</v>
      </c>
      <c r="U24" s="20">
        <v>0</v>
      </c>
      <c r="V24" s="20">
        <v>0</v>
      </c>
      <c r="W24" s="319">
        <f t="shared" si="5"/>
        <v>0</v>
      </c>
      <c r="X24" s="20">
        <v>0.8</v>
      </c>
      <c r="Y24" s="319">
        <f t="shared" si="6"/>
        <v>0.8</v>
      </c>
      <c r="Z24" s="20">
        <v>0.6</v>
      </c>
      <c r="AA24" s="20">
        <v>0</v>
      </c>
      <c r="AB24" s="319">
        <f t="shared" si="11"/>
        <v>0.6</v>
      </c>
      <c r="AC24" s="20">
        <v>0.2</v>
      </c>
      <c r="AD24" s="20">
        <v>1</v>
      </c>
      <c r="AE24" s="20">
        <v>0.4</v>
      </c>
      <c r="AF24" s="20">
        <v>0.2</v>
      </c>
      <c r="AG24" s="319">
        <f t="shared" si="7"/>
        <v>1.8</v>
      </c>
      <c r="AH24" s="20">
        <v>0.4</v>
      </c>
      <c r="AI24" s="20">
        <v>0.3</v>
      </c>
      <c r="AJ24" s="319">
        <f t="shared" si="12"/>
        <v>0.7</v>
      </c>
      <c r="AK24" s="20">
        <v>0</v>
      </c>
      <c r="AL24" s="319">
        <f t="shared" si="8"/>
        <v>0</v>
      </c>
      <c r="AM24" s="20">
        <f t="shared" si="13"/>
        <v>11.1</v>
      </c>
    </row>
    <row r="25" spans="1:39" ht="16.5" thickBot="1">
      <c r="A25" s="372" t="s">
        <v>668</v>
      </c>
      <c r="B25" s="375">
        <f t="shared" si="0"/>
        <v>12.96</v>
      </c>
      <c r="C25" s="112">
        <v>0.25</v>
      </c>
      <c r="D25" s="319">
        <f t="shared" si="9"/>
        <v>0.25</v>
      </c>
      <c r="E25" s="112">
        <v>0</v>
      </c>
      <c r="F25" s="324">
        <f t="shared" si="1"/>
        <v>0</v>
      </c>
      <c r="G25" s="112">
        <v>0.09</v>
      </c>
      <c r="H25" s="324">
        <f t="shared" si="2"/>
        <v>0.09</v>
      </c>
      <c r="I25" s="112">
        <v>1.18</v>
      </c>
      <c r="J25" s="324">
        <f t="shared" si="3"/>
        <v>1.18</v>
      </c>
      <c r="K25" s="112">
        <v>1.1200000000000001</v>
      </c>
      <c r="L25" s="112">
        <v>1.88</v>
      </c>
      <c r="M25" s="324">
        <f t="shared" si="10"/>
        <v>3</v>
      </c>
      <c r="N25" s="112">
        <v>0.72</v>
      </c>
      <c r="O25" s="112">
        <v>0.24</v>
      </c>
      <c r="P25" s="112">
        <v>1</v>
      </c>
      <c r="Q25" s="112">
        <v>0.08</v>
      </c>
      <c r="R25" s="324">
        <f t="shared" si="4"/>
        <v>2.04</v>
      </c>
      <c r="S25" s="112">
        <v>0</v>
      </c>
      <c r="T25" s="112">
        <v>0</v>
      </c>
      <c r="U25" s="112">
        <v>0.31</v>
      </c>
      <c r="V25" s="112">
        <v>0.51</v>
      </c>
      <c r="W25" s="324">
        <f t="shared" si="5"/>
        <v>0.82000000000000006</v>
      </c>
      <c r="X25" s="112">
        <v>0.92</v>
      </c>
      <c r="Y25" s="324">
        <f t="shared" si="6"/>
        <v>0.92</v>
      </c>
      <c r="Z25" s="112">
        <v>0.6</v>
      </c>
      <c r="AA25" s="112">
        <v>0</v>
      </c>
      <c r="AB25" s="324">
        <f t="shared" si="11"/>
        <v>0.6</v>
      </c>
      <c r="AC25" s="112">
        <v>0.2</v>
      </c>
      <c r="AD25" s="112">
        <v>2.21</v>
      </c>
      <c r="AE25" s="112">
        <v>0.61</v>
      </c>
      <c r="AF25" s="112">
        <v>0.2</v>
      </c>
      <c r="AG25" s="324">
        <f t="shared" si="7"/>
        <v>3.22</v>
      </c>
      <c r="AH25" s="112">
        <v>0.52</v>
      </c>
      <c r="AI25" s="112">
        <v>0.32</v>
      </c>
      <c r="AJ25" s="324">
        <f>SUM(AH25:AI25)</f>
        <v>0.84000000000000008</v>
      </c>
      <c r="AK25" s="112">
        <v>0</v>
      </c>
      <c r="AL25" s="324">
        <f t="shared" si="8"/>
        <v>0</v>
      </c>
      <c r="AM25" s="112">
        <f t="shared" si="13"/>
        <v>12.96</v>
      </c>
    </row>
    <row r="26" spans="1:39">
      <c r="A26" s="301" t="s">
        <v>60</v>
      </c>
      <c r="B26" s="310"/>
      <c r="C26" s="20">
        <f>AVERAGE(C6:C25)</f>
        <v>0.36050000000000004</v>
      </c>
      <c r="D26" s="319">
        <f t="shared" ref="D26:H26" si="14">SUM(D6:D25)/COUNTA(D6:D25)</f>
        <v>0.36050000000000004</v>
      </c>
      <c r="E26" s="20">
        <f>AVERAGE(E6:E25)</f>
        <v>0</v>
      </c>
      <c r="F26" s="319">
        <f t="shared" si="14"/>
        <v>0</v>
      </c>
      <c r="G26" s="20">
        <f>AVERAGE(G6:G25)</f>
        <v>0.25699999999999995</v>
      </c>
      <c r="H26" s="319">
        <f t="shared" si="14"/>
        <v>0.25699999999999995</v>
      </c>
      <c r="I26" s="20">
        <f>AVERAGE(I6:I25)</f>
        <v>1.5605</v>
      </c>
      <c r="J26" s="319">
        <f>SUM(J6:J25)/COUNTA(J6:J25)</f>
        <v>1.5605</v>
      </c>
      <c r="K26" s="20">
        <f>AVERAGE(K6:K25)</f>
        <v>0.98650000000000015</v>
      </c>
      <c r="L26" s="20">
        <f>AVERAGE(L6:L25)</f>
        <v>1.4915</v>
      </c>
      <c r="M26" s="319">
        <f t="shared" ref="M26" si="15">SUM(M6:M25)/COUNTA(M6:M25)</f>
        <v>2.4780000000000002</v>
      </c>
      <c r="N26" s="20">
        <f>AVERAGE(N6:N25)</f>
        <v>0.58750000000000013</v>
      </c>
      <c r="O26" s="20">
        <f>AVERAGE(O6:O25)</f>
        <v>0.2455</v>
      </c>
      <c r="P26" s="20">
        <f>AVERAGE(P6:P25)</f>
        <v>1.3745000000000003</v>
      </c>
      <c r="Q26" s="20">
        <f>AVERAGE(Q6:Q25)</f>
        <v>0.28949999999999992</v>
      </c>
      <c r="R26" s="319">
        <f t="shared" ref="R26" si="16">SUM(R6:R25)/COUNTA(R6:R25)</f>
        <v>2.4970000000000008</v>
      </c>
      <c r="S26" s="20">
        <f t="shared" ref="S26:V26" si="17">AVERAGE(S6:S25)</f>
        <v>6.7000000000000004E-2</v>
      </c>
      <c r="T26" s="20">
        <f t="shared" si="17"/>
        <v>0.13499999999999998</v>
      </c>
      <c r="U26" s="20">
        <f t="shared" si="17"/>
        <v>0.29049999999999998</v>
      </c>
      <c r="V26" s="20">
        <f t="shared" si="17"/>
        <v>4.0500000000000001E-2</v>
      </c>
      <c r="W26" s="319">
        <f>SUM(W6:W25)/COUNTA(W6:W25)</f>
        <v>0.53300000000000003</v>
      </c>
      <c r="X26" s="20">
        <f>AVERAGE(X6:X25)</f>
        <v>1.2030000000000003</v>
      </c>
      <c r="Y26" s="319">
        <f>SUM(Y6:Y25)/COUNTA(Y6:Y25)</f>
        <v>1.2030000000000003</v>
      </c>
      <c r="Z26" s="20">
        <f t="shared" ref="Z26:AA26" si="18">AVERAGE(Z6:Z25)</f>
        <v>0.57899999999999996</v>
      </c>
      <c r="AA26" s="20">
        <f t="shared" si="18"/>
        <v>9.5500000000000002E-2</v>
      </c>
      <c r="AB26" s="319">
        <f>AVERAGE(AB6:AB25)</f>
        <v>0.67449999999999988</v>
      </c>
      <c r="AC26" s="20">
        <f>AVERAGE(AC6:AC25)</f>
        <v>0.24549999999999997</v>
      </c>
      <c r="AD26" s="20">
        <f>AVERAGE(AD6:AD25)</f>
        <v>2.125</v>
      </c>
      <c r="AE26" s="20">
        <f t="shared" ref="AE26:AF26" si="19">AVERAGE(AE6:AE25)</f>
        <v>0.81200000000000006</v>
      </c>
      <c r="AF26" s="20">
        <f t="shared" si="19"/>
        <v>0.33799999999999997</v>
      </c>
      <c r="AG26" s="319">
        <f>SUM(AG6:AG25)/COUNTA(AG6:AG25)</f>
        <v>3.5204999999999997</v>
      </c>
      <c r="AH26" s="20">
        <f>AVERAGE(AH6:AH25)</f>
        <v>0.3620000000000001</v>
      </c>
      <c r="AI26" s="20">
        <f>AVERAGE(AI6:AI25)</f>
        <v>0.3145</v>
      </c>
      <c r="AJ26" s="319">
        <f>SUM(AJ6:AJ25)/COUNTA(AJ6:AJ25)</f>
        <v>0.67649999999999999</v>
      </c>
      <c r="AK26" s="20">
        <f>AVERAGE(AK6:AK25)</f>
        <v>0</v>
      </c>
      <c r="AL26" s="319">
        <f>SUM(AL6:AL25)/COUNTA(AL6:AL25)</f>
        <v>0</v>
      </c>
      <c r="AM26" s="20">
        <f>SUM(AM6:AM25)/COUNTA(AM6:AM25)</f>
        <v>13.760499999999999</v>
      </c>
    </row>
    <row r="27" spans="1:39">
      <c r="A27" s="301" t="s">
        <v>58</v>
      </c>
      <c r="B27" s="310"/>
      <c r="C27" s="314">
        <f>AVERAGE(C6:C20)</f>
        <v>0.37733333333333341</v>
      </c>
      <c r="D27" s="323">
        <f t="shared" ref="D27:H27" si="20">SUM(D6:D20)/COUNTA(D6:D20)</f>
        <v>0.37733333333333341</v>
      </c>
      <c r="E27" s="314">
        <f>AVERAGE(E6:E20)</f>
        <v>0</v>
      </c>
      <c r="F27" s="323">
        <f t="shared" si="20"/>
        <v>0</v>
      </c>
      <c r="G27" s="314">
        <f>AVERAGE(G6:G20)</f>
        <v>0.3166666666666666</v>
      </c>
      <c r="H27" s="323">
        <f t="shared" si="20"/>
        <v>0.3166666666666666</v>
      </c>
      <c r="I27" s="314">
        <f>AVERAGE(I6:I20)</f>
        <v>1.6553333333333335</v>
      </c>
      <c r="J27" s="323">
        <f>SUM(J6:J20)/COUNTA(J6:J20)</f>
        <v>1.6553333333333335</v>
      </c>
      <c r="K27" s="314">
        <f>AVERAGE(K6:K20)</f>
        <v>0.98066666666666669</v>
      </c>
      <c r="L27" s="314">
        <f>AVERAGE(L6:L20)</f>
        <v>1.5166666666666666</v>
      </c>
      <c r="M27" s="323">
        <f t="shared" ref="M27" si="21">SUM(M6:M20)/COUNTA(M6:M20)</f>
        <v>2.4973333333333332</v>
      </c>
      <c r="N27" s="314">
        <f>AVERAGE(N6:N20)</f>
        <v>0.62200000000000011</v>
      </c>
      <c r="O27" s="314">
        <f>AVERAGE(O6:O20)</f>
        <v>0.23799999999999999</v>
      </c>
      <c r="P27" s="314">
        <f>AVERAGE(P6:P20)</f>
        <v>1.4393333333333336</v>
      </c>
      <c r="Q27" s="314">
        <f>AVERAGE(Q6:Q20)</f>
        <v>0.33399999999999991</v>
      </c>
      <c r="R27" s="323">
        <f t="shared" ref="R27" si="22">SUM(R6:R20)/COUNTA(R6:R20)</f>
        <v>2.6333333333333337</v>
      </c>
      <c r="S27" s="314">
        <f t="shared" ref="S27:V27" si="23">AVERAGE(S6:S20)</f>
        <v>6.933333333333333E-2</v>
      </c>
      <c r="T27" s="314">
        <f t="shared" si="23"/>
        <v>0.18</v>
      </c>
      <c r="U27" s="314">
        <f t="shared" si="23"/>
        <v>0.34</v>
      </c>
      <c r="V27" s="314">
        <f t="shared" si="23"/>
        <v>0</v>
      </c>
      <c r="W27" s="323">
        <f t="shared" ref="W27" si="24">SUM(W6:W20)/COUNTA(W6:W20)</f>
        <v>0.58933333333333338</v>
      </c>
      <c r="X27" s="314">
        <f>AVERAGE(X6:X20)</f>
        <v>1.3493333333333335</v>
      </c>
      <c r="Y27" s="323">
        <f>SUM(Y6:Y20)/COUNTA(Y6:Y20)</f>
        <v>1.3493333333333335</v>
      </c>
      <c r="Z27" s="314">
        <f t="shared" ref="Z27:AA27" si="25">AVERAGE(Z6:Z20)</f>
        <v>0.55866666666666676</v>
      </c>
      <c r="AA27" s="314">
        <f t="shared" si="25"/>
        <v>0.12733333333333335</v>
      </c>
      <c r="AB27" s="323">
        <f>AVERAGE(AB6:AB20)</f>
        <v>0.68599999999999994</v>
      </c>
      <c r="AC27" s="314">
        <f>AVERAGE(AC6:AC20)</f>
        <v>0.27399999999999997</v>
      </c>
      <c r="AD27" s="314">
        <f>AVERAGE(AD6:AD20)</f>
        <v>2.0593333333333335</v>
      </c>
      <c r="AE27" s="314">
        <f t="shared" ref="AE27" si="26">AVERAGE(AE6:AE20)</f>
        <v>0.80200000000000005</v>
      </c>
      <c r="AF27" s="314">
        <f>AVERAGE(AF6:AF20)</f>
        <v>0.33733333333333332</v>
      </c>
      <c r="AG27" s="323">
        <f>SUM(AG6:AG20)/COUNTA(AG6:AG20)</f>
        <v>3.472666666666667</v>
      </c>
      <c r="AH27" s="314">
        <f>AVERAGE(AH6:AH20)</f>
        <v>0.32800000000000007</v>
      </c>
      <c r="AI27" s="314">
        <f>AVERAGE(AI6:AI20)</f>
        <v>0.29799999999999999</v>
      </c>
      <c r="AJ27" s="323">
        <f>SUM(AJ6:AJ20)/COUNTA(AJ6:AJ20)</f>
        <v>0.626</v>
      </c>
      <c r="AK27" s="314">
        <f>AVERAGE(AK6:AK20)</f>
        <v>0</v>
      </c>
      <c r="AL27" s="323">
        <f>SUM(AL6:AL20)/COUNTA(AL6:AL20)</f>
        <v>0</v>
      </c>
      <c r="AM27" s="314">
        <f>SUM(AM6:AM20)/COUNTA(AM6:AM20)</f>
        <v>14.203333333333331</v>
      </c>
    </row>
    <row r="28" spans="1:39">
      <c r="A28" s="301" t="s">
        <v>656</v>
      </c>
      <c r="B28" s="310"/>
      <c r="C28" s="314">
        <f>AVERAGE(C12:C14)</f>
        <v>0.42666666666666669</v>
      </c>
      <c r="D28" s="323">
        <f t="shared" ref="D28:AM28" si="27">AVERAGE(D12:D14)</f>
        <v>0.42666666666666669</v>
      </c>
      <c r="E28" s="314">
        <f>AVERAGE(E12:E14)</f>
        <v>0</v>
      </c>
      <c r="F28" s="323">
        <f t="shared" si="27"/>
        <v>0</v>
      </c>
      <c r="G28" s="314">
        <f>AVERAGE(G12:G14)</f>
        <v>0.32</v>
      </c>
      <c r="H28" s="323">
        <f t="shared" si="27"/>
        <v>0.32</v>
      </c>
      <c r="I28" s="314">
        <f>AVERAGE(I12:I14)</f>
        <v>0.76999999999999991</v>
      </c>
      <c r="J28" s="323">
        <f t="shared" si="27"/>
        <v>0.76999999999999991</v>
      </c>
      <c r="K28" s="314">
        <f t="shared" si="27"/>
        <v>0.73333333333333339</v>
      </c>
      <c r="L28" s="314">
        <f t="shared" si="27"/>
        <v>1.3766666666666667</v>
      </c>
      <c r="M28" s="323">
        <f t="shared" si="27"/>
        <v>2.11</v>
      </c>
      <c r="N28" s="314">
        <f>AVERAGE(N12:N14)</f>
        <v>0.76666666666666661</v>
      </c>
      <c r="O28" s="314">
        <f>AVERAGE(O12:O14)</f>
        <v>0.23333333333333331</v>
      </c>
      <c r="P28" s="314">
        <f>AVERAGE(P12:P14)</f>
        <v>1.8333333333333333</v>
      </c>
      <c r="Q28" s="314">
        <f>AVERAGE(Q12:Q14)</f>
        <v>0.5033333333333333</v>
      </c>
      <c r="R28" s="323">
        <f t="shared" si="27"/>
        <v>3.3366666666666664</v>
      </c>
      <c r="S28" s="314">
        <f t="shared" si="27"/>
        <v>0</v>
      </c>
      <c r="T28" s="314">
        <f t="shared" si="27"/>
        <v>0</v>
      </c>
      <c r="U28" s="314">
        <f t="shared" si="27"/>
        <v>6.6666666666666666E-2</v>
      </c>
      <c r="V28" s="314">
        <f t="shared" si="27"/>
        <v>0</v>
      </c>
      <c r="W28" s="323">
        <f t="shared" si="27"/>
        <v>6.6666666666666666E-2</v>
      </c>
      <c r="X28" s="314">
        <f t="shared" si="27"/>
        <v>2.4033333333333333</v>
      </c>
      <c r="Y28" s="323">
        <f t="shared" si="27"/>
        <v>2.4033333333333333</v>
      </c>
      <c r="Z28" s="314">
        <f t="shared" si="27"/>
        <v>0.63666666666666671</v>
      </c>
      <c r="AA28" s="314">
        <f t="shared" ref="AA28:AI28" si="28">AVERAGE(AA12:AA14)</f>
        <v>0.4366666666666667</v>
      </c>
      <c r="AB28" s="323">
        <f t="shared" si="28"/>
        <v>1.0733333333333335</v>
      </c>
      <c r="AC28" s="314">
        <f t="shared" si="28"/>
        <v>0</v>
      </c>
      <c r="AD28" s="314">
        <f t="shared" si="28"/>
        <v>2.0833333333333335</v>
      </c>
      <c r="AE28" s="314">
        <f t="shared" si="28"/>
        <v>0.94000000000000006</v>
      </c>
      <c r="AF28" s="314">
        <f t="shared" si="28"/>
        <v>0.37333333333333335</v>
      </c>
      <c r="AG28" s="323">
        <f t="shared" si="28"/>
        <v>3.3966666666666669</v>
      </c>
      <c r="AH28" s="314">
        <f t="shared" si="28"/>
        <v>0.26999999999999996</v>
      </c>
      <c r="AI28" s="314">
        <f t="shared" si="28"/>
        <v>0.27333333333333337</v>
      </c>
      <c r="AJ28" s="323">
        <f t="shared" si="27"/>
        <v>0.54333333333333333</v>
      </c>
      <c r="AK28" s="314">
        <f>AVERAGE(AK12:AK14)</f>
        <v>0</v>
      </c>
      <c r="AL28" s="323">
        <f t="shared" si="27"/>
        <v>0</v>
      </c>
      <c r="AM28" s="314">
        <f t="shared" si="27"/>
        <v>14.446666666666665</v>
      </c>
    </row>
    <row r="29" spans="1:39">
      <c r="A29" s="301" t="s">
        <v>654</v>
      </c>
      <c r="B29" s="310"/>
      <c r="C29" s="314">
        <f t="shared" ref="C29:AJ29" si="29">AVERAGE(C21:C22)</f>
        <v>0.35</v>
      </c>
      <c r="D29" s="323">
        <f t="shared" si="29"/>
        <v>0.35</v>
      </c>
      <c r="E29" s="314">
        <f>AVERAGE(E21:E22)</f>
        <v>0</v>
      </c>
      <c r="F29" s="323">
        <f t="shared" si="29"/>
        <v>0</v>
      </c>
      <c r="G29" s="314">
        <f>AVERAGE(G21:G22)</f>
        <v>0</v>
      </c>
      <c r="H29" s="323">
        <f t="shared" si="29"/>
        <v>0</v>
      </c>
      <c r="I29" s="314">
        <f>AVERAGE(I21:I22)</f>
        <v>1.4</v>
      </c>
      <c r="J29" s="323">
        <f>AVERAGE(J21:J22)</f>
        <v>1.4</v>
      </c>
      <c r="K29" s="314">
        <f t="shared" si="29"/>
        <v>1.05</v>
      </c>
      <c r="L29" s="314">
        <f t="shared" si="29"/>
        <v>1.2000000000000002</v>
      </c>
      <c r="M29" s="323">
        <f t="shared" si="29"/>
        <v>2.25</v>
      </c>
      <c r="N29" s="314">
        <f>AVERAGE(N21:N22)</f>
        <v>0.25</v>
      </c>
      <c r="O29" s="314">
        <f>AVERAGE(O21:O22)</f>
        <v>0.2</v>
      </c>
      <c r="P29" s="314">
        <f>AVERAGE(P21:P22)</f>
        <v>1.3</v>
      </c>
      <c r="Q29" s="314">
        <f>AVERAGE(Q21:Q22)</f>
        <v>0.05</v>
      </c>
      <c r="R29" s="319">
        <f t="shared" si="29"/>
        <v>1.8</v>
      </c>
      <c r="S29" s="314">
        <f t="shared" si="29"/>
        <v>0.15</v>
      </c>
      <c r="T29" s="314">
        <f t="shared" si="29"/>
        <v>0</v>
      </c>
      <c r="U29" s="314">
        <f t="shared" si="29"/>
        <v>0.15000000000000002</v>
      </c>
      <c r="V29" s="314">
        <f t="shared" si="29"/>
        <v>0.15000000000000002</v>
      </c>
      <c r="W29" s="323">
        <f t="shared" si="29"/>
        <v>0.45000000000000007</v>
      </c>
      <c r="X29" s="314">
        <f t="shared" si="29"/>
        <v>0.6</v>
      </c>
      <c r="Y29" s="323">
        <f t="shared" si="29"/>
        <v>0.6</v>
      </c>
      <c r="Z29" s="314">
        <f t="shared" ref="Z29:AI29" si="30">AVERAGE(Z21:Z22)</f>
        <v>0.7</v>
      </c>
      <c r="AA29" s="314">
        <f t="shared" si="30"/>
        <v>0</v>
      </c>
      <c r="AB29" s="323">
        <f t="shared" si="30"/>
        <v>0.7</v>
      </c>
      <c r="AC29" s="314">
        <f t="shared" si="30"/>
        <v>0.15000000000000002</v>
      </c>
      <c r="AD29" s="314">
        <f t="shared" si="30"/>
        <v>2.7</v>
      </c>
      <c r="AE29" s="314">
        <f t="shared" si="30"/>
        <v>1.05</v>
      </c>
      <c r="AF29" s="314">
        <f t="shared" si="30"/>
        <v>0.35</v>
      </c>
      <c r="AG29" s="323">
        <f t="shared" si="30"/>
        <v>4.25</v>
      </c>
      <c r="AH29" s="314">
        <f t="shared" si="30"/>
        <v>0.4</v>
      </c>
      <c r="AI29" s="314">
        <f t="shared" si="30"/>
        <v>0.35</v>
      </c>
      <c r="AJ29" s="323">
        <f t="shared" si="29"/>
        <v>0.75</v>
      </c>
      <c r="AK29" s="314">
        <f>AVERAGE(AK21:AK22)</f>
        <v>0</v>
      </c>
      <c r="AL29" s="323">
        <f>AVERAGE(AL21:AL22)</f>
        <v>0</v>
      </c>
      <c r="AM29" s="314">
        <f>AVERAGE(AM21:AM22)</f>
        <v>12.55</v>
      </c>
    </row>
    <row r="30" spans="1:39">
      <c r="A30" s="301" t="s">
        <v>59</v>
      </c>
      <c r="B30" s="310"/>
      <c r="C30" s="314">
        <f>AVERAGE(C21:C25)</f>
        <v>0.31</v>
      </c>
      <c r="D30" s="323">
        <f t="shared" ref="D30:H30" si="31">SUM(D21:D25)/COUNTA(D21:D25)</f>
        <v>0.31</v>
      </c>
      <c r="E30" s="314">
        <f>AVERAGE(E21:E25)</f>
        <v>0</v>
      </c>
      <c r="F30" s="323">
        <f t="shared" si="31"/>
        <v>0</v>
      </c>
      <c r="G30" s="314">
        <f>AVERAGE(G21:G25)</f>
        <v>7.8E-2</v>
      </c>
      <c r="H30" s="323">
        <f t="shared" si="31"/>
        <v>7.8E-2</v>
      </c>
      <c r="I30" s="314">
        <f>AVERAGE(I21:I25)</f>
        <v>1.2759999999999998</v>
      </c>
      <c r="J30" s="323">
        <f>SUM(J21:J25)/COUNTA(J21:J25)</f>
        <v>1.2759999999999998</v>
      </c>
      <c r="K30" s="314">
        <f>AVERAGE(K21:K25)</f>
        <v>1.004</v>
      </c>
      <c r="L30" s="314">
        <f>AVERAGE(L21:L25)</f>
        <v>1.4160000000000001</v>
      </c>
      <c r="M30" s="323">
        <f t="shared" ref="M30" si="32">SUM(M21:M25)/COUNTA(M21:M25)</f>
        <v>2.42</v>
      </c>
      <c r="N30" s="314">
        <f>AVERAGE(N21:N25)</f>
        <v>0.48399999999999999</v>
      </c>
      <c r="O30" s="314">
        <f>AVERAGE(O21:O25)</f>
        <v>0.26800000000000002</v>
      </c>
      <c r="P30" s="314">
        <f>AVERAGE(P21:P25)</f>
        <v>1.1800000000000002</v>
      </c>
      <c r="Q30" s="314">
        <f>AVERAGE(Q21:Q25)</f>
        <v>0.15599999999999997</v>
      </c>
      <c r="R30" s="323">
        <f t="shared" ref="R30" si="33">SUM(R21:R25)/COUNTA(R21:R25)</f>
        <v>2.0880000000000001</v>
      </c>
      <c r="S30" s="314">
        <f t="shared" ref="S30:V30" si="34">AVERAGE(S21:S25)</f>
        <v>0.06</v>
      </c>
      <c r="T30" s="314">
        <f t="shared" si="34"/>
        <v>0</v>
      </c>
      <c r="U30" s="314">
        <f t="shared" si="34"/>
        <v>0.14199999999999999</v>
      </c>
      <c r="V30" s="314">
        <f t="shared" si="34"/>
        <v>0.16200000000000001</v>
      </c>
      <c r="W30" s="323">
        <f t="shared" ref="W30" si="35">SUM(W21:W25)/COUNTA(W21:W25)</f>
        <v>0.36400000000000005</v>
      </c>
      <c r="X30" s="314">
        <f>AVERAGE(X21:X25)</f>
        <v>0.76400000000000001</v>
      </c>
      <c r="Y30" s="323">
        <f t="shared" ref="Y30" si="36">SUM(Y21:Y25)/COUNTA(Y21:Y25)</f>
        <v>0.76400000000000001</v>
      </c>
      <c r="Z30" s="314">
        <f t="shared" ref="Z30" si="37">AVERAGE(Z21:Z25)</f>
        <v>0.64</v>
      </c>
      <c r="AA30" s="314">
        <f>AVERAGE(AA21:AA25)</f>
        <v>0</v>
      </c>
      <c r="AB30" s="323">
        <f>AVERAGE(AB21:AB25)</f>
        <v>0.64</v>
      </c>
      <c r="AC30" s="314">
        <f>AVERAGE(AC21:AC25)</f>
        <v>0.16</v>
      </c>
      <c r="AD30" s="314">
        <f>AVERAGE(AD21:AD25)</f>
        <v>2.3220000000000001</v>
      </c>
      <c r="AE30" s="314">
        <f t="shared" ref="AE30:AF30" si="38">AVERAGE(AE21:AE25)</f>
        <v>0.84199999999999997</v>
      </c>
      <c r="AF30" s="314">
        <f t="shared" si="38"/>
        <v>0.33999999999999997</v>
      </c>
      <c r="AG30" s="323">
        <f>SUM(AG21:AG25)/COUNTA(AG21:AG25)</f>
        <v>3.6640000000000001</v>
      </c>
      <c r="AH30" s="314">
        <f>AVERAGE(AH21:AH25)</f>
        <v>0.46399999999999997</v>
      </c>
      <c r="AI30" s="314">
        <f>AVERAGE(AI21:AI25)</f>
        <v>0.36399999999999999</v>
      </c>
      <c r="AJ30" s="323">
        <f>SUM(AJ21:AJ25)/COUNTA(AJ21:AJ25)</f>
        <v>0.82799999999999996</v>
      </c>
      <c r="AK30" s="314">
        <f>AVERAGE(AK21:AK25)</f>
        <v>0</v>
      </c>
      <c r="AL30" s="323">
        <f>SUM(AL21:AL25)/COUNTA(AL21:AL25)</f>
        <v>0</v>
      </c>
      <c r="AM30" s="314">
        <f>SUM(AM21:AM25)/COUNTA(AM21:AM25)</f>
        <v>12.432</v>
      </c>
    </row>
    <row r="31" spans="1:39" ht="15.75" thickBot="1">
      <c r="A31" s="313" t="s">
        <v>60</v>
      </c>
      <c r="B31" s="355"/>
      <c r="C31" s="112"/>
      <c r="D31" s="324">
        <f>D26</f>
        <v>0.36050000000000004</v>
      </c>
      <c r="E31" s="112"/>
      <c r="F31" s="324">
        <f>F26</f>
        <v>0</v>
      </c>
      <c r="G31" s="112"/>
      <c r="H31" s="324">
        <f>H26</f>
        <v>0.25699999999999995</v>
      </c>
      <c r="I31" s="112"/>
      <c r="J31" s="324">
        <f>J26</f>
        <v>1.5605</v>
      </c>
      <c r="K31" s="112"/>
      <c r="L31" s="112"/>
      <c r="M31" s="324">
        <f>M26</f>
        <v>2.4780000000000002</v>
      </c>
      <c r="N31" s="112"/>
      <c r="O31" s="112"/>
      <c r="P31" s="112"/>
      <c r="Q31" s="112"/>
      <c r="R31" s="324">
        <f>R26</f>
        <v>2.4970000000000008</v>
      </c>
      <c r="S31" s="112"/>
      <c r="T31" s="112"/>
      <c r="U31" s="112"/>
      <c r="V31" s="112"/>
      <c r="W31" s="324">
        <f>W26</f>
        <v>0.53300000000000003</v>
      </c>
      <c r="X31" s="112"/>
      <c r="Y31" s="324">
        <f>Y26</f>
        <v>1.2030000000000003</v>
      </c>
      <c r="Z31" s="112"/>
      <c r="AA31" s="112"/>
      <c r="AB31" s="324">
        <f>AB26</f>
        <v>0.67449999999999988</v>
      </c>
      <c r="AC31" s="112"/>
      <c r="AD31" s="112"/>
      <c r="AE31" s="112"/>
      <c r="AF31" s="112"/>
      <c r="AG31" s="324">
        <f>AG26</f>
        <v>3.5204999999999997</v>
      </c>
      <c r="AH31" s="112"/>
      <c r="AI31" s="112"/>
      <c r="AJ31" s="324">
        <f>AJ26</f>
        <v>0.67649999999999999</v>
      </c>
      <c r="AK31" s="112"/>
      <c r="AL31" s="324">
        <f>AL26</f>
        <v>0</v>
      </c>
      <c r="AM31" s="112">
        <f>+AM26</f>
        <v>13.760499999999999</v>
      </c>
    </row>
    <row r="32" spans="1:39">
      <c r="D32" s="319"/>
      <c r="F32" s="335"/>
      <c r="H32" s="335"/>
      <c r="J32" s="335"/>
      <c r="M32" s="335"/>
      <c r="R32" s="335"/>
      <c r="W32" s="319"/>
      <c r="Y32" s="335"/>
      <c r="Z32" s="314"/>
      <c r="AA32" s="314"/>
      <c r="AB32" s="335"/>
      <c r="AG32" s="335"/>
      <c r="AJ32" s="335"/>
      <c r="AL32" s="335"/>
    </row>
    <row r="33" spans="1:125">
      <c r="A33" s="334" t="s">
        <v>642</v>
      </c>
      <c r="B33" s="334"/>
      <c r="C33" s="18"/>
      <c r="D33" s="319"/>
      <c r="F33" s="335"/>
      <c r="H33" s="335"/>
      <c r="J33" s="335"/>
      <c r="M33" s="335"/>
      <c r="R33" s="335"/>
      <c r="W33" s="335"/>
      <c r="Y33" s="335"/>
      <c r="Z33" s="314"/>
      <c r="AA33" s="314"/>
      <c r="AB33" s="335"/>
      <c r="AG33" s="335"/>
      <c r="AJ33" s="335"/>
      <c r="AL33" s="335"/>
    </row>
    <row r="34" spans="1:125" ht="16.5" thickBot="1">
      <c r="A34" s="1" t="s">
        <v>643</v>
      </c>
      <c r="B34" s="373">
        <f t="shared" ref="B34:B43" si="39">D34+F34+H34+J34+M34+R34+W34+Y34+AB34+AG34+AJ34+AL34</f>
        <v>12.700000000000001</v>
      </c>
      <c r="C34" s="18">
        <v>0.5</v>
      </c>
      <c r="D34" s="319">
        <f>C34</f>
        <v>0.5</v>
      </c>
      <c r="E34" s="18">
        <v>0</v>
      </c>
      <c r="F34" s="353">
        <f t="shared" ref="F34:F43" si="40">SUM(E34:E34)</f>
        <v>0</v>
      </c>
      <c r="G34" s="18">
        <v>0.2</v>
      </c>
      <c r="H34" s="353">
        <f t="shared" ref="H34:H43" si="41">SUM(G34:G34)</f>
        <v>0.2</v>
      </c>
      <c r="I34" s="18">
        <v>1.5</v>
      </c>
      <c r="J34" s="353">
        <f t="shared" ref="J34:J43" si="42">SUM(I34:I34)</f>
        <v>1.5</v>
      </c>
      <c r="K34" s="18">
        <v>1</v>
      </c>
      <c r="L34" s="18">
        <v>1.1000000000000001</v>
      </c>
      <c r="M34" s="319">
        <f>SUM(K34:L34)</f>
        <v>2.1</v>
      </c>
      <c r="N34" s="18">
        <v>0.6</v>
      </c>
      <c r="O34" s="18">
        <v>0.3</v>
      </c>
      <c r="P34" s="18">
        <v>1.4</v>
      </c>
      <c r="Q34" s="18">
        <v>0.1</v>
      </c>
      <c r="R34" s="353">
        <f>SUM(N34:Q34)</f>
        <v>2.4</v>
      </c>
      <c r="S34" s="18">
        <v>0</v>
      </c>
      <c r="T34" s="18">
        <v>0</v>
      </c>
      <c r="U34" s="18">
        <v>0.3</v>
      </c>
      <c r="V34" s="18">
        <v>0</v>
      </c>
      <c r="W34" s="353">
        <f t="shared" ref="W34:W43" si="43">SUM(S34:V34)</f>
        <v>0.3</v>
      </c>
      <c r="X34" s="18">
        <v>1.6</v>
      </c>
      <c r="Y34" s="319">
        <f t="shared" ref="Y34:Y43" si="44">SUM(X34:X34)</f>
        <v>1.6</v>
      </c>
      <c r="Z34" s="18">
        <v>0.4</v>
      </c>
      <c r="AA34" s="18">
        <v>0</v>
      </c>
      <c r="AB34" s="319">
        <f>SUM(Z34:AA34)</f>
        <v>0.4</v>
      </c>
      <c r="AC34" s="18">
        <v>0.3</v>
      </c>
      <c r="AD34" s="18">
        <v>1.6</v>
      </c>
      <c r="AE34" s="18">
        <v>1.3</v>
      </c>
      <c r="AF34" s="18">
        <v>0.3</v>
      </c>
      <c r="AG34" s="319">
        <f t="shared" ref="AG34:AG43" si="45">SUM(AC34:AF34)</f>
        <v>3.5</v>
      </c>
      <c r="AH34" s="18">
        <v>0.2</v>
      </c>
      <c r="AI34" s="18">
        <v>0.3</v>
      </c>
      <c r="AJ34" s="319">
        <f t="shared" ref="AJ34:AJ43" si="46">SUM(AH34:AH34)</f>
        <v>0.2</v>
      </c>
      <c r="AK34" s="18">
        <v>0</v>
      </c>
      <c r="AL34" s="319">
        <f t="shared" ref="AL34:AL43" si="47">SUM(AK34:AK34)</f>
        <v>0</v>
      </c>
      <c r="AM34" s="112">
        <f t="shared" ref="AM34:AM43" si="48">D34+F34+H34+J34+M34+R34++W34+Y34+AB34+AG34+AJ34+AL34</f>
        <v>12.700000000000001</v>
      </c>
    </row>
    <row r="35" spans="1:125" ht="16.5" thickBot="1">
      <c r="A35" s="1" t="s">
        <v>644</v>
      </c>
      <c r="B35" s="373">
        <f t="shared" si="39"/>
        <v>12.9</v>
      </c>
      <c r="C35" s="18">
        <v>0.5</v>
      </c>
      <c r="D35" s="319">
        <f t="shared" ref="D35:D43" si="49">C35</f>
        <v>0.5</v>
      </c>
      <c r="E35" s="18">
        <v>0</v>
      </c>
      <c r="F35" s="353">
        <f t="shared" si="40"/>
        <v>0</v>
      </c>
      <c r="G35" s="18">
        <v>0.2</v>
      </c>
      <c r="H35" s="353">
        <f t="shared" si="41"/>
        <v>0.2</v>
      </c>
      <c r="I35" s="18">
        <v>1</v>
      </c>
      <c r="J35" s="353">
        <f t="shared" si="42"/>
        <v>1</v>
      </c>
      <c r="K35" s="18">
        <v>1</v>
      </c>
      <c r="L35" s="18">
        <v>1.8</v>
      </c>
      <c r="M35" s="319">
        <f t="shared" ref="M35:M43" si="50">SUM(K35:L35)</f>
        <v>2.8</v>
      </c>
      <c r="N35" s="18">
        <v>0.8</v>
      </c>
      <c r="O35" s="18">
        <v>0.4</v>
      </c>
      <c r="P35" s="18">
        <v>1.7</v>
      </c>
      <c r="Q35" s="18">
        <v>0.1</v>
      </c>
      <c r="R35" s="353">
        <f t="shared" ref="R35:R43" si="51">SUM(N35:Q35)</f>
        <v>3.0000000000000004</v>
      </c>
      <c r="S35" s="18">
        <v>0</v>
      </c>
      <c r="T35" s="18">
        <v>0</v>
      </c>
      <c r="U35" s="18">
        <v>0</v>
      </c>
      <c r="V35" s="18">
        <v>0</v>
      </c>
      <c r="W35" s="353">
        <f t="shared" si="43"/>
        <v>0</v>
      </c>
      <c r="X35" s="18">
        <v>1.9</v>
      </c>
      <c r="Y35" s="319">
        <f t="shared" si="44"/>
        <v>1.9</v>
      </c>
      <c r="Z35" s="18">
        <v>0.5</v>
      </c>
      <c r="AA35" s="18">
        <v>0.1</v>
      </c>
      <c r="AB35" s="319">
        <f t="shared" ref="AB35:AB42" si="52">SUM(Z35:AA35)</f>
        <v>0.6</v>
      </c>
      <c r="AC35" s="18">
        <v>0</v>
      </c>
      <c r="AD35" s="18">
        <v>1.7</v>
      </c>
      <c r="AE35" s="18">
        <v>0.5</v>
      </c>
      <c r="AF35" s="18">
        <v>0.4</v>
      </c>
      <c r="AG35" s="319">
        <f t="shared" si="45"/>
        <v>2.6</v>
      </c>
      <c r="AH35" s="18">
        <v>0.3</v>
      </c>
      <c r="AI35" s="18">
        <v>0.3</v>
      </c>
      <c r="AJ35" s="319">
        <f t="shared" si="46"/>
        <v>0.3</v>
      </c>
      <c r="AK35" s="18">
        <v>0</v>
      </c>
      <c r="AL35" s="319">
        <f t="shared" si="47"/>
        <v>0</v>
      </c>
      <c r="AM35" s="112">
        <f t="shared" si="48"/>
        <v>12.9</v>
      </c>
    </row>
    <row r="36" spans="1:125" ht="16.5" thickBot="1">
      <c r="A36" s="1" t="s">
        <v>649</v>
      </c>
      <c r="B36" s="373">
        <f t="shared" si="39"/>
        <v>13.5</v>
      </c>
      <c r="C36" s="18">
        <v>0.5</v>
      </c>
      <c r="D36" s="319">
        <f t="shared" si="49"/>
        <v>0.5</v>
      </c>
      <c r="E36" s="18">
        <v>0</v>
      </c>
      <c r="F36" s="353">
        <f t="shared" si="40"/>
        <v>0</v>
      </c>
      <c r="G36" s="18">
        <v>0.3</v>
      </c>
      <c r="H36" s="353">
        <f t="shared" si="41"/>
        <v>0.3</v>
      </c>
      <c r="I36" s="18">
        <v>1.9</v>
      </c>
      <c r="J36" s="353">
        <f t="shared" si="42"/>
        <v>1.9</v>
      </c>
      <c r="K36" s="18">
        <v>0.8</v>
      </c>
      <c r="L36" s="18">
        <v>1.2</v>
      </c>
      <c r="M36" s="319">
        <f t="shared" si="50"/>
        <v>2</v>
      </c>
      <c r="N36" s="18">
        <v>1.1000000000000001</v>
      </c>
      <c r="O36" s="18">
        <v>0.3</v>
      </c>
      <c r="P36" s="18">
        <v>1.5</v>
      </c>
      <c r="Q36" s="18">
        <v>0.2</v>
      </c>
      <c r="R36" s="353">
        <f t="shared" si="51"/>
        <v>3.1000000000000005</v>
      </c>
      <c r="S36" s="18">
        <v>0</v>
      </c>
      <c r="T36" s="18">
        <v>0.2</v>
      </c>
      <c r="U36" s="18">
        <v>0.2</v>
      </c>
      <c r="V36" s="18">
        <v>0</v>
      </c>
      <c r="W36" s="353">
        <f t="shared" si="43"/>
        <v>0.4</v>
      </c>
      <c r="X36" s="18">
        <v>0.9</v>
      </c>
      <c r="Y36" s="319">
        <f t="shared" si="44"/>
        <v>0.9</v>
      </c>
      <c r="Z36" s="18">
        <v>0.6</v>
      </c>
      <c r="AA36" s="18">
        <v>0.1</v>
      </c>
      <c r="AB36" s="319">
        <f t="shared" si="52"/>
        <v>0.7</v>
      </c>
      <c r="AC36" s="18">
        <v>0.2</v>
      </c>
      <c r="AD36" s="18">
        <v>2.1</v>
      </c>
      <c r="AE36" s="18">
        <v>0.8</v>
      </c>
      <c r="AF36" s="18">
        <v>0.4</v>
      </c>
      <c r="AG36" s="319">
        <f t="shared" si="45"/>
        <v>3.5000000000000004</v>
      </c>
      <c r="AH36" s="18">
        <v>0.2</v>
      </c>
      <c r="AI36" s="18">
        <v>0.4</v>
      </c>
      <c r="AJ36" s="319">
        <f t="shared" si="46"/>
        <v>0.2</v>
      </c>
      <c r="AK36" s="18">
        <v>0</v>
      </c>
      <c r="AL36" s="319">
        <f t="shared" si="47"/>
        <v>0</v>
      </c>
      <c r="AM36" s="112">
        <f t="shared" si="48"/>
        <v>13.5</v>
      </c>
    </row>
    <row r="37" spans="1:125" ht="16.5" thickBot="1">
      <c r="A37" s="1" t="s">
        <v>645</v>
      </c>
      <c r="B37" s="373">
        <f t="shared" si="39"/>
        <v>12.8</v>
      </c>
      <c r="C37" s="18">
        <v>0.3</v>
      </c>
      <c r="D37" s="319">
        <f t="shared" si="49"/>
        <v>0.3</v>
      </c>
      <c r="E37" s="18">
        <v>0</v>
      </c>
      <c r="F37" s="353">
        <f t="shared" si="40"/>
        <v>0</v>
      </c>
      <c r="G37" s="18">
        <v>0.3</v>
      </c>
      <c r="H37" s="353">
        <f t="shared" si="41"/>
        <v>0.3</v>
      </c>
      <c r="I37" s="18">
        <v>1</v>
      </c>
      <c r="J37" s="353">
        <f t="shared" si="42"/>
        <v>1</v>
      </c>
      <c r="K37" s="18">
        <v>1</v>
      </c>
      <c r="L37" s="18">
        <v>1.1000000000000001</v>
      </c>
      <c r="M37" s="319">
        <f t="shared" si="50"/>
        <v>2.1</v>
      </c>
      <c r="N37" s="18">
        <v>0.8</v>
      </c>
      <c r="O37" s="18">
        <v>0.2</v>
      </c>
      <c r="P37" s="18">
        <v>1.4</v>
      </c>
      <c r="Q37" s="18">
        <v>0.4</v>
      </c>
      <c r="R37" s="353">
        <f t="shared" si="51"/>
        <v>2.8</v>
      </c>
      <c r="S37" s="18">
        <v>0</v>
      </c>
      <c r="T37" s="18">
        <v>0.4</v>
      </c>
      <c r="U37" s="18">
        <v>0.3</v>
      </c>
      <c r="V37" s="18">
        <v>0</v>
      </c>
      <c r="W37" s="353">
        <f t="shared" si="43"/>
        <v>0.7</v>
      </c>
      <c r="X37" s="18">
        <v>1.5</v>
      </c>
      <c r="Y37" s="319">
        <f t="shared" si="44"/>
        <v>1.5</v>
      </c>
      <c r="Z37" s="18">
        <v>0.3</v>
      </c>
      <c r="AA37" s="18">
        <v>0.3</v>
      </c>
      <c r="AB37" s="319">
        <f t="shared" si="52"/>
        <v>0.6</v>
      </c>
      <c r="AC37" s="18">
        <v>0.1</v>
      </c>
      <c r="AD37" s="18">
        <v>1.6</v>
      </c>
      <c r="AE37" s="18">
        <v>1.3</v>
      </c>
      <c r="AF37" s="18">
        <v>0.2</v>
      </c>
      <c r="AG37" s="319">
        <f t="shared" si="45"/>
        <v>3.2</v>
      </c>
      <c r="AH37" s="18">
        <v>0.3</v>
      </c>
      <c r="AI37" s="18">
        <v>0.2</v>
      </c>
      <c r="AJ37" s="319">
        <f t="shared" si="46"/>
        <v>0.3</v>
      </c>
      <c r="AK37" s="18">
        <v>0</v>
      </c>
      <c r="AL37" s="319">
        <f t="shared" si="47"/>
        <v>0</v>
      </c>
      <c r="AM37" s="112">
        <f t="shared" si="48"/>
        <v>12.8</v>
      </c>
    </row>
    <row r="38" spans="1:125" ht="16.5" thickBot="1">
      <c r="A38" s="1" t="s">
        <v>646</v>
      </c>
      <c r="B38" s="373">
        <f t="shared" si="39"/>
        <v>13.6</v>
      </c>
      <c r="C38" s="18">
        <v>0.3</v>
      </c>
      <c r="D38" s="319">
        <f t="shared" si="49"/>
        <v>0.3</v>
      </c>
      <c r="E38" s="18">
        <v>0</v>
      </c>
      <c r="F38" s="353">
        <f t="shared" si="40"/>
        <v>0</v>
      </c>
      <c r="G38" s="18">
        <v>0.4</v>
      </c>
      <c r="H38" s="353">
        <f t="shared" si="41"/>
        <v>0.4</v>
      </c>
      <c r="I38" s="18">
        <v>1</v>
      </c>
      <c r="J38" s="353">
        <f t="shared" si="42"/>
        <v>1</v>
      </c>
      <c r="K38" s="18">
        <v>0.8</v>
      </c>
      <c r="L38" s="18">
        <v>1.2</v>
      </c>
      <c r="M38" s="319">
        <f t="shared" si="50"/>
        <v>2</v>
      </c>
      <c r="N38" s="18">
        <v>0.8</v>
      </c>
      <c r="O38" s="18">
        <v>0</v>
      </c>
      <c r="P38" s="18">
        <v>1.6</v>
      </c>
      <c r="Q38" s="18">
        <v>0.2</v>
      </c>
      <c r="R38" s="353">
        <f t="shared" si="51"/>
        <v>2.6000000000000005</v>
      </c>
      <c r="S38" s="18">
        <v>0</v>
      </c>
      <c r="T38" s="18">
        <v>0.5</v>
      </c>
      <c r="U38" s="18">
        <v>0.3</v>
      </c>
      <c r="V38" s="18">
        <v>0</v>
      </c>
      <c r="W38" s="353">
        <f t="shared" si="43"/>
        <v>0.8</v>
      </c>
      <c r="X38" s="18">
        <v>1.4</v>
      </c>
      <c r="Y38" s="319">
        <f t="shared" si="44"/>
        <v>1.4</v>
      </c>
      <c r="Z38" s="18">
        <v>0.3</v>
      </c>
      <c r="AA38" s="18">
        <v>0.3</v>
      </c>
      <c r="AB38" s="319">
        <f t="shared" si="52"/>
        <v>0.6</v>
      </c>
      <c r="AC38" s="18">
        <v>0.1</v>
      </c>
      <c r="AD38" s="18">
        <v>1.6</v>
      </c>
      <c r="AE38" s="18">
        <v>2.1</v>
      </c>
      <c r="AF38" s="18">
        <v>0.3</v>
      </c>
      <c r="AG38" s="319">
        <f t="shared" si="45"/>
        <v>4.1000000000000005</v>
      </c>
      <c r="AH38" s="18">
        <v>0.4</v>
      </c>
      <c r="AI38" s="18">
        <v>0.2</v>
      </c>
      <c r="AJ38" s="319">
        <f t="shared" si="46"/>
        <v>0.4</v>
      </c>
      <c r="AK38" s="18">
        <v>0</v>
      </c>
      <c r="AL38" s="319">
        <f t="shared" si="47"/>
        <v>0</v>
      </c>
      <c r="AM38" s="112">
        <f t="shared" si="48"/>
        <v>13.6</v>
      </c>
    </row>
    <row r="39" spans="1:125" ht="16.5" thickBot="1">
      <c r="A39" s="1" t="s">
        <v>650</v>
      </c>
      <c r="B39" s="373">
        <f t="shared" si="39"/>
        <v>11.6</v>
      </c>
      <c r="C39" s="18">
        <v>0.3</v>
      </c>
      <c r="D39" s="319">
        <f t="shared" si="49"/>
        <v>0.3</v>
      </c>
      <c r="E39" s="18">
        <v>0</v>
      </c>
      <c r="F39" s="353">
        <f t="shared" si="40"/>
        <v>0</v>
      </c>
      <c r="G39" s="18">
        <v>0</v>
      </c>
      <c r="H39" s="353">
        <f t="shared" si="41"/>
        <v>0</v>
      </c>
      <c r="I39" s="18">
        <v>1.2</v>
      </c>
      <c r="J39" s="353">
        <f t="shared" si="42"/>
        <v>1.2</v>
      </c>
      <c r="K39" s="18">
        <v>0.8</v>
      </c>
      <c r="L39" s="18">
        <v>0.9</v>
      </c>
      <c r="M39" s="319">
        <f t="shared" si="50"/>
        <v>1.7000000000000002</v>
      </c>
      <c r="N39" s="18">
        <v>0.7</v>
      </c>
      <c r="O39" s="18">
        <v>0.4</v>
      </c>
      <c r="P39" s="18">
        <v>1.4</v>
      </c>
      <c r="Q39" s="18">
        <v>0.2</v>
      </c>
      <c r="R39" s="353">
        <f t="shared" si="51"/>
        <v>2.7</v>
      </c>
      <c r="S39" s="18">
        <v>0</v>
      </c>
      <c r="T39" s="18">
        <v>0</v>
      </c>
      <c r="U39" s="18">
        <v>0</v>
      </c>
      <c r="V39" s="18">
        <v>0</v>
      </c>
      <c r="W39" s="353">
        <f t="shared" si="43"/>
        <v>0</v>
      </c>
      <c r="X39" s="18">
        <v>1.2</v>
      </c>
      <c r="Y39" s="319">
        <f t="shared" si="44"/>
        <v>1.2</v>
      </c>
      <c r="Z39" s="18">
        <v>0.4</v>
      </c>
      <c r="AA39" s="18">
        <v>0.7</v>
      </c>
      <c r="AB39" s="319">
        <f t="shared" si="52"/>
        <v>1.1000000000000001</v>
      </c>
      <c r="AC39" s="18">
        <v>0</v>
      </c>
      <c r="AD39" s="18">
        <v>1.7</v>
      </c>
      <c r="AE39" s="18">
        <v>1.1000000000000001</v>
      </c>
      <c r="AF39" s="18">
        <v>0.4</v>
      </c>
      <c r="AG39" s="319">
        <f t="shared" si="45"/>
        <v>3.1999999999999997</v>
      </c>
      <c r="AH39" s="18">
        <v>0.2</v>
      </c>
      <c r="AI39" s="18">
        <v>0.3</v>
      </c>
      <c r="AJ39" s="319">
        <f t="shared" si="46"/>
        <v>0.2</v>
      </c>
      <c r="AK39" s="18">
        <v>0</v>
      </c>
      <c r="AL39" s="319">
        <f t="shared" si="47"/>
        <v>0</v>
      </c>
      <c r="AM39" s="112">
        <f t="shared" si="48"/>
        <v>11.6</v>
      </c>
    </row>
    <row r="40" spans="1:125" ht="16.5" thickBot="1">
      <c r="A40" s="1" t="s">
        <v>647</v>
      </c>
      <c r="B40" s="373">
        <f t="shared" si="39"/>
        <v>20.299999999999997</v>
      </c>
      <c r="C40" s="18">
        <v>0.3</v>
      </c>
      <c r="D40" s="319">
        <f t="shared" si="49"/>
        <v>0.3</v>
      </c>
      <c r="E40" s="18">
        <v>0</v>
      </c>
      <c r="F40" s="353">
        <f t="shared" si="40"/>
        <v>0</v>
      </c>
      <c r="G40" s="18">
        <v>0.7</v>
      </c>
      <c r="H40" s="353">
        <f t="shared" si="41"/>
        <v>0.7</v>
      </c>
      <c r="I40" s="18">
        <v>0.7</v>
      </c>
      <c r="J40" s="353">
        <f t="shared" si="42"/>
        <v>0.7</v>
      </c>
      <c r="K40" s="18">
        <v>0.6</v>
      </c>
      <c r="L40" s="18">
        <v>1.5</v>
      </c>
      <c r="M40" s="319">
        <f t="shared" si="50"/>
        <v>2.1</v>
      </c>
      <c r="N40" s="18">
        <v>0.5</v>
      </c>
      <c r="O40" s="18">
        <v>0.1</v>
      </c>
      <c r="P40" s="18">
        <v>1</v>
      </c>
      <c r="Q40" s="18">
        <v>3</v>
      </c>
      <c r="R40" s="353">
        <f t="shared" si="51"/>
        <v>4.5999999999999996</v>
      </c>
      <c r="S40" s="18">
        <v>0</v>
      </c>
      <c r="T40" s="18">
        <v>6</v>
      </c>
      <c r="U40" s="18">
        <v>0.6</v>
      </c>
      <c r="V40" s="18">
        <v>0</v>
      </c>
      <c r="W40" s="353">
        <f t="shared" si="43"/>
        <v>6.6</v>
      </c>
      <c r="X40" s="18">
        <v>1.4</v>
      </c>
      <c r="Y40" s="319">
        <f t="shared" si="44"/>
        <v>1.4</v>
      </c>
      <c r="Z40" s="18">
        <v>0.2</v>
      </c>
      <c r="AA40" s="18">
        <v>0.7</v>
      </c>
      <c r="AB40" s="319">
        <f t="shared" si="52"/>
        <v>0.89999999999999991</v>
      </c>
      <c r="AC40" s="18">
        <v>0</v>
      </c>
      <c r="AD40" s="18">
        <v>1.5</v>
      </c>
      <c r="AE40" s="18">
        <v>1.2</v>
      </c>
      <c r="AF40" s="18">
        <v>0.2</v>
      </c>
      <c r="AG40" s="319">
        <f t="shared" si="45"/>
        <v>2.9000000000000004</v>
      </c>
      <c r="AH40" s="18">
        <v>0.1</v>
      </c>
      <c r="AI40" s="18">
        <v>0.2</v>
      </c>
      <c r="AJ40" s="319">
        <f t="shared" si="46"/>
        <v>0.1</v>
      </c>
      <c r="AK40" s="18">
        <v>0</v>
      </c>
      <c r="AL40" s="319">
        <f t="shared" si="47"/>
        <v>0</v>
      </c>
      <c r="AM40" s="112">
        <f t="shared" si="48"/>
        <v>20.299999999999997</v>
      </c>
    </row>
    <row r="41" spans="1:125" ht="16.5" thickBot="1">
      <c r="A41" s="1" t="s">
        <v>648</v>
      </c>
      <c r="B41" s="373">
        <f t="shared" si="39"/>
        <v>10.900000000000002</v>
      </c>
      <c r="C41" s="18">
        <v>0.4</v>
      </c>
      <c r="D41" s="319">
        <f t="shared" si="49"/>
        <v>0.4</v>
      </c>
      <c r="E41" s="18">
        <v>0</v>
      </c>
      <c r="F41" s="353">
        <f t="shared" si="40"/>
        <v>0</v>
      </c>
      <c r="G41" s="18">
        <v>0.1</v>
      </c>
      <c r="H41" s="353">
        <f t="shared" si="41"/>
        <v>0.1</v>
      </c>
      <c r="I41" s="18">
        <v>1.7</v>
      </c>
      <c r="J41" s="353">
        <f t="shared" si="42"/>
        <v>1.7</v>
      </c>
      <c r="K41" s="18">
        <v>1.1000000000000001</v>
      </c>
      <c r="L41" s="18">
        <v>1.7</v>
      </c>
      <c r="M41" s="319">
        <f t="shared" si="50"/>
        <v>2.8</v>
      </c>
      <c r="N41" s="18">
        <v>0.3</v>
      </c>
      <c r="O41" s="18">
        <v>0.3</v>
      </c>
      <c r="P41" s="18">
        <v>0.9</v>
      </c>
      <c r="Q41" s="18">
        <v>0.2</v>
      </c>
      <c r="R41" s="353">
        <f>SUM(N41:Q41)</f>
        <v>1.7</v>
      </c>
      <c r="S41" s="18">
        <v>0</v>
      </c>
      <c r="T41" s="18">
        <v>0.4</v>
      </c>
      <c r="U41" s="18">
        <v>0.5</v>
      </c>
      <c r="V41" s="18">
        <v>0</v>
      </c>
      <c r="W41" s="353">
        <f t="shared" si="43"/>
        <v>0.9</v>
      </c>
      <c r="X41" s="18">
        <v>0.5</v>
      </c>
      <c r="Y41" s="319">
        <f t="shared" si="44"/>
        <v>0.5</v>
      </c>
      <c r="Z41" s="18">
        <v>0.3</v>
      </c>
      <c r="AA41" s="18">
        <v>0</v>
      </c>
      <c r="AB41" s="319">
        <f t="shared" si="52"/>
        <v>0.3</v>
      </c>
      <c r="AC41" s="18">
        <v>0.3</v>
      </c>
      <c r="AD41" s="18">
        <v>1.3</v>
      </c>
      <c r="AE41" s="18">
        <v>0.2</v>
      </c>
      <c r="AF41" s="18">
        <v>0.4</v>
      </c>
      <c r="AG41" s="319">
        <f t="shared" si="45"/>
        <v>2.2000000000000002</v>
      </c>
      <c r="AH41" s="18">
        <v>0.3</v>
      </c>
      <c r="AI41" s="18">
        <v>0.3</v>
      </c>
      <c r="AJ41" s="319">
        <f t="shared" si="46"/>
        <v>0.3</v>
      </c>
      <c r="AK41" s="18">
        <v>0</v>
      </c>
      <c r="AL41" s="319">
        <f t="shared" si="47"/>
        <v>0</v>
      </c>
      <c r="AM41" s="112">
        <f t="shared" si="48"/>
        <v>10.900000000000002</v>
      </c>
    </row>
    <row r="42" spans="1:125" ht="16.5" thickBot="1">
      <c r="A42" s="1" t="s">
        <v>652</v>
      </c>
      <c r="B42" s="373">
        <f t="shared" si="39"/>
        <v>11.9</v>
      </c>
      <c r="C42" s="18">
        <v>0.5</v>
      </c>
      <c r="D42" s="319">
        <f t="shared" si="49"/>
        <v>0.5</v>
      </c>
      <c r="E42" s="18">
        <v>0</v>
      </c>
      <c r="F42" s="353">
        <f t="shared" si="40"/>
        <v>0</v>
      </c>
      <c r="G42" s="18">
        <v>0.2</v>
      </c>
      <c r="H42" s="353">
        <f t="shared" si="41"/>
        <v>0.2</v>
      </c>
      <c r="I42" s="18">
        <v>0.8</v>
      </c>
      <c r="J42" s="353">
        <f t="shared" si="42"/>
        <v>0.8</v>
      </c>
      <c r="K42" s="18">
        <v>0.9</v>
      </c>
      <c r="L42" s="18">
        <v>1.8</v>
      </c>
      <c r="M42" s="319">
        <f t="shared" si="50"/>
        <v>2.7</v>
      </c>
      <c r="N42" s="18">
        <v>0.6</v>
      </c>
      <c r="O42" s="18">
        <v>0.3</v>
      </c>
      <c r="P42" s="18">
        <v>1.8</v>
      </c>
      <c r="Q42" s="18">
        <v>0.3</v>
      </c>
      <c r="R42" s="353">
        <f t="shared" si="51"/>
        <v>3</v>
      </c>
      <c r="S42" s="18">
        <v>0</v>
      </c>
      <c r="T42" s="18">
        <v>0</v>
      </c>
      <c r="U42" s="18">
        <v>0</v>
      </c>
      <c r="V42" s="18">
        <v>0</v>
      </c>
      <c r="W42" s="353">
        <f t="shared" si="43"/>
        <v>0</v>
      </c>
      <c r="X42" s="18">
        <v>0.8</v>
      </c>
      <c r="Y42" s="319">
        <f t="shared" si="44"/>
        <v>0.8</v>
      </c>
      <c r="Z42" s="18">
        <v>0.7</v>
      </c>
      <c r="AA42" s="18">
        <v>0.3</v>
      </c>
      <c r="AB42" s="319">
        <f t="shared" si="52"/>
        <v>1</v>
      </c>
      <c r="AC42" s="18">
        <v>0</v>
      </c>
      <c r="AD42" s="18">
        <v>2</v>
      </c>
      <c r="AE42" s="18">
        <v>0.3</v>
      </c>
      <c r="AF42" s="18">
        <v>0.3</v>
      </c>
      <c r="AG42" s="319">
        <f t="shared" si="45"/>
        <v>2.5999999999999996</v>
      </c>
      <c r="AH42" s="18">
        <v>0.3</v>
      </c>
      <c r="AI42" s="18">
        <v>0.2</v>
      </c>
      <c r="AJ42" s="319">
        <f t="shared" si="46"/>
        <v>0.3</v>
      </c>
      <c r="AK42" s="18">
        <v>0</v>
      </c>
      <c r="AL42" s="319">
        <f t="shared" si="47"/>
        <v>0</v>
      </c>
      <c r="AM42" s="112">
        <f t="shared" si="48"/>
        <v>11.9</v>
      </c>
    </row>
    <row r="43" spans="1:125" ht="16.5" thickBot="1">
      <c r="A43" s="1" t="s">
        <v>651</v>
      </c>
      <c r="B43" s="373">
        <f t="shared" si="39"/>
        <v>13.700000000000001</v>
      </c>
      <c r="C43" s="18">
        <v>0.5</v>
      </c>
      <c r="D43" s="319">
        <f t="shared" si="49"/>
        <v>0.5</v>
      </c>
      <c r="E43" s="18">
        <v>0</v>
      </c>
      <c r="F43" s="353">
        <f t="shared" si="40"/>
        <v>0</v>
      </c>
      <c r="G43" s="18">
        <v>0.3</v>
      </c>
      <c r="H43" s="353">
        <f t="shared" si="41"/>
        <v>0.3</v>
      </c>
      <c r="I43" s="18">
        <v>0.9</v>
      </c>
      <c r="J43" s="353">
        <f t="shared" si="42"/>
        <v>0.9</v>
      </c>
      <c r="K43" s="18">
        <v>1</v>
      </c>
      <c r="L43" s="18">
        <v>1.5</v>
      </c>
      <c r="M43" s="319">
        <f t="shared" si="50"/>
        <v>2.5</v>
      </c>
      <c r="N43" s="18">
        <v>0.6</v>
      </c>
      <c r="O43" s="18">
        <v>0.3</v>
      </c>
      <c r="P43" s="18">
        <v>2.2000000000000002</v>
      </c>
      <c r="Q43" s="18">
        <v>0.3</v>
      </c>
      <c r="R43" s="353">
        <f t="shared" si="51"/>
        <v>3.4</v>
      </c>
      <c r="S43" s="18">
        <v>0</v>
      </c>
      <c r="T43" s="18">
        <v>0</v>
      </c>
      <c r="U43" s="18">
        <v>0</v>
      </c>
      <c r="V43" s="18">
        <v>0</v>
      </c>
      <c r="W43" s="353">
        <f t="shared" si="43"/>
        <v>0</v>
      </c>
      <c r="X43" s="18">
        <v>1.8</v>
      </c>
      <c r="Y43" s="319">
        <f t="shared" si="44"/>
        <v>1.8</v>
      </c>
      <c r="Z43" s="18">
        <v>0.6</v>
      </c>
      <c r="AA43" s="18">
        <v>0</v>
      </c>
      <c r="AB43" s="319">
        <f>SUM(Z43:AA43)</f>
        <v>0.6</v>
      </c>
      <c r="AC43" s="18">
        <v>0</v>
      </c>
      <c r="AD43" s="18">
        <v>2.1</v>
      </c>
      <c r="AE43" s="18">
        <v>0.9</v>
      </c>
      <c r="AF43" s="18">
        <v>0.4</v>
      </c>
      <c r="AG43" s="319">
        <f t="shared" si="45"/>
        <v>3.4</v>
      </c>
      <c r="AH43" s="18">
        <v>0.3</v>
      </c>
      <c r="AI43" s="18">
        <v>0.2</v>
      </c>
      <c r="AJ43" s="319">
        <f t="shared" si="46"/>
        <v>0.3</v>
      </c>
      <c r="AK43" s="18">
        <v>0</v>
      </c>
      <c r="AL43" s="319">
        <f t="shared" si="47"/>
        <v>0</v>
      </c>
      <c r="AM43" s="112">
        <f t="shared" si="48"/>
        <v>13.700000000000001</v>
      </c>
    </row>
    <row r="44" spans="1:125" ht="15.75">
      <c r="A44" s="1"/>
      <c r="B44" s="373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"/>
      <c r="Y44" s="18"/>
      <c r="Z44" s="18"/>
      <c r="AA44" s="18"/>
      <c r="AB44" s="1"/>
    </row>
    <row r="45" spans="1:125" ht="15.75" thickBot="1">
      <c r="A45" s="1"/>
      <c r="B45" s="1"/>
      <c r="C45" s="314"/>
      <c r="D45" s="31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V45" s="1"/>
      <c r="CW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</row>
    <row r="46" spans="1:125" ht="15.75">
      <c r="A46" s="338" t="s">
        <v>61</v>
      </c>
      <c r="B46" s="356"/>
      <c r="C46" s="339" t="s">
        <v>74</v>
      </c>
      <c r="D46" s="339" t="s">
        <v>76</v>
      </c>
      <c r="E46" s="339" t="s">
        <v>77</v>
      </c>
      <c r="F46" s="339" t="s">
        <v>79</v>
      </c>
      <c r="G46" s="339" t="s">
        <v>78</v>
      </c>
      <c r="H46" s="339" t="s">
        <v>83</v>
      </c>
      <c r="I46" s="339" t="s">
        <v>84</v>
      </c>
      <c r="J46" s="339" t="s">
        <v>86</v>
      </c>
      <c r="K46" s="339" t="s">
        <v>88</v>
      </c>
      <c r="L46" s="339" t="s">
        <v>89</v>
      </c>
      <c r="M46" s="339" t="s">
        <v>91</v>
      </c>
      <c r="N46" s="339" t="s">
        <v>93</v>
      </c>
      <c r="O46" s="377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</row>
    <row r="47" spans="1:125" ht="15.75">
      <c r="A47" s="340" t="s">
        <v>58</v>
      </c>
      <c r="B47" s="357"/>
      <c r="C47" s="341">
        <f>D27</f>
        <v>0.37733333333333341</v>
      </c>
      <c r="D47" s="341">
        <f>F27</f>
        <v>0</v>
      </c>
      <c r="E47" s="341">
        <f>H27</f>
        <v>0.3166666666666666</v>
      </c>
      <c r="F47" s="341">
        <f>J27</f>
        <v>1.6553333333333335</v>
      </c>
      <c r="G47" s="341">
        <f>M27</f>
        <v>2.4973333333333332</v>
      </c>
      <c r="H47" s="341">
        <f>R27</f>
        <v>2.6333333333333337</v>
      </c>
      <c r="I47" s="341">
        <f>W27</f>
        <v>0.58933333333333338</v>
      </c>
      <c r="J47" s="341">
        <f>Y27</f>
        <v>1.3493333333333335</v>
      </c>
      <c r="K47" s="341">
        <f>AB27</f>
        <v>0.68599999999999994</v>
      </c>
      <c r="L47" s="341">
        <f>AG27</f>
        <v>3.472666666666667</v>
      </c>
      <c r="M47" s="341">
        <f>(AJ27)</f>
        <v>0.626</v>
      </c>
      <c r="N47" s="341">
        <f>AL27</f>
        <v>0</v>
      </c>
      <c r="O47" s="341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</row>
    <row r="48" spans="1:125" ht="15.75">
      <c r="A48" s="340" t="s">
        <v>656</v>
      </c>
      <c r="B48" s="357"/>
      <c r="C48" s="341">
        <f>D28</f>
        <v>0.42666666666666669</v>
      </c>
      <c r="D48" s="341">
        <f>F28</f>
        <v>0</v>
      </c>
      <c r="E48" s="341">
        <f>H28</f>
        <v>0.32</v>
      </c>
      <c r="F48" s="341">
        <f>J28</f>
        <v>0.76999999999999991</v>
      </c>
      <c r="G48" s="341">
        <f>M28</f>
        <v>2.11</v>
      </c>
      <c r="H48" s="341">
        <f>R28</f>
        <v>3.3366666666666664</v>
      </c>
      <c r="I48" s="341">
        <f>W28</f>
        <v>6.6666666666666666E-2</v>
      </c>
      <c r="J48" s="341">
        <f>Y28</f>
        <v>2.4033333333333333</v>
      </c>
      <c r="K48" s="341">
        <f>AB28</f>
        <v>1.0733333333333335</v>
      </c>
      <c r="L48" s="341">
        <f>AG28</f>
        <v>3.3966666666666669</v>
      </c>
      <c r="M48" s="341">
        <f>(AJ28)</f>
        <v>0.54333333333333333</v>
      </c>
      <c r="N48" s="341">
        <f>AL28</f>
        <v>0</v>
      </c>
      <c r="O48" s="341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</row>
    <row r="49" spans="1:124" ht="15.75">
      <c r="A49" s="340" t="s">
        <v>654</v>
      </c>
      <c r="B49" s="357"/>
      <c r="C49" s="341">
        <f>D29</f>
        <v>0.35</v>
      </c>
      <c r="D49" s="341">
        <f>F29</f>
        <v>0</v>
      </c>
      <c r="E49" s="341">
        <f>H29</f>
        <v>0</v>
      </c>
      <c r="F49" s="341">
        <f>J29</f>
        <v>1.4</v>
      </c>
      <c r="G49" s="341">
        <f>M29</f>
        <v>2.25</v>
      </c>
      <c r="H49" s="341">
        <f>R29</f>
        <v>1.8</v>
      </c>
      <c r="I49" s="341">
        <f>W29</f>
        <v>0.45000000000000007</v>
      </c>
      <c r="J49" s="341">
        <f>Y29</f>
        <v>0.6</v>
      </c>
      <c r="K49" s="341">
        <f>AB29</f>
        <v>0.7</v>
      </c>
      <c r="L49" s="341">
        <f>AG29</f>
        <v>4.25</v>
      </c>
      <c r="M49" s="341">
        <f>(AJ29)</f>
        <v>0.75</v>
      </c>
      <c r="N49" s="341">
        <f>AL29</f>
        <v>0</v>
      </c>
      <c r="O49" s="341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</row>
    <row r="50" spans="1:124" ht="15.75">
      <c r="A50" s="342" t="s">
        <v>59</v>
      </c>
      <c r="B50" s="358"/>
      <c r="C50" s="343">
        <f>D30</f>
        <v>0.31</v>
      </c>
      <c r="D50" s="343">
        <f>F30</f>
        <v>0</v>
      </c>
      <c r="E50" s="343">
        <f>H30</f>
        <v>7.8E-2</v>
      </c>
      <c r="F50" s="343">
        <f>J30</f>
        <v>1.2759999999999998</v>
      </c>
      <c r="G50" s="343">
        <f>M30</f>
        <v>2.42</v>
      </c>
      <c r="H50" s="343">
        <f>R30</f>
        <v>2.0880000000000001</v>
      </c>
      <c r="I50" s="343">
        <f>W30</f>
        <v>0.36400000000000005</v>
      </c>
      <c r="J50" s="343">
        <f>Y30</f>
        <v>0.76400000000000001</v>
      </c>
      <c r="K50" s="343">
        <f>AB30</f>
        <v>0.64</v>
      </c>
      <c r="L50" s="343">
        <f>AG30</f>
        <v>3.6640000000000001</v>
      </c>
      <c r="M50" s="343">
        <f>AJ30</f>
        <v>0.82799999999999996</v>
      </c>
      <c r="N50" s="343">
        <f>AL30</f>
        <v>0</v>
      </c>
      <c r="O50" s="341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</row>
    <row r="51" spans="1:124" ht="15.75">
      <c r="A51" s="340" t="s">
        <v>60</v>
      </c>
      <c r="B51" s="357"/>
      <c r="C51" s="341">
        <f>D26</f>
        <v>0.36050000000000004</v>
      </c>
      <c r="D51" s="341">
        <f>F26</f>
        <v>0</v>
      </c>
      <c r="E51" s="341">
        <f>H26</f>
        <v>0.25699999999999995</v>
      </c>
      <c r="F51" s="341">
        <f>J26</f>
        <v>1.5605</v>
      </c>
      <c r="G51" s="341">
        <f>M26</f>
        <v>2.4780000000000002</v>
      </c>
      <c r="H51" s="341">
        <f>R26</f>
        <v>2.4970000000000008</v>
      </c>
      <c r="I51" s="341">
        <f>W26</f>
        <v>0.53300000000000003</v>
      </c>
      <c r="J51" s="341">
        <f>Y26</f>
        <v>1.2030000000000003</v>
      </c>
      <c r="K51" s="341">
        <f>AB26</f>
        <v>0.67449999999999988</v>
      </c>
      <c r="L51" s="341">
        <f>AG26</f>
        <v>3.5204999999999997</v>
      </c>
      <c r="M51" s="341">
        <f>AJ26</f>
        <v>0.67649999999999999</v>
      </c>
      <c r="N51" s="344">
        <f>AL26</f>
        <v>0</v>
      </c>
      <c r="O51" s="378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</row>
    <row r="52" spans="1:124" ht="15.75">
      <c r="A52" s="337" t="s">
        <v>72</v>
      </c>
      <c r="B52" s="359"/>
      <c r="C52" s="345" t="s">
        <v>74</v>
      </c>
      <c r="D52" s="345" t="s">
        <v>76</v>
      </c>
      <c r="E52" s="345" t="s">
        <v>77</v>
      </c>
      <c r="F52" s="345" t="s">
        <v>79</v>
      </c>
      <c r="G52" s="345" t="s">
        <v>78</v>
      </c>
      <c r="H52" s="345" t="s">
        <v>83</v>
      </c>
      <c r="I52" s="345" t="s">
        <v>84</v>
      </c>
      <c r="J52" s="345" t="s">
        <v>86</v>
      </c>
      <c r="K52" s="345" t="s">
        <v>88</v>
      </c>
      <c r="L52" s="345" t="s">
        <v>89</v>
      </c>
      <c r="M52" s="345" t="s">
        <v>91</v>
      </c>
      <c r="N52" s="346" t="s">
        <v>93</v>
      </c>
      <c r="O52" s="346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</row>
    <row r="53" spans="1:124" ht="15.75">
      <c r="A53" s="347" t="s">
        <v>68</v>
      </c>
      <c r="B53" s="360"/>
      <c r="C53" s="348">
        <f>SUM(C47)</f>
        <v>0.37733333333333341</v>
      </c>
      <c r="D53" s="348">
        <f t="shared" ref="D53:N57" si="53">SUM(D47+C53)</f>
        <v>0.37733333333333341</v>
      </c>
      <c r="E53" s="348">
        <f t="shared" si="53"/>
        <v>0.69399999999999995</v>
      </c>
      <c r="F53" s="348">
        <f>SUM(F47+E53)</f>
        <v>2.3493333333333335</v>
      </c>
      <c r="G53" s="348">
        <f t="shared" si="53"/>
        <v>4.8466666666666667</v>
      </c>
      <c r="H53" s="348">
        <f t="shared" si="53"/>
        <v>7.48</v>
      </c>
      <c r="I53" s="348">
        <f t="shared" si="53"/>
        <v>8.0693333333333346</v>
      </c>
      <c r="J53" s="348">
        <f t="shared" si="53"/>
        <v>9.4186666666666685</v>
      </c>
      <c r="K53" s="348">
        <f>SUM(K47+J53)</f>
        <v>10.104666666666668</v>
      </c>
      <c r="L53" s="348">
        <f t="shared" si="53"/>
        <v>13.577333333333335</v>
      </c>
      <c r="M53" s="348">
        <f t="shared" si="53"/>
        <v>14.203333333333335</v>
      </c>
      <c r="N53" s="349">
        <f t="shared" si="53"/>
        <v>14.203333333333335</v>
      </c>
      <c r="O53" s="349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</row>
    <row r="54" spans="1:124" ht="15.75">
      <c r="A54" s="347" t="s">
        <v>657</v>
      </c>
      <c r="B54" s="360"/>
      <c r="C54" s="348">
        <f>SUM(C48)</f>
        <v>0.42666666666666669</v>
      </c>
      <c r="D54" s="348">
        <f t="shared" si="53"/>
        <v>0.42666666666666669</v>
      </c>
      <c r="E54" s="348">
        <f t="shared" si="53"/>
        <v>0.7466666666666667</v>
      </c>
      <c r="F54" s="348">
        <f>SUM(F48+E54)</f>
        <v>1.5166666666666666</v>
      </c>
      <c r="G54" s="348">
        <f t="shared" si="53"/>
        <v>3.6266666666666665</v>
      </c>
      <c r="H54" s="348">
        <f t="shared" si="53"/>
        <v>6.9633333333333329</v>
      </c>
      <c r="I54" s="348">
        <f t="shared" si="53"/>
        <v>7.0299999999999994</v>
      </c>
      <c r="J54" s="348">
        <f t="shared" si="53"/>
        <v>9.4333333333333336</v>
      </c>
      <c r="K54" s="348">
        <f t="shared" si="53"/>
        <v>10.506666666666668</v>
      </c>
      <c r="L54" s="348">
        <f t="shared" si="53"/>
        <v>13.903333333333334</v>
      </c>
      <c r="M54" s="348">
        <f t="shared" si="53"/>
        <v>14.446666666666667</v>
      </c>
      <c r="N54" s="349">
        <f t="shared" si="53"/>
        <v>14.446666666666667</v>
      </c>
      <c r="O54" s="349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</row>
    <row r="55" spans="1:124" ht="15.75">
      <c r="A55" s="347" t="s">
        <v>655</v>
      </c>
      <c r="B55" s="360"/>
      <c r="C55" s="348">
        <f>SUM(C49)</f>
        <v>0.35</v>
      </c>
      <c r="D55" s="348">
        <f t="shared" si="53"/>
        <v>0.35</v>
      </c>
      <c r="E55" s="348">
        <f t="shared" si="53"/>
        <v>0.35</v>
      </c>
      <c r="F55" s="348">
        <f>SUM(F49+E55)</f>
        <v>1.75</v>
      </c>
      <c r="G55" s="348">
        <f t="shared" si="53"/>
        <v>4</v>
      </c>
      <c r="H55" s="348">
        <f t="shared" si="53"/>
        <v>5.8</v>
      </c>
      <c r="I55" s="348">
        <f t="shared" si="53"/>
        <v>6.25</v>
      </c>
      <c r="J55" s="348">
        <f t="shared" si="53"/>
        <v>6.85</v>
      </c>
      <c r="K55" s="348">
        <f t="shared" si="53"/>
        <v>7.55</v>
      </c>
      <c r="L55" s="348">
        <f t="shared" si="53"/>
        <v>11.8</v>
      </c>
      <c r="M55" s="348">
        <f t="shared" si="53"/>
        <v>12.55</v>
      </c>
      <c r="N55" s="349">
        <f t="shared" si="53"/>
        <v>12.55</v>
      </c>
      <c r="O55" s="349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</row>
    <row r="56" spans="1:124" ht="15.75">
      <c r="A56" s="352" t="s">
        <v>69</v>
      </c>
      <c r="B56" s="361"/>
      <c r="C56" s="350">
        <f>SUM(C50)</f>
        <v>0.31</v>
      </c>
      <c r="D56" s="350">
        <f t="shared" si="53"/>
        <v>0.31</v>
      </c>
      <c r="E56" s="350">
        <f t="shared" si="53"/>
        <v>0.38800000000000001</v>
      </c>
      <c r="F56" s="350">
        <f>SUM(F50+E56)</f>
        <v>1.6639999999999997</v>
      </c>
      <c r="G56" s="350">
        <f t="shared" si="53"/>
        <v>4.0839999999999996</v>
      </c>
      <c r="H56" s="350">
        <f t="shared" si="53"/>
        <v>6.1719999999999997</v>
      </c>
      <c r="I56" s="350">
        <f t="shared" si="53"/>
        <v>6.5359999999999996</v>
      </c>
      <c r="J56" s="350">
        <f t="shared" si="53"/>
        <v>7.3</v>
      </c>
      <c r="K56" s="350">
        <f t="shared" si="53"/>
        <v>7.9399999999999995</v>
      </c>
      <c r="L56" s="350">
        <f t="shared" si="53"/>
        <v>11.603999999999999</v>
      </c>
      <c r="M56" s="350">
        <f t="shared" si="53"/>
        <v>12.431999999999999</v>
      </c>
      <c r="N56" s="351">
        <f t="shared" si="53"/>
        <v>12.431999999999999</v>
      </c>
      <c r="O56" s="349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</row>
    <row r="57" spans="1:124" ht="15.75">
      <c r="A57" s="347" t="s">
        <v>70</v>
      </c>
      <c r="B57" s="360"/>
      <c r="C57" s="349">
        <f>SUM(C51)</f>
        <v>0.36050000000000004</v>
      </c>
      <c r="D57" s="349">
        <f t="shared" si="53"/>
        <v>0.36050000000000004</v>
      </c>
      <c r="E57" s="349">
        <f t="shared" si="53"/>
        <v>0.61749999999999994</v>
      </c>
      <c r="F57" s="349">
        <f>SUM(F51+E57)</f>
        <v>2.1779999999999999</v>
      </c>
      <c r="G57" s="349">
        <f t="shared" si="53"/>
        <v>4.6560000000000006</v>
      </c>
      <c r="H57" s="349">
        <f t="shared" si="53"/>
        <v>7.1530000000000014</v>
      </c>
      <c r="I57" s="349">
        <f t="shared" si="53"/>
        <v>7.6860000000000017</v>
      </c>
      <c r="J57" s="349">
        <f t="shared" si="53"/>
        <v>8.8890000000000029</v>
      </c>
      <c r="K57" s="349">
        <f t="shared" si="53"/>
        <v>9.563500000000003</v>
      </c>
      <c r="L57" s="349">
        <f t="shared" si="53"/>
        <v>13.084000000000003</v>
      </c>
      <c r="M57" s="349">
        <f t="shared" si="53"/>
        <v>13.760500000000004</v>
      </c>
      <c r="N57" s="349">
        <f t="shared" si="53"/>
        <v>13.760500000000004</v>
      </c>
      <c r="O57" s="349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</row>
    <row r="58" spans="1:124">
      <c r="A58" s="29" t="s">
        <v>279</v>
      </c>
      <c r="B58" s="362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1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</row>
    <row r="59" spans="1:124">
      <c r="A59" s="32" t="s">
        <v>63</v>
      </c>
      <c r="B59" s="363"/>
      <c r="C59" s="38" t="s">
        <v>74</v>
      </c>
      <c r="D59" s="38" t="s">
        <v>76</v>
      </c>
      <c r="E59" s="38" t="s">
        <v>77</v>
      </c>
      <c r="F59" s="38" t="s">
        <v>79</v>
      </c>
      <c r="G59" s="38" t="s">
        <v>78</v>
      </c>
      <c r="H59" s="38" t="s">
        <v>83</v>
      </c>
      <c r="I59" s="38" t="s">
        <v>84</v>
      </c>
      <c r="J59" s="38" t="s">
        <v>86</v>
      </c>
      <c r="K59" s="38" t="s">
        <v>88</v>
      </c>
      <c r="L59" s="38" t="s">
        <v>89</v>
      </c>
      <c r="M59" s="38" t="s">
        <v>91</v>
      </c>
      <c r="N59" s="38" t="s">
        <v>93</v>
      </c>
      <c r="O59" s="38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</row>
    <row r="60" spans="1:124">
      <c r="A60" s="26" t="s">
        <v>64</v>
      </c>
      <c r="B60" s="11"/>
      <c r="C60" s="18">
        <v>1.02</v>
      </c>
      <c r="D60" s="18">
        <v>1.05</v>
      </c>
      <c r="E60" s="18">
        <v>0.77</v>
      </c>
      <c r="F60" s="18">
        <v>1.71</v>
      </c>
      <c r="G60" s="18">
        <v>3.24</v>
      </c>
      <c r="H60" s="18">
        <v>2.4</v>
      </c>
      <c r="I60" s="18">
        <v>1.53</v>
      </c>
      <c r="J60" s="18">
        <v>2.2200000000000002</v>
      </c>
      <c r="K60" s="18">
        <v>2.72</v>
      </c>
      <c r="L60" s="18">
        <v>2.19</v>
      </c>
      <c r="M60" s="18">
        <v>0.86</v>
      </c>
      <c r="N60" s="20">
        <v>0.92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</row>
    <row r="61" spans="1:124">
      <c r="A61" s="26" t="s">
        <v>65</v>
      </c>
      <c r="B61" s="11"/>
      <c r="C61" s="18">
        <f>SUM(C60)</f>
        <v>1.02</v>
      </c>
      <c r="D61" s="18">
        <f>SUM(C61+D60)</f>
        <v>2.0700000000000003</v>
      </c>
      <c r="E61" s="18">
        <f>SUM(D61+E60)</f>
        <v>2.8400000000000003</v>
      </c>
      <c r="F61" s="18">
        <f>SUM(E61+F60)</f>
        <v>4.5500000000000007</v>
      </c>
      <c r="G61" s="18">
        <f t="shared" ref="G61:J61" si="54">SUM(F61+G60)</f>
        <v>7.7900000000000009</v>
      </c>
      <c r="H61" s="18">
        <f>SUM(G61+H60)</f>
        <v>10.190000000000001</v>
      </c>
      <c r="I61" s="18">
        <f>SUM(H61+I60)</f>
        <v>11.72</v>
      </c>
      <c r="J61" s="18">
        <f t="shared" si="54"/>
        <v>13.940000000000001</v>
      </c>
      <c r="K61" s="18">
        <f>SUM(J61+K60)</f>
        <v>16.66</v>
      </c>
      <c r="L61" s="18">
        <f>SUM(K61+L60)</f>
        <v>18.850000000000001</v>
      </c>
      <c r="M61" s="18">
        <f>SUM(L61+M60)</f>
        <v>19.71</v>
      </c>
      <c r="N61" s="20">
        <f>SUM(M61+N60)</f>
        <v>20.630000000000003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</row>
    <row r="62" spans="1:124">
      <c r="A62" s="27" t="s">
        <v>66</v>
      </c>
      <c r="B62" s="21"/>
      <c r="C62" s="28">
        <v>5.34</v>
      </c>
      <c r="D62" s="28">
        <v>5.29</v>
      </c>
      <c r="E62" s="28">
        <v>5.58</v>
      </c>
      <c r="F62" s="28">
        <v>5.36</v>
      </c>
      <c r="G62" s="28">
        <v>8.82</v>
      </c>
      <c r="H62" s="28">
        <v>13.52</v>
      </c>
      <c r="I62" s="28">
        <v>11.61</v>
      </c>
      <c r="J62" s="28">
        <v>12.46</v>
      </c>
      <c r="K62" s="28">
        <v>9.85</v>
      </c>
      <c r="L62" s="28">
        <v>9.85</v>
      </c>
      <c r="M62" s="28">
        <v>9.85</v>
      </c>
      <c r="N62" s="28">
        <v>4.6900000000000004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0"/>
      <c r="AO62" s="20"/>
      <c r="AP62" s="20"/>
      <c r="AQ62" s="20"/>
      <c r="AR62" s="20"/>
      <c r="AS62" s="20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</row>
    <row r="63" spans="1:124">
      <c r="A63" s="26" t="s">
        <v>67</v>
      </c>
      <c r="B63" s="11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1"/>
      <c r="AO63" s="1"/>
      <c r="AP63" s="1"/>
      <c r="AQ63" s="1"/>
      <c r="AR63" s="1"/>
      <c r="AS63" s="1"/>
      <c r="AT63" s="20"/>
      <c r="AU63" s="20"/>
      <c r="AV63" s="20"/>
      <c r="AW63" s="20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>
      <c r="A64" s="26" t="s">
        <v>68</v>
      </c>
      <c r="B64" s="11"/>
      <c r="C64" s="18">
        <f t="shared" ref="C64:N64" si="55">SUM(C47-C60)</f>
        <v>-0.64266666666666661</v>
      </c>
      <c r="D64" s="18">
        <f t="shared" si="55"/>
        <v>-1.05</v>
      </c>
      <c r="E64" s="18">
        <f t="shared" si="55"/>
        <v>-0.45333333333333342</v>
      </c>
      <c r="F64" s="18">
        <f t="shared" si="55"/>
        <v>-5.4666666666666419E-2</v>
      </c>
      <c r="G64" s="18">
        <f t="shared" si="55"/>
        <v>-0.74266666666666703</v>
      </c>
      <c r="H64" s="18">
        <f t="shared" si="55"/>
        <v>0.23333333333333384</v>
      </c>
      <c r="I64" s="18">
        <f t="shared" si="55"/>
        <v>-0.94066666666666665</v>
      </c>
      <c r="J64" s="18">
        <f t="shared" si="55"/>
        <v>-0.8706666666666667</v>
      </c>
      <c r="K64" s="18">
        <f t="shared" si="55"/>
        <v>-2.0340000000000003</v>
      </c>
      <c r="L64" s="18">
        <f t="shared" si="55"/>
        <v>1.2826666666666671</v>
      </c>
      <c r="M64" s="18">
        <f t="shared" si="55"/>
        <v>-0.23399999999999999</v>
      </c>
      <c r="N64" s="28">
        <f t="shared" si="55"/>
        <v>-0.92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</row>
    <row r="65" spans="1:123">
      <c r="A65" s="26" t="s">
        <v>69</v>
      </c>
      <c r="B65" s="11"/>
      <c r="C65" s="18">
        <f t="shared" ref="C65:N65" si="56">SUM(C50-C60)</f>
        <v>-0.71</v>
      </c>
      <c r="D65" s="18">
        <f t="shared" si="56"/>
        <v>-1.05</v>
      </c>
      <c r="E65" s="18">
        <f t="shared" si="56"/>
        <v>-0.69200000000000006</v>
      </c>
      <c r="F65" s="18">
        <f t="shared" si="56"/>
        <v>-0.43400000000000016</v>
      </c>
      <c r="G65" s="18">
        <f t="shared" si="56"/>
        <v>-0.82000000000000028</v>
      </c>
      <c r="H65" s="18">
        <f t="shared" si="56"/>
        <v>-0.31199999999999983</v>
      </c>
      <c r="I65" s="18">
        <f t="shared" si="56"/>
        <v>-1.1659999999999999</v>
      </c>
      <c r="J65" s="18">
        <f t="shared" si="56"/>
        <v>-1.4560000000000002</v>
      </c>
      <c r="K65" s="18">
        <f t="shared" si="56"/>
        <v>-2.08</v>
      </c>
      <c r="L65" s="18">
        <f t="shared" si="56"/>
        <v>1.4740000000000002</v>
      </c>
      <c r="M65" s="18">
        <f t="shared" si="56"/>
        <v>-3.2000000000000028E-2</v>
      </c>
      <c r="N65" s="28">
        <f t="shared" si="56"/>
        <v>-0.92</v>
      </c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</row>
    <row r="66" spans="1:123">
      <c r="A66" s="26" t="s">
        <v>70</v>
      </c>
      <c r="B66" s="11"/>
      <c r="C66" s="18">
        <f t="shared" ref="C66:N66" si="57">SUM(C51-C60)</f>
        <v>-0.65949999999999998</v>
      </c>
      <c r="D66" s="18">
        <f t="shared" si="57"/>
        <v>-1.05</v>
      </c>
      <c r="E66" s="18">
        <f t="shared" si="57"/>
        <v>-0.51300000000000012</v>
      </c>
      <c r="F66" s="18">
        <f t="shared" si="57"/>
        <v>-0.14949999999999997</v>
      </c>
      <c r="G66" s="18">
        <f t="shared" si="57"/>
        <v>-0.76200000000000001</v>
      </c>
      <c r="H66" s="18">
        <f t="shared" si="57"/>
        <v>9.7000000000000863E-2</v>
      </c>
      <c r="I66" s="18">
        <f t="shared" si="57"/>
        <v>-0.997</v>
      </c>
      <c r="J66" s="18">
        <f t="shared" si="57"/>
        <v>-1.0169999999999999</v>
      </c>
      <c r="K66" s="18">
        <f t="shared" si="57"/>
        <v>-2.0455000000000005</v>
      </c>
      <c r="L66" s="18">
        <f t="shared" si="57"/>
        <v>1.3304999999999998</v>
      </c>
      <c r="M66" s="18">
        <f t="shared" si="57"/>
        <v>-0.1835</v>
      </c>
      <c r="N66" s="28">
        <f t="shared" si="57"/>
        <v>-0.92</v>
      </c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</row>
    <row r="67" spans="1:123">
      <c r="A67" s="26" t="s">
        <v>71</v>
      </c>
      <c r="B67" s="11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</row>
    <row r="68" spans="1:123">
      <c r="A68" s="26" t="s">
        <v>68</v>
      </c>
      <c r="B68" s="11"/>
      <c r="C68" s="18">
        <f t="shared" ref="C68:N68" si="58">SUM(C53-C61)</f>
        <v>-0.64266666666666661</v>
      </c>
      <c r="D68" s="18">
        <f t="shared" si="58"/>
        <v>-1.6926666666666668</v>
      </c>
      <c r="E68" s="18">
        <f t="shared" si="58"/>
        <v>-2.1460000000000004</v>
      </c>
      <c r="F68" s="18">
        <f t="shared" si="58"/>
        <v>-2.2006666666666672</v>
      </c>
      <c r="G68" s="18">
        <f t="shared" si="58"/>
        <v>-2.9433333333333342</v>
      </c>
      <c r="H68" s="18">
        <f t="shared" si="58"/>
        <v>-2.7100000000000009</v>
      </c>
      <c r="I68" s="18">
        <f t="shared" si="58"/>
        <v>-3.6506666666666661</v>
      </c>
      <c r="J68" s="18">
        <f t="shared" si="58"/>
        <v>-4.5213333333333328</v>
      </c>
      <c r="K68" s="18">
        <f t="shared" si="58"/>
        <v>-6.5553333333333317</v>
      </c>
      <c r="L68" s="18">
        <f t="shared" si="58"/>
        <v>-5.2726666666666659</v>
      </c>
      <c r="M68" s="18">
        <f t="shared" si="58"/>
        <v>-5.5066666666666659</v>
      </c>
      <c r="N68" s="28">
        <f t="shared" si="58"/>
        <v>-6.4266666666666676</v>
      </c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</row>
    <row r="69" spans="1:123">
      <c r="A69" s="26" t="s">
        <v>69</v>
      </c>
      <c r="B69" s="11"/>
      <c r="C69" s="18">
        <f t="shared" ref="C69:N69" si="59">SUM(C56-C61)</f>
        <v>-0.71</v>
      </c>
      <c r="D69" s="18">
        <f t="shared" si="59"/>
        <v>-1.7600000000000002</v>
      </c>
      <c r="E69" s="18">
        <f t="shared" si="59"/>
        <v>-2.4520000000000004</v>
      </c>
      <c r="F69" s="18">
        <f t="shared" si="59"/>
        <v>-2.886000000000001</v>
      </c>
      <c r="G69" s="18">
        <f t="shared" si="59"/>
        <v>-3.7060000000000013</v>
      </c>
      <c r="H69" s="18">
        <f t="shared" si="59"/>
        <v>-4.0180000000000016</v>
      </c>
      <c r="I69" s="18">
        <f t="shared" si="59"/>
        <v>-5.1840000000000011</v>
      </c>
      <c r="J69" s="18">
        <f t="shared" si="59"/>
        <v>-6.6400000000000015</v>
      </c>
      <c r="K69" s="18">
        <f t="shared" si="59"/>
        <v>-8.7200000000000006</v>
      </c>
      <c r="L69" s="18">
        <f t="shared" si="59"/>
        <v>-7.2460000000000022</v>
      </c>
      <c r="M69" s="18">
        <f t="shared" si="59"/>
        <v>-7.2780000000000022</v>
      </c>
      <c r="N69" s="28">
        <f t="shared" si="59"/>
        <v>-8.198000000000004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</row>
    <row r="70" spans="1:123">
      <c r="A70" s="27" t="s">
        <v>70</v>
      </c>
      <c r="B70" s="21"/>
      <c r="C70" s="28">
        <f t="shared" ref="C70:N70" si="60">SUM(C57-C61)</f>
        <v>-0.65949999999999998</v>
      </c>
      <c r="D70" s="28">
        <f t="shared" si="60"/>
        <v>-1.7095000000000002</v>
      </c>
      <c r="E70" s="28">
        <f t="shared" si="60"/>
        <v>-2.2225000000000001</v>
      </c>
      <c r="F70" s="28">
        <f t="shared" si="60"/>
        <v>-2.3720000000000008</v>
      </c>
      <c r="G70" s="28">
        <f t="shared" si="60"/>
        <v>-3.1340000000000003</v>
      </c>
      <c r="H70" s="28">
        <f t="shared" si="60"/>
        <v>-3.0369999999999999</v>
      </c>
      <c r="I70" s="28">
        <f t="shared" si="60"/>
        <v>-4.0339999999999989</v>
      </c>
      <c r="J70" s="28">
        <f t="shared" si="60"/>
        <v>-5.0509999999999984</v>
      </c>
      <c r="K70" s="28">
        <f t="shared" si="60"/>
        <v>-7.0964999999999971</v>
      </c>
      <c r="L70" s="28">
        <f t="shared" si="60"/>
        <v>-5.7659999999999982</v>
      </c>
      <c r="M70" s="28">
        <f t="shared" si="60"/>
        <v>-5.9494999999999969</v>
      </c>
      <c r="N70" s="28">
        <f t="shared" si="60"/>
        <v>-6.8694999999999986</v>
      </c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7F7D7-1040-4D14-A011-38FA0FE0C50C}">
  <dimension ref="A1:EG70"/>
  <sheetViews>
    <sheetView zoomScale="70" zoomScaleNormal="70" workbookViewId="0">
      <selection activeCell="U50" sqref="U50"/>
    </sheetView>
  </sheetViews>
  <sheetFormatPr defaultRowHeight="15"/>
  <cols>
    <col min="1" max="1" width="35.77734375" customWidth="1"/>
    <col min="2" max="2" width="11.44140625" customWidth="1"/>
    <col min="3" max="3" width="11.77734375" customWidth="1"/>
    <col min="4" max="4" width="10.21875" customWidth="1"/>
    <col min="5" max="5" width="11.109375" customWidth="1"/>
    <col min="6" max="6" width="9.5546875" customWidth="1"/>
    <col min="7" max="7" width="10.109375" customWidth="1"/>
    <col min="8" max="10" width="9.77734375" customWidth="1"/>
    <col min="11" max="11" width="10.5546875" customWidth="1"/>
    <col min="12" max="12" width="9.5546875" customWidth="1"/>
    <col min="13" max="13" width="9.21875" customWidth="1"/>
    <col min="14" max="15" width="11.44140625" customWidth="1"/>
    <col min="16" max="23" width="8.21875" customWidth="1"/>
    <col min="24" max="41" width="10.44140625" customWidth="1"/>
    <col min="42" max="51" width="10.109375" customWidth="1"/>
    <col min="52" max="96" width="9.6640625" customWidth="1"/>
    <col min="105" max="106" width="9.6640625" customWidth="1"/>
    <col min="108" max="122" width="9.6640625" customWidth="1"/>
    <col min="123" max="123" width="9.77734375" customWidth="1"/>
    <col min="124" max="124" width="9.33203125" customWidth="1"/>
    <col min="125" max="125" width="9.5546875" customWidth="1"/>
    <col min="126" max="126" width="9.6640625" customWidth="1"/>
    <col min="127" max="127" width="9.88671875" customWidth="1"/>
    <col min="128" max="128" width="9.6640625" customWidth="1"/>
    <col min="129" max="129" width="9.21875" customWidth="1"/>
    <col min="130" max="130" width="10.21875" customWidth="1"/>
  </cols>
  <sheetData>
    <row r="1" spans="1:137">
      <c r="A1" s="45" t="s">
        <v>299</v>
      </c>
      <c r="B1" s="45"/>
      <c r="C1" s="45"/>
      <c r="D1" s="45"/>
      <c r="E1" s="45"/>
      <c r="F1" s="45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310"/>
      <c r="BO1" s="310"/>
      <c r="BP1" s="310"/>
      <c r="BQ1" s="310"/>
      <c r="BR1" s="310"/>
      <c r="BS1" s="310"/>
      <c r="BT1" s="310"/>
      <c r="BU1" s="310"/>
      <c r="BV1" s="310"/>
      <c r="BW1" s="310"/>
      <c r="BX1" s="310"/>
      <c r="BY1" s="310"/>
      <c r="BZ1" s="310"/>
      <c r="CA1" s="310"/>
      <c r="CB1" s="310"/>
      <c r="CC1" s="310"/>
      <c r="CD1" s="310"/>
      <c r="CE1" s="310"/>
      <c r="CF1" s="310"/>
      <c r="CG1" s="310"/>
      <c r="CH1" s="310"/>
      <c r="CI1" s="310"/>
      <c r="CJ1" s="310"/>
      <c r="CK1" s="310"/>
      <c r="CL1" s="310"/>
      <c r="CM1" s="310"/>
      <c r="CN1" s="310"/>
      <c r="CO1" s="310"/>
      <c r="CP1" s="310"/>
      <c r="CQ1" s="310"/>
      <c r="CR1" s="310"/>
      <c r="CS1" s="310"/>
      <c r="CT1" s="310"/>
      <c r="CU1" s="310"/>
      <c r="CV1" s="310"/>
      <c r="CW1" s="310"/>
      <c r="CX1" s="310"/>
      <c r="CY1" s="310"/>
      <c r="CZ1" s="310"/>
      <c r="DA1" s="310"/>
      <c r="DB1" s="310"/>
      <c r="DE1" s="310"/>
      <c r="DG1" s="310"/>
      <c r="DH1" s="310"/>
      <c r="DI1" s="310"/>
      <c r="DJ1" s="310"/>
      <c r="DK1" s="310"/>
      <c r="DL1" s="310"/>
      <c r="DM1" s="310"/>
      <c r="DN1" s="310"/>
      <c r="DO1" s="310"/>
      <c r="DP1" s="310"/>
      <c r="DQ1" s="310"/>
      <c r="DR1" s="310"/>
      <c r="DS1" s="310"/>
      <c r="DT1" s="310"/>
      <c r="DU1" s="310"/>
      <c r="DV1" s="310"/>
      <c r="DW1" s="310"/>
      <c r="DX1" s="310"/>
      <c r="DY1" s="310"/>
      <c r="DZ1" s="310"/>
      <c r="EA1" s="310"/>
      <c r="EB1" s="310"/>
      <c r="EC1" s="310"/>
    </row>
    <row r="2" spans="1:137">
      <c r="A2" s="45" t="s">
        <v>360</v>
      </c>
      <c r="B2" s="45"/>
      <c r="C2" s="45"/>
      <c r="D2" s="45"/>
      <c r="E2" s="45"/>
      <c r="F2" s="45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0"/>
      <c r="CN2" s="310"/>
      <c r="CO2" s="310"/>
      <c r="CP2" s="310"/>
      <c r="CQ2" s="310"/>
      <c r="CR2" s="310"/>
      <c r="CS2" s="310"/>
      <c r="CT2" s="310"/>
      <c r="CU2" s="310"/>
      <c r="CV2" s="310"/>
      <c r="CW2" s="310"/>
      <c r="CX2" s="310"/>
      <c r="CY2" s="310"/>
      <c r="CZ2" s="310"/>
      <c r="DA2" s="310"/>
      <c r="DB2" s="310"/>
      <c r="DC2" s="310"/>
      <c r="DF2" s="310"/>
      <c r="DH2" s="310"/>
      <c r="DI2" s="310"/>
      <c r="DJ2" s="310"/>
      <c r="DK2" s="310"/>
      <c r="DL2" s="310"/>
      <c r="DM2" s="310"/>
      <c r="DN2" s="310"/>
      <c r="DO2" s="310"/>
      <c r="DP2" s="310"/>
      <c r="DQ2" s="310"/>
      <c r="DR2" s="310"/>
      <c r="DS2" s="310"/>
      <c r="DT2" s="310"/>
      <c r="DU2" s="310"/>
      <c r="DV2" s="310"/>
      <c r="DW2" s="310"/>
      <c r="DX2" s="310"/>
      <c r="DY2" s="310"/>
      <c r="DZ2" s="310"/>
      <c r="EA2" s="310"/>
      <c r="EB2" s="310"/>
      <c r="EC2" s="310"/>
      <c r="ED2" s="310"/>
    </row>
    <row r="3" spans="1:137">
      <c r="A3" s="310" t="s">
        <v>660</v>
      </c>
      <c r="B3" s="310"/>
      <c r="C3" s="45"/>
      <c r="D3" s="45"/>
      <c r="E3" s="45"/>
      <c r="F3" s="45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0"/>
      <c r="CG3" s="310"/>
      <c r="CH3" s="310"/>
      <c r="CI3" s="310"/>
      <c r="CJ3" s="310"/>
      <c r="CK3" s="310"/>
      <c r="CL3" s="310"/>
      <c r="CM3" s="310"/>
      <c r="CN3" s="310"/>
      <c r="CO3" s="310"/>
      <c r="CP3" s="310"/>
      <c r="CQ3" s="310"/>
      <c r="CR3" s="310"/>
      <c r="CS3" s="310"/>
      <c r="CT3" s="310"/>
      <c r="CU3" s="310"/>
      <c r="CV3" s="310"/>
      <c r="CW3" s="310"/>
      <c r="CX3" s="310"/>
      <c r="CY3" s="310"/>
      <c r="CZ3" s="310"/>
      <c r="DA3" s="310"/>
      <c r="DB3" s="310"/>
      <c r="DC3" s="310"/>
      <c r="DD3" s="310"/>
      <c r="DE3" s="310"/>
      <c r="DF3" s="310"/>
      <c r="DI3" s="310"/>
      <c r="DK3" s="310"/>
      <c r="DL3" s="310"/>
      <c r="DM3" s="310"/>
      <c r="DN3" s="310"/>
      <c r="DO3" s="310"/>
      <c r="DP3" s="310"/>
      <c r="DQ3" s="310"/>
      <c r="DR3" s="310"/>
      <c r="DS3" s="310"/>
      <c r="DT3" s="310"/>
      <c r="DU3" s="310"/>
      <c r="DV3" s="310"/>
      <c r="DW3" s="310"/>
      <c r="DX3" s="310"/>
      <c r="DY3" s="310"/>
      <c r="DZ3" s="310"/>
      <c r="EA3" s="310"/>
      <c r="EB3" s="310"/>
      <c r="EC3" s="310"/>
      <c r="ED3" s="310"/>
      <c r="EE3" s="310"/>
      <c r="EF3" s="310"/>
      <c r="EG3" s="310"/>
    </row>
    <row r="4" spans="1:137" ht="15.75" thickBot="1">
      <c r="A4" s="45"/>
      <c r="B4" s="45"/>
      <c r="C4" s="45"/>
      <c r="D4" s="45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B4" s="310"/>
      <c r="CC4" s="310"/>
      <c r="CD4" s="310"/>
      <c r="CE4" s="310"/>
      <c r="CF4" s="310"/>
      <c r="CG4" s="310"/>
      <c r="CH4" s="310"/>
      <c r="CI4" s="310"/>
      <c r="CJ4" s="310"/>
      <c r="CK4" s="310"/>
      <c r="CL4" s="310"/>
      <c r="CM4" s="310"/>
      <c r="CN4" s="310"/>
      <c r="CQ4" s="310"/>
      <c r="CS4" s="310"/>
      <c r="CT4" s="310"/>
      <c r="CU4" s="310"/>
      <c r="CV4" s="310"/>
      <c r="CW4" s="310"/>
      <c r="CX4" s="310"/>
      <c r="CY4" s="310"/>
      <c r="CZ4" s="310"/>
      <c r="DA4" s="310"/>
      <c r="DB4" s="310"/>
      <c r="DC4" s="310"/>
      <c r="DD4" s="310"/>
      <c r="DE4" s="310"/>
      <c r="DF4" s="310"/>
      <c r="DG4" s="310"/>
      <c r="DH4" s="310"/>
      <c r="DI4" s="310"/>
      <c r="DJ4" s="310"/>
      <c r="DK4" s="310"/>
      <c r="DL4" s="310"/>
      <c r="DM4" s="310"/>
      <c r="DN4" s="310"/>
      <c r="DO4" s="310"/>
    </row>
    <row r="5" spans="1:137" ht="32.25" customHeight="1">
      <c r="A5" s="364" t="s">
        <v>48</v>
      </c>
      <c r="B5" s="365" t="s">
        <v>659</v>
      </c>
      <c r="C5" s="366">
        <v>43846</v>
      </c>
      <c r="D5" s="367" t="s">
        <v>341</v>
      </c>
      <c r="E5" s="366">
        <v>43872</v>
      </c>
      <c r="F5" s="366">
        <v>43880</v>
      </c>
      <c r="G5" s="368" t="s">
        <v>342</v>
      </c>
      <c r="H5" s="366">
        <v>43893</v>
      </c>
      <c r="I5" s="366">
        <v>43908</v>
      </c>
      <c r="J5" s="366">
        <v>43911</v>
      </c>
      <c r="K5" s="367" t="s">
        <v>635</v>
      </c>
      <c r="L5" s="366">
        <v>43925</v>
      </c>
      <c r="M5" s="366">
        <v>43930</v>
      </c>
      <c r="N5" s="367" t="s">
        <v>636</v>
      </c>
      <c r="O5" s="366">
        <v>43956</v>
      </c>
      <c r="P5" s="366">
        <v>43962</v>
      </c>
      <c r="Q5" s="366">
        <v>43967</v>
      </c>
      <c r="R5" s="366">
        <v>43972</v>
      </c>
      <c r="S5" s="366">
        <v>43975</v>
      </c>
      <c r="T5" s="369" t="s">
        <v>347</v>
      </c>
      <c r="U5" s="366">
        <v>43985</v>
      </c>
      <c r="V5" s="366">
        <v>43992</v>
      </c>
      <c r="W5" s="366">
        <v>44005</v>
      </c>
      <c r="X5" s="369" t="s">
        <v>641</v>
      </c>
      <c r="Y5" s="366">
        <v>44030</v>
      </c>
      <c r="Z5" s="366">
        <v>44039</v>
      </c>
      <c r="AA5" s="366">
        <v>44040</v>
      </c>
      <c r="AB5" s="366">
        <v>44043</v>
      </c>
      <c r="AC5" s="369" t="s">
        <v>639</v>
      </c>
      <c r="AD5" s="366">
        <v>44050</v>
      </c>
      <c r="AE5" s="366">
        <v>44061</v>
      </c>
      <c r="AF5" s="366">
        <v>44063</v>
      </c>
      <c r="AG5" s="369" t="s">
        <v>377</v>
      </c>
      <c r="AH5" s="366">
        <v>44078</v>
      </c>
      <c r="AI5" s="366">
        <v>44087</v>
      </c>
      <c r="AJ5" s="366">
        <v>44090</v>
      </c>
      <c r="AK5" s="369" t="s">
        <v>640</v>
      </c>
      <c r="AL5" s="366"/>
      <c r="AM5" s="369" t="s">
        <v>354</v>
      </c>
      <c r="AN5" s="366">
        <v>44163</v>
      </c>
      <c r="AO5" s="369" t="s">
        <v>356</v>
      </c>
      <c r="AP5" s="366">
        <v>44561</v>
      </c>
      <c r="AQ5" s="369" t="s">
        <v>357</v>
      </c>
      <c r="AR5" s="370" t="s">
        <v>358</v>
      </c>
    </row>
    <row r="6" spans="1:137" ht="15" customHeight="1">
      <c r="A6" s="310" t="s">
        <v>317</v>
      </c>
      <c r="B6" s="373">
        <f t="shared" ref="B6:B25" si="0">D6+G6+K6+N6+T6+X6+AC6+AG6+AK6+AM6+AO6+AQ6</f>
        <v>16.3</v>
      </c>
      <c r="C6" s="20">
        <v>0.3</v>
      </c>
      <c r="D6" s="319">
        <f>C6</f>
        <v>0.3</v>
      </c>
      <c r="E6" s="20">
        <v>0.4</v>
      </c>
      <c r="F6" s="20">
        <v>0.1</v>
      </c>
      <c r="G6" s="319">
        <f>SUM(E6:F6)</f>
        <v>0.5</v>
      </c>
      <c r="H6" s="20">
        <v>0.1</v>
      </c>
      <c r="I6" s="20">
        <v>0.2</v>
      </c>
      <c r="J6" s="20">
        <v>1.1000000000000001</v>
      </c>
      <c r="K6" s="319">
        <f t="shared" ref="K6:K25" si="1">SUM(H6:J6)</f>
        <v>1.4000000000000001</v>
      </c>
      <c r="L6" s="20">
        <v>0.8</v>
      </c>
      <c r="M6" s="20">
        <v>0</v>
      </c>
      <c r="N6" s="319">
        <f>SUM(L6:M6)</f>
        <v>0.8</v>
      </c>
      <c r="O6" s="20">
        <v>0.2</v>
      </c>
      <c r="P6" s="20">
        <v>0.7</v>
      </c>
      <c r="Q6" s="20">
        <v>0.5</v>
      </c>
      <c r="R6" s="20">
        <v>0.9</v>
      </c>
      <c r="S6" s="20">
        <v>0.7</v>
      </c>
      <c r="T6" s="319">
        <f t="shared" ref="T6:T25" si="2">SUM(O6:S6)</f>
        <v>3</v>
      </c>
      <c r="U6" s="20">
        <v>0.7</v>
      </c>
      <c r="V6" s="20">
        <v>0.7</v>
      </c>
      <c r="W6" s="20">
        <v>0.2</v>
      </c>
      <c r="X6" s="319">
        <f t="shared" ref="X6:X25" si="3">SUM(U6:W6)</f>
        <v>1.5999999999999999</v>
      </c>
      <c r="Y6" s="20">
        <v>0.4</v>
      </c>
      <c r="Z6" s="20">
        <v>0.5</v>
      </c>
      <c r="AA6" s="20">
        <v>0.6</v>
      </c>
      <c r="AB6" s="20">
        <v>0</v>
      </c>
      <c r="AC6" s="319">
        <f t="shared" ref="AC6:AC25" si="4">SUM(Y6:AB6)</f>
        <v>1.5</v>
      </c>
      <c r="AD6" s="20">
        <v>0</v>
      </c>
      <c r="AE6" s="20">
        <v>0</v>
      </c>
      <c r="AF6" s="20">
        <v>0.1</v>
      </c>
      <c r="AG6" s="319">
        <f>SUM(AD6:AF6)</f>
        <v>0.1</v>
      </c>
      <c r="AH6" s="20">
        <v>3.3</v>
      </c>
      <c r="AI6" s="20">
        <v>0.8</v>
      </c>
      <c r="AJ6" s="20">
        <v>0</v>
      </c>
      <c r="AK6" s="319">
        <f>SUM(AH6:AJ6)</f>
        <v>4.0999999999999996</v>
      </c>
      <c r="AL6" s="20">
        <v>0</v>
      </c>
      <c r="AM6" s="319">
        <f t="shared" ref="AM6:AM25" si="5">SUM(AL6:AL6)</f>
        <v>0</v>
      </c>
      <c r="AN6" s="20">
        <v>0.8</v>
      </c>
      <c r="AO6" s="319">
        <f t="shared" ref="AO6:AO25" si="6">SUM(AN6:AN6)</f>
        <v>0.8</v>
      </c>
      <c r="AP6" s="20">
        <v>2.2000000000000002</v>
      </c>
      <c r="AQ6" s="319">
        <f t="shared" ref="AQ6:AQ25" si="7">SUM(AP6:AP6)</f>
        <v>2.2000000000000002</v>
      </c>
      <c r="AR6" s="20">
        <f>D6+G6+K6+N6+T6+X6+AC6+AG6+AK6+AM6+AO6+AQ6</f>
        <v>16.3</v>
      </c>
    </row>
    <row r="7" spans="1:137" ht="15.75">
      <c r="A7" s="310" t="s">
        <v>669</v>
      </c>
      <c r="B7" s="373">
        <f t="shared" si="0"/>
        <v>14.73</v>
      </c>
      <c r="C7" s="20">
        <v>0.41</v>
      </c>
      <c r="D7" s="319">
        <f t="shared" ref="D7:D25" si="8">C7</f>
        <v>0.41</v>
      </c>
      <c r="E7" s="20">
        <v>0.27</v>
      </c>
      <c r="F7" s="20">
        <v>0.93</v>
      </c>
      <c r="G7" s="319">
        <f t="shared" ref="G7:G25" si="9">SUM(E7:F7)</f>
        <v>1.2000000000000002</v>
      </c>
      <c r="H7" s="20">
        <v>0.11</v>
      </c>
      <c r="I7" s="20">
        <v>0.2</v>
      </c>
      <c r="J7" s="20">
        <v>1</v>
      </c>
      <c r="K7" s="319">
        <f t="shared" si="1"/>
        <v>1.31</v>
      </c>
      <c r="L7" s="20">
        <v>0.71</v>
      </c>
      <c r="M7" s="20">
        <v>0</v>
      </c>
      <c r="N7" s="319">
        <f t="shared" ref="N7:N25" si="10">SUM(L7:M7)</f>
        <v>0.71</v>
      </c>
      <c r="O7" s="20">
        <v>0.19</v>
      </c>
      <c r="P7" s="20">
        <v>0.66</v>
      </c>
      <c r="Q7" s="20">
        <v>0.42</v>
      </c>
      <c r="R7" s="20">
        <v>0.79</v>
      </c>
      <c r="S7" s="20">
        <v>0.65</v>
      </c>
      <c r="T7" s="319">
        <f t="shared" si="2"/>
        <v>2.71</v>
      </c>
      <c r="U7" s="20">
        <v>0.65</v>
      </c>
      <c r="V7" s="20">
        <v>0.74</v>
      </c>
      <c r="W7" s="20">
        <v>0.23</v>
      </c>
      <c r="X7" s="319">
        <f t="shared" si="3"/>
        <v>1.62</v>
      </c>
      <c r="Y7" s="20">
        <v>0.31</v>
      </c>
      <c r="Z7" s="20">
        <v>0.45</v>
      </c>
      <c r="AA7" s="20">
        <v>0.42</v>
      </c>
      <c r="AB7" s="20">
        <v>0</v>
      </c>
      <c r="AC7" s="319">
        <f t="shared" si="4"/>
        <v>1.18</v>
      </c>
      <c r="AD7" s="20">
        <v>0</v>
      </c>
      <c r="AE7" s="20">
        <v>0.05</v>
      </c>
      <c r="AF7" s="20">
        <v>0.01</v>
      </c>
      <c r="AG7" s="319">
        <f t="shared" ref="AG7:AG25" si="11">SUM(AD7:AF7)</f>
        <v>6.0000000000000005E-2</v>
      </c>
      <c r="AH7" s="20">
        <v>2.73</v>
      </c>
      <c r="AI7" s="20">
        <v>0.68</v>
      </c>
      <c r="AJ7" s="20">
        <v>0</v>
      </c>
      <c r="AK7" s="319">
        <f>SUM(AH7:AJ7)</f>
        <v>3.41</v>
      </c>
      <c r="AL7" s="20">
        <v>0</v>
      </c>
      <c r="AM7" s="319">
        <f t="shared" si="5"/>
        <v>0</v>
      </c>
      <c r="AN7" s="20">
        <v>0.71</v>
      </c>
      <c r="AO7" s="319">
        <f t="shared" si="6"/>
        <v>0.71</v>
      </c>
      <c r="AP7" s="20">
        <v>1.41</v>
      </c>
      <c r="AQ7" s="319">
        <f t="shared" si="7"/>
        <v>1.41</v>
      </c>
      <c r="AR7" s="20">
        <f t="shared" ref="AR7:AR25" si="12">D7+G7+K7+N7+T7+X7++AC7+AG7+AK7+AM7+AO7+AQ7</f>
        <v>14.73</v>
      </c>
    </row>
    <row r="8" spans="1:137" ht="15.75">
      <c r="A8" s="371" t="s">
        <v>287</v>
      </c>
      <c r="B8" s="374">
        <f t="shared" si="0"/>
        <v>16.5</v>
      </c>
      <c r="C8" s="172">
        <v>0.4</v>
      </c>
      <c r="D8" s="326">
        <f t="shared" si="8"/>
        <v>0.4</v>
      </c>
      <c r="E8" s="172">
        <v>0.3</v>
      </c>
      <c r="F8" s="172">
        <v>0.2</v>
      </c>
      <c r="G8" s="326">
        <f t="shared" si="9"/>
        <v>0.5</v>
      </c>
      <c r="H8" s="172">
        <v>0.1</v>
      </c>
      <c r="I8" s="172">
        <v>0.2</v>
      </c>
      <c r="J8" s="172">
        <v>0.8</v>
      </c>
      <c r="K8" s="326">
        <f t="shared" si="1"/>
        <v>1.1000000000000001</v>
      </c>
      <c r="L8" s="172">
        <v>1</v>
      </c>
      <c r="M8" s="172">
        <v>0</v>
      </c>
      <c r="N8" s="326">
        <f t="shared" si="10"/>
        <v>1</v>
      </c>
      <c r="O8" s="172">
        <v>0.2</v>
      </c>
      <c r="P8" s="172">
        <v>0.6</v>
      </c>
      <c r="Q8" s="172">
        <v>0.4</v>
      </c>
      <c r="R8" s="172">
        <v>0.9</v>
      </c>
      <c r="S8" s="172">
        <v>0.9</v>
      </c>
      <c r="T8" s="326">
        <f t="shared" si="2"/>
        <v>3</v>
      </c>
      <c r="U8" s="172">
        <v>0.7</v>
      </c>
      <c r="V8" s="172">
        <v>0.7</v>
      </c>
      <c r="W8" s="172">
        <v>0.2</v>
      </c>
      <c r="X8" s="326">
        <f t="shared" si="3"/>
        <v>1.5999999999999999</v>
      </c>
      <c r="Y8" s="172">
        <v>0.4</v>
      </c>
      <c r="Z8" s="172">
        <v>0.7</v>
      </c>
      <c r="AA8" s="172">
        <v>0.8</v>
      </c>
      <c r="AB8" s="172">
        <v>0</v>
      </c>
      <c r="AC8" s="326">
        <f t="shared" si="4"/>
        <v>1.9000000000000001</v>
      </c>
      <c r="AD8" s="172">
        <v>0</v>
      </c>
      <c r="AE8" s="172">
        <v>0</v>
      </c>
      <c r="AF8" s="172">
        <v>0.2</v>
      </c>
      <c r="AG8" s="326">
        <f t="shared" si="11"/>
        <v>0.2</v>
      </c>
      <c r="AH8" s="172">
        <v>3.1</v>
      </c>
      <c r="AI8" s="172">
        <v>0.5</v>
      </c>
      <c r="AJ8" s="172">
        <v>0</v>
      </c>
      <c r="AK8" s="326">
        <f t="shared" ref="AK8:AK25" si="13">SUM(AH8:AJ8)</f>
        <v>3.6</v>
      </c>
      <c r="AL8" s="172">
        <v>0</v>
      </c>
      <c r="AM8" s="326">
        <f t="shared" si="5"/>
        <v>0</v>
      </c>
      <c r="AN8" s="172">
        <v>0.9</v>
      </c>
      <c r="AO8" s="326">
        <f t="shared" si="6"/>
        <v>0.9</v>
      </c>
      <c r="AP8" s="172">
        <v>2.2999999999999998</v>
      </c>
      <c r="AQ8" s="326">
        <f t="shared" si="7"/>
        <v>2.2999999999999998</v>
      </c>
      <c r="AR8" s="172">
        <f t="shared" si="12"/>
        <v>16.5</v>
      </c>
    </row>
    <row r="9" spans="1:137" ht="15.75">
      <c r="A9" s="310" t="s">
        <v>52</v>
      </c>
      <c r="B9" s="373">
        <f t="shared" si="0"/>
        <v>20.199999999999996</v>
      </c>
      <c r="C9" s="20">
        <v>0.6</v>
      </c>
      <c r="D9" s="319">
        <f t="shared" si="8"/>
        <v>0.6</v>
      </c>
      <c r="E9" s="20">
        <v>0.4</v>
      </c>
      <c r="F9" s="20">
        <v>0.2</v>
      </c>
      <c r="G9" s="319">
        <f t="shared" si="9"/>
        <v>0.60000000000000009</v>
      </c>
      <c r="H9" s="20">
        <v>0.1</v>
      </c>
      <c r="I9" s="20">
        <v>0.2</v>
      </c>
      <c r="J9" s="20">
        <v>2.8</v>
      </c>
      <c r="K9" s="319">
        <f t="shared" si="1"/>
        <v>3.0999999999999996</v>
      </c>
      <c r="L9" s="20">
        <v>0.3</v>
      </c>
      <c r="M9" s="20">
        <v>0</v>
      </c>
      <c r="N9" s="319">
        <f t="shared" si="10"/>
        <v>0.3</v>
      </c>
      <c r="O9" s="20">
        <v>0.6</v>
      </c>
      <c r="P9" s="20">
        <v>0.5</v>
      </c>
      <c r="Q9" s="20">
        <v>3.7</v>
      </c>
      <c r="R9" s="20">
        <v>0.1</v>
      </c>
      <c r="S9" s="20">
        <v>1.9</v>
      </c>
      <c r="T9" s="319">
        <f t="shared" si="2"/>
        <v>6.8000000000000007</v>
      </c>
      <c r="U9" s="20">
        <v>1.5</v>
      </c>
      <c r="V9" s="20">
        <v>0.8</v>
      </c>
      <c r="W9" s="20">
        <v>0.5</v>
      </c>
      <c r="X9" s="319">
        <f t="shared" si="3"/>
        <v>2.8</v>
      </c>
      <c r="Y9" s="20">
        <v>0.7</v>
      </c>
      <c r="Z9" s="20">
        <v>0.4</v>
      </c>
      <c r="AA9" s="20">
        <v>0.3</v>
      </c>
      <c r="AB9" s="20">
        <v>0.5</v>
      </c>
      <c r="AC9" s="319">
        <f t="shared" si="4"/>
        <v>1.9000000000000001</v>
      </c>
      <c r="AD9" s="20">
        <v>0</v>
      </c>
      <c r="AE9" s="20">
        <v>0.3</v>
      </c>
      <c r="AF9" s="20">
        <v>0.1</v>
      </c>
      <c r="AG9" s="319">
        <f t="shared" si="11"/>
        <v>0.4</v>
      </c>
      <c r="AH9" s="20">
        <v>1.5</v>
      </c>
      <c r="AI9" s="20">
        <v>0.5</v>
      </c>
      <c r="AJ9" s="20">
        <v>0</v>
      </c>
      <c r="AK9" s="319">
        <f t="shared" si="13"/>
        <v>2</v>
      </c>
      <c r="AL9" s="20">
        <v>0</v>
      </c>
      <c r="AM9" s="319">
        <f t="shared" si="5"/>
        <v>0</v>
      </c>
      <c r="AN9" s="20">
        <v>0.5</v>
      </c>
      <c r="AO9" s="319">
        <f t="shared" si="6"/>
        <v>0.5</v>
      </c>
      <c r="AP9" s="20">
        <v>1.2</v>
      </c>
      <c r="AQ9" s="319">
        <f t="shared" si="7"/>
        <v>1.2</v>
      </c>
      <c r="AR9" s="20">
        <f t="shared" si="12"/>
        <v>20.199999999999996</v>
      </c>
    </row>
    <row r="10" spans="1:137" ht="15.75">
      <c r="A10" s="310" t="s">
        <v>661</v>
      </c>
      <c r="B10" s="373">
        <f t="shared" si="0"/>
        <v>19</v>
      </c>
      <c r="C10" s="20">
        <v>0.7</v>
      </c>
      <c r="D10" s="319">
        <f t="shared" si="8"/>
        <v>0.7</v>
      </c>
      <c r="E10" s="20">
        <v>0.6</v>
      </c>
      <c r="F10" s="20">
        <v>0</v>
      </c>
      <c r="G10" s="319">
        <f t="shared" si="9"/>
        <v>0.6</v>
      </c>
      <c r="H10" s="20">
        <v>0.1</v>
      </c>
      <c r="I10" s="20">
        <v>0.2</v>
      </c>
      <c r="J10" s="20">
        <v>1.3</v>
      </c>
      <c r="K10" s="319">
        <f t="shared" si="1"/>
        <v>1.6</v>
      </c>
      <c r="L10" s="20">
        <v>0.8</v>
      </c>
      <c r="M10" s="20">
        <v>0</v>
      </c>
      <c r="N10" s="319">
        <f t="shared" si="10"/>
        <v>0.8</v>
      </c>
      <c r="O10" s="20">
        <v>0.6</v>
      </c>
      <c r="P10" s="20">
        <v>0.8</v>
      </c>
      <c r="Q10" s="20">
        <v>1.5</v>
      </c>
      <c r="R10" s="20">
        <v>0.2</v>
      </c>
      <c r="S10" s="20">
        <v>1.6</v>
      </c>
      <c r="T10" s="319">
        <f t="shared" si="2"/>
        <v>4.7</v>
      </c>
      <c r="U10" s="20">
        <v>0.6</v>
      </c>
      <c r="V10" s="20">
        <v>0.8</v>
      </c>
      <c r="W10" s="20">
        <v>0.5</v>
      </c>
      <c r="X10" s="319">
        <f t="shared" si="3"/>
        <v>1.9</v>
      </c>
      <c r="Y10" s="20">
        <v>0.3</v>
      </c>
      <c r="Z10" s="20">
        <v>0.7</v>
      </c>
      <c r="AA10" s="20">
        <v>0.5</v>
      </c>
      <c r="AB10" s="20">
        <v>0.6</v>
      </c>
      <c r="AC10" s="319">
        <f t="shared" si="4"/>
        <v>2.1</v>
      </c>
      <c r="AD10" s="20">
        <v>0</v>
      </c>
      <c r="AE10" s="20">
        <v>0.1</v>
      </c>
      <c r="AF10" s="20">
        <v>0.1</v>
      </c>
      <c r="AG10" s="319">
        <f t="shared" si="11"/>
        <v>0.2</v>
      </c>
      <c r="AH10" s="20">
        <v>2.5</v>
      </c>
      <c r="AI10" s="20">
        <v>1.3</v>
      </c>
      <c r="AJ10" s="20">
        <v>0.2</v>
      </c>
      <c r="AK10" s="319">
        <f>SUM(AH10:AJ10)</f>
        <v>4</v>
      </c>
      <c r="AL10" s="20">
        <v>0</v>
      </c>
      <c r="AM10" s="319">
        <f t="shared" si="5"/>
        <v>0</v>
      </c>
      <c r="AN10" s="20">
        <v>0.9</v>
      </c>
      <c r="AO10" s="319">
        <f t="shared" si="6"/>
        <v>0.9</v>
      </c>
      <c r="AP10" s="20">
        <v>1.5</v>
      </c>
      <c r="AQ10" s="319">
        <f t="shared" si="7"/>
        <v>1.5</v>
      </c>
      <c r="AR10" s="20">
        <f t="shared" si="12"/>
        <v>19</v>
      </c>
    </row>
    <row r="11" spans="1:137" s="1" customFormat="1" ht="15.75">
      <c r="A11" s="371" t="s">
        <v>663</v>
      </c>
      <c r="B11" s="374">
        <f t="shared" si="0"/>
        <v>19.099999999999998</v>
      </c>
      <c r="C11" s="172">
        <v>0.5</v>
      </c>
      <c r="D11" s="326">
        <f t="shared" si="8"/>
        <v>0.5</v>
      </c>
      <c r="E11" s="172">
        <v>0.9</v>
      </c>
      <c r="F11" s="172">
        <v>0.4</v>
      </c>
      <c r="G11" s="326">
        <f t="shared" si="9"/>
        <v>1.3</v>
      </c>
      <c r="H11" s="172">
        <v>0.1</v>
      </c>
      <c r="I11" s="172">
        <v>0.2</v>
      </c>
      <c r="J11" s="172">
        <v>2.1</v>
      </c>
      <c r="K11" s="326">
        <f t="shared" si="1"/>
        <v>2.4000000000000004</v>
      </c>
      <c r="L11" s="172">
        <v>1.3</v>
      </c>
      <c r="M11" s="172">
        <v>0.6</v>
      </c>
      <c r="N11" s="326">
        <f t="shared" si="10"/>
        <v>1.9</v>
      </c>
      <c r="O11" s="172">
        <v>0.5</v>
      </c>
      <c r="P11" s="172">
        <v>0.9</v>
      </c>
      <c r="Q11" s="172">
        <v>1</v>
      </c>
      <c r="R11" s="172">
        <v>0.1</v>
      </c>
      <c r="S11" s="172">
        <v>1.3</v>
      </c>
      <c r="T11" s="326">
        <f t="shared" si="2"/>
        <v>3.8</v>
      </c>
      <c r="U11" s="172">
        <v>0.4</v>
      </c>
      <c r="V11" s="172">
        <v>0.5</v>
      </c>
      <c r="W11" s="172">
        <v>0.2</v>
      </c>
      <c r="X11" s="326">
        <f t="shared" si="3"/>
        <v>1.1000000000000001</v>
      </c>
      <c r="Y11" s="172">
        <v>0.8</v>
      </c>
      <c r="Z11" s="172">
        <v>0.2</v>
      </c>
      <c r="AA11" s="172">
        <v>1</v>
      </c>
      <c r="AB11" s="172">
        <v>0.8</v>
      </c>
      <c r="AC11" s="326">
        <f t="shared" si="4"/>
        <v>2.8</v>
      </c>
      <c r="AD11" s="172">
        <v>0</v>
      </c>
      <c r="AE11" s="172">
        <v>0.1</v>
      </c>
      <c r="AF11" s="172">
        <v>0</v>
      </c>
      <c r="AG11" s="326">
        <f t="shared" si="11"/>
        <v>0.1</v>
      </c>
      <c r="AH11" s="172">
        <v>1.6</v>
      </c>
      <c r="AI11" s="172">
        <v>0.7</v>
      </c>
      <c r="AJ11" s="172">
        <v>0.9</v>
      </c>
      <c r="AK11" s="326">
        <f t="shared" si="13"/>
        <v>3.1999999999999997</v>
      </c>
      <c r="AL11" s="172">
        <v>0</v>
      </c>
      <c r="AM11" s="326">
        <f t="shared" si="5"/>
        <v>0</v>
      </c>
      <c r="AN11" s="172">
        <v>0.9</v>
      </c>
      <c r="AO11" s="326">
        <f t="shared" si="6"/>
        <v>0.9</v>
      </c>
      <c r="AP11" s="172">
        <v>1.1000000000000001</v>
      </c>
      <c r="AQ11" s="326">
        <f t="shared" si="7"/>
        <v>1.1000000000000001</v>
      </c>
      <c r="AR11" s="172">
        <f t="shared" si="12"/>
        <v>19.099999999999998</v>
      </c>
    </row>
    <row r="12" spans="1:137" ht="15.75">
      <c r="A12" s="310" t="s">
        <v>637</v>
      </c>
      <c r="B12" s="373">
        <f t="shared" si="0"/>
        <v>20.8</v>
      </c>
      <c r="C12" s="20">
        <v>0.8</v>
      </c>
      <c r="D12" s="319">
        <f t="shared" si="8"/>
        <v>0.8</v>
      </c>
      <c r="E12" s="20">
        <v>0.7</v>
      </c>
      <c r="F12" s="20">
        <v>0.3</v>
      </c>
      <c r="G12" s="319">
        <f t="shared" si="9"/>
        <v>1</v>
      </c>
      <c r="H12" s="20">
        <v>0.1</v>
      </c>
      <c r="I12" s="20">
        <v>0.1</v>
      </c>
      <c r="J12" s="20">
        <v>2.2999999999999998</v>
      </c>
      <c r="K12" s="319">
        <f t="shared" si="1"/>
        <v>2.5</v>
      </c>
      <c r="L12" s="20">
        <v>1.6</v>
      </c>
      <c r="M12" s="20">
        <v>1</v>
      </c>
      <c r="N12" s="319">
        <f t="shared" si="10"/>
        <v>2.6</v>
      </c>
      <c r="O12" s="20">
        <v>0.6</v>
      </c>
      <c r="P12" s="20">
        <v>0.7</v>
      </c>
      <c r="Q12" s="20">
        <v>0.9</v>
      </c>
      <c r="R12" s="20">
        <v>0.1</v>
      </c>
      <c r="S12" s="20">
        <v>1.2</v>
      </c>
      <c r="T12" s="319">
        <f t="shared" si="2"/>
        <v>3.5</v>
      </c>
      <c r="U12" s="20">
        <v>0.9</v>
      </c>
      <c r="V12" s="20">
        <v>0.9</v>
      </c>
      <c r="W12" s="20">
        <v>0</v>
      </c>
      <c r="X12" s="319">
        <f t="shared" si="3"/>
        <v>1.8</v>
      </c>
      <c r="Y12" s="20">
        <v>2</v>
      </c>
      <c r="Z12" s="20">
        <v>0.2</v>
      </c>
      <c r="AA12" s="20">
        <v>0.7</v>
      </c>
      <c r="AB12" s="20">
        <v>0.6</v>
      </c>
      <c r="AC12" s="319">
        <f t="shared" si="4"/>
        <v>3.5000000000000004</v>
      </c>
      <c r="AD12" s="20">
        <v>0</v>
      </c>
      <c r="AE12" s="20">
        <v>0.3</v>
      </c>
      <c r="AF12" s="20">
        <v>0</v>
      </c>
      <c r="AG12" s="319">
        <f t="shared" si="11"/>
        <v>0.3</v>
      </c>
      <c r="AH12" s="20">
        <v>1.7</v>
      </c>
      <c r="AI12" s="20">
        <v>0.6</v>
      </c>
      <c r="AJ12" s="20">
        <v>0.1</v>
      </c>
      <c r="AK12" s="319">
        <f t="shared" si="13"/>
        <v>2.4</v>
      </c>
      <c r="AL12" s="20">
        <v>0</v>
      </c>
      <c r="AM12" s="319">
        <f t="shared" si="5"/>
        <v>0</v>
      </c>
      <c r="AN12" s="20">
        <v>1.3</v>
      </c>
      <c r="AO12" s="319">
        <f t="shared" si="6"/>
        <v>1.3</v>
      </c>
      <c r="AP12" s="20">
        <v>1.1000000000000001</v>
      </c>
      <c r="AQ12" s="319">
        <f t="shared" si="7"/>
        <v>1.1000000000000001</v>
      </c>
      <c r="AR12" s="20">
        <f t="shared" si="12"/>
        <v>20.8</v>
      </c>
    </row>
    <row r="13" spans="1:137" ht="15.75">
      <c r="A13" s="310" t="s">
        <v>667</v>
      </c>
      <c r="B13" s="373">
        <f t="shared" si="0"/>
        <v>19.559999999999999</v>
      </c>
      <c r="C13" s="20">
        <v>1</v>
      </c>
      <c r="D13" s="319">
        <f t="shared" si="8"/>
        <v>1</v>
      </c>
      <c r="E13" s="20">
        <v>0.51</v>
      </c>
      <c r="F13" s="20">
        <v>0.21</v>
      </c>
      <c r="G13" s="319">
        <f t="shared" si="9"/>
        <v>0.72</v>
      </c>
      <c r="H13" s="20">
        <v>0</v>
      </c>
      <c r="I13" s="20">
        <v>0.31</v>
      </c>
      <c r="J13" s="20">
        <v>1</v>
      </c>
      <c r="K13" s="319">
        <f t="shared" si="1"/>
        <v>1.31</v>
      </c>
      <c r="L13" s="20">
        <v>1.5</v>
      </c>
      <c r="M13" s="20">
        <v>0.81</v>
      </c>
      <c r="N13" s="319">
        <f t="shared" si="10"/>
        <v>2.31</v>
      </c>
      <c r="O13" s="20">
        <v>0.21</v>
      </c>
      <c r="P13" s="20">
        <v>0.82</v>
      </c>
      <c r="Q13" s="20">
        <v>0.53</v>
      </c>
      <c r="R13" s="20">
        <v>0.61</v>
      </c>
      <c r="S13" s="20">
        <v>1.71</v>
      </c>
      <c r="T13" s="319">
        <f t="shared" si="2"/>
        <v>3.88</v>
      </c>
      <c r="U13" s="20">
        <v>0.7</v>
      </c>
      <c r="V13" s="20">
        <v>0.4</v>
      </c>
      <c r="W13" s="20">
        <v>0</v>
      </c>
      <c r="X13" s="319">
        <f t="shared" si="3"/>
        <v>1.1000000000000001</v>
      </c>
      <c r="Y13" s="20">
        <v>0.9</v>
      </c>
      <c r="Z13" s="20">
        <v>0.81</v>
      </c>
      <c r="AA13" s="20">
        <v>0.8</v>
      </c>
      <c r="AB13" s="20">
        <v>0.6</v>
      </c>
      <c r="AC13" s="319">
        <f t="shared" si="4"/>
        <v>3.11</v>
      </c>
      <c r="AD13" s="20">
        <v>0</v>
      </c>
      <c r="AE13" s="20">
        <v>0.5</v>
      </c>
      <c r="AF13" s="20">
        <v>0</v>
      </c>
      <c r="AG13" s="319">
        <f t="shared" si="11"/>
        <v>0.5</v>
      </c>
      <c r="AH13" s="20">
        <v>2.41</v>
      </c>
      <c r="AI13" s="20">
        <v>0.91</v>
      </c>
      <c r="AJ13" s="20">
        <v>0</v>
      </c>
      <c r="AK13" s="319">
        <f t="shared" si="13"/>
        <v>3.3200000000000003</v>
      </c>
      <c r="AL13" s="20">
        <v>0</v>
      </c>
      <c r="AM13" s="319">
        <f t="shared" si="5"/>
        <v>0</v>
      </c>
      <c r="AN13" s="20">
        <v>1.4</v>
      </c>
      <c r="AO13" s="319">
        <f t="shared" si="6"/>
        <v>1.4</v>
      </c>
      <c r="AP13" s="20">
        <v>0.91</v>
      </c>
      <c r="AQ13" s="319">
        <f t="shared" si="7"/>
        <v>0.91</v>
      </c>
      <c r="AR13" s="20">
        <f t="shared" si="12"/>
        <v>19.559999999999999</v>
      </c>
    </row>
    <row r="14" spans="1:137" ht="15.75">
      <c r="A14" s="371" t="s">
        <v>638</v>
      </c>
      <c r="B14" s="374">
        <f t="shared" si="0"/>
        <v>23.099999999999998</v>
      </c>
      <c r="C14" s="172">
        <v>0.6</v>
      </c>
      <c r="D14" s="326">
        <f t="shared" si="8"/>
        <v>0.6</v>
      </c>
      <c r="E14" s="172">
        <v>0.8</v>
      </c>
      <c r="F14" s="172">
        <v>0.7</v>
      </c>
      <c r="G14" s="326">
        <f t="shared" si="9"/>
        <v>1.5</v>
      </c>
      <c r="H14" s="172">
        <v>0</v>
      </c>
      <c r="I14" s="172">
        <v>0.2</v>
      </c>
      <c r="J14" s="172">
        <v>1.3</v>
      </c>
      <c r="K14" s="326">
        <f t="shared" si="1"/>
        <v>1.5</v>
      </c>
      <c r="L14" s="172">
        <v>1.2</v>
      </c>
      <c r="M14" s="172">
        <v>0.5</v>
      </c>
      <c r="N14" s="326">
        <f t="shared" si="10"/>
        <v>1.7</v>
      </c>
      <c r="O14" s="172">
        <v>0.3</v>
      </c>
      <c r="P14" s="172">
        <v>0.8</v>
      </c>
      <c r="Q14" s="172">
        <v>0.4</v>
      </c>
      <c r="R14" s="172">
        <v>0.1</v>
      </c>
      <c r="S14" s="172">
        <v>0.9</v>
      </c>
      <c r="T14" s="326">
        <f t="shared" si="2"/>
        <v>2.5</v>
      </c>
      <c r="U14" s="172">
        <v>0.7</v>
      </c>
      <c r="V14" s="172">
        <v>0.3</v>
      </c>
      <c r="W14" s="172">
        <v>0.1</v>
      </c>
      <c r="X14" s="326">
        <f t="shared" si="3"/>
        <v>1.1000000000000001</v>
      </c>
      <c r="Y14" s="172">
        <v>1.6</v>
      </c>
      <c r="Z14" s="172">
        <v>1.1000000000000001</v>
      </c>
      <c r="AA14" s="172">
        <v>0.9</v>
      </c>
      <c r="AB14" s="172">
        <v>0.7</v>
      </c>
      <c r="AC14" s="326">
        <f t="shared" si="4"/>
        <v>4.3</v>
      </c>
      <c r="AD14" s="172">
        <v>0.2</v>
      </c>
      <c r="AE14" s="172">
        <v>2.1</v>
      </c>
      <c r="AF14" s="172">
        <v>0.1</v>
      </c>
      <c r="AG14" s="326">
        <f t="shared" si="11"/>
        <v>2.4000000000000004</v>
      </c>
      <c r="AH14" s="172">
        <v>3.3</v>
      </c>
      <c r="AI14" s="172">
        <v>1.1000000000000001</v>
      </c>
      <c r="AJ14" s="172">
        <v>0.2</v>
      </c>
      <c r="AK14" s="326">
        <f t="shared" si="13"/>
        <v>4.6000000000000005</v>
      </c>
      <c r="AL14" s="172">
        <v>0</v>
      </c>
      <c r="AM14" s="326">
        <f t="shared" si="5"/>
        <v>0</v>
      </c>
      <c r="AN14" s="172">
        <v>1.4</v>
      </c>
      <c r="AO14" s="326">
        <f t="shared" si="6"/>
        <v>1.4</v>
      </c>
      <c r="AP14" s="172">
        <v>1.5</v>
      </c>
      <c r="AQ14" s="326">
        <f t="shared" si="7"/>
        <v>1.5</v>
      </c>
      <c r="AR14" s="172">
        <f t="shared" si="12"/>
        <v>23.099999999999998</v>
      </c>
    </row>
    <row r="15" spans="1:137" ht="15.75">
      <c r="A15" s="310" t="s">
        <v>256</v>
      </c>
      <c r="B15" s="373">
        <f t="shared" si="0"/>
        <v>23.599999999999998</v>
      </c>
      <c r="C15" s="20">
        <v>0.8</v>
      </c>
      <c r="D15" s="319">
        <f t="shared" si="8"/>
        <v>0.8</v>
      </c>
      <c r="E15" s="20">
        <v>0.4</v>
      </c>
      <c r="F15" s="20">
        <v>0</v>
      </c>
      <c r="G15" s="319">
        <f t="shared" si="9"/>
        <v>0.4</v>
      </c>
      <c r="H15" s="20">
        <v>0.2</v>
      </c>
      <c r="I15" s="20">
        <v>0.3</v>
      </c>
      <c r="J15" s="20">
        <v>2.1</v>
      </c>
      <c r="K15" s="319">
        <f t="shared" si="1"/>
        <v>2.6</v>
      </c>
      <c r="L15" s="20">
        <v>1.1000000000000001</v>
      </c>
      <c r="M15" s="20">
        <v>0.1</v>
      </c>
      <c r="N15" s="319">
        <f t="shared" si="10"/>
        <v>1.2000000000000002</v>
      </c>
      <c r="O15" s="20">
        <v>0.2</v>
      </c>
      <c r="P15" s="20">
        <v>0.7</v>
      </c>
      <c r="Q15" s="20">
        <v>0.4</v>
      </c>
      <c r="R15" s="20">
        <v>0.4</v>
      </c>
      <c r="S15" s="20">
        <v>0.6</v>
      </c>
      <c r="T15" s="319">
        <f t="shared" si="2"/>
        <v>2.2999999999999998</v>
      </c>
      <c r="U15" s="20">
        <v>0.5</v>
      </c>
      <c r="V15" s="20">
        <v>0.3</v>
      </c>
      <c r="W15" s="20">
        <v>0.1</v>
      </c>
      <c r="X15" s="319">
        <f t="shared" si="3"/>
        <v>0.9</v>
      </c>
      <c r="Y15" s="20">
        <v>1</v>
      </c>
      <c r="Z15" s="20">
        <v>1.1000000000000001</v>
      </c>
      <c r="AA15" s="20">
        <v>1.1000000000000001</v>
      </c>
      <c r="AB15" s="20">
        <v>0.9</v>
      </c>
      <c r="AC15" s="319">
        <f t="shared" si="4"/>
        <v>4.1000000000000005</v>
      </c>
      <c r="AD15" s="20">
        <v>1.4</v>
      </c>
      <c r="AE15" s="20">
        <v>2.4</v>
      </c>
      <c r="AF15" s="20">
        <v>0.1</v>
      </c>
      <c r="AG15" s="319">
        <f t="shared" si="11"/>
        <v>3.9</v>
      </c>
      <c r="AH15" s="20">
        <v>2.8</v>
      </c>
      <c r="AI15" s="20">
        <v>1.8</v>
      </c>
      <c r="AJ15" s="20">
        <v>0</v>
      </c>
      <c r="AK15" s="319">
        <f t="shared" si="13"/>
        <v>4.5999999999999996</v>
      </c>
      <c r="AL15" s="20">
        <v>0</v>
      </c>
      <c r="AM15" s="319">
        <f t="shared" si="5"/>
        <v>0</v>
      </c>
      <c r="AN15" s="20">
        <v>1.3</v>
      </c>
      <c r="AO15" s="319">
        <f t="shared" si="6"/>
        <v>1.3</v>
      </c>
      <c r="AP15" s="20">
        <v>1.5</v>
      </c>
      <c r="AQ15" s="319">
        <f t="shared" si="7"/>
        <v>1.5</v>
      </c>
      <c r="AR15" s="20">
        <f t="shared" si="12"/>
        <v>23.599999999999998</v>
      </c>
    </row>
    <row r="16" spans="1:137" ht="15.75">
      <c r="A16" s="310" t="s">
        <v>257</v>
      </c>
      <c r="B16" s="373">
        <f t="shared" si="0"/>
        <v>21.8</v>
      </c>
      <c r="C16" s="20">
        <v>0.6</v>
      </c>
      <c r="D16" s="319">
        <f t="shared" si="8"/>
        <v>0.6</v>
      </c>
      <c r="E16" s="20">
        <v>0.6</v>
      </c>
      <c r="F16" s="20">
        <v>0.2</v>
      </c>
      <c r="G16" s="319">
        <f t="shared" si="9"/>
        <v>0.8</v>
      </c>
      <c r="H16" s="20">
        <v>0.2</v>
      </c>
      <c r="I16" s="20">
        <v>0.3</v>
      </c>
      <c r="J16" s="20">
        <v>1.4</v>
      </c>
      <c r="K16" s="319">
        <f t="shared" si="1"/>
        <v>1.9</v>
      </c>
      <c r="L16" s="20">
        <v>1.5</v>
      </c>
      <c r="M16" s="20">
        <v>0</v>
      </c>
      <c r="N16" s="319">
        <f t="shared" si="10"/>
        <v>1.5</v>
      </c>
      <c r="O16" s="20">
        <v>0.1</v>
      </c>
      <c r="P16" s="20">
        <v>0.7</v>
      </c>
      <c r="Q16" s="20">
        <v>0.3</v>
      </c>
      <c r="R16" s="20">
        <v>0.4</v>
      </c>
      <c r="S16" s="20">
        <v>0.7</v>
      </c>
      <c r="T16" s="319">
        <f t="shared" si="2"/>
        <v>2.2000000000000002</v>
      </c>
      <c r="U16" s="20">
        <v>0.1</v>
      </c>
      <c r="V16" s="20">
        <v>0</v>
      </c>
      <c r="W16" s="20">
        <v>0</v>
      </c>
      <c r="X16" s="319">
        <f t="shared" si="3"/>
        <v>0.1</v>
      </c>
      <c r="Y16" s="20">
        <v>0.7</v>
      </c>
      <c r="Z16" s="20">
        <v>0.4</v>
      </c>
      <c r="AA16" s="20">
        <v>0.8</v>
      </c>
      <c r="AB16" s="20">
        <v>0.4</v>
      </c>
      <c r="AC16" s="319">
        <f t="shared" si="4"/>
        <v>2.3000000000000003</v>
      </c>
      <c r="AD16" s="20">
        <v>0</v>
      </c>
      <c r="AE16" s="20">
        <v>2.2000000000000002</v>
      </c>
      <c r="AF16" s="20">
        <v>0.1</v>
      </c>
      <c r="AG16" s="319">
        <f t="shared" si="11"/>
        <v>2.3000000000000003</v>
      </c>
      <c r="AH16" s="20">
        <v>5.9</v>
      </c>
      <c r="AI16" s="20">
        <v>1.4</v>
      </c>
      <c r="AJ16" s="20">
        <v>0</v>
      </c>
      <c r="AK16" s="319">
        <f t="shared" si="13"/>
        <v>7.3000000000000007</v>
      </c>
      <c r="AL16" s="20">
        <v>0</v>
      </c>
      <c r="AM16" s="319">
        <f t="shared" si="5"/>
        <v>0</v>
      </c>
      <c r="AN16" s="20">
        <v>1.3</v>
      </c>
      <c r="AO16" s="319">
        <f t="shared" si="6"/>
        <v>1.3</v>
      </c>
      <c r="AP16" s="20">
        <v>1.5</v>
      </c>
      <c r="AQ16" s="319">
        <f t="shared" si="7"/>
        <v>1.5</v>
      </c>
      <c r="AR16" s="20">
        <f t="shared" si="12"/>
        <v>21.8</v>
      </c>
    </row>
    <row r="17" spans="1:44" ht="15.75">
      <c r="A17" s="310" t="s">
        <v>662</v>
      </c>
      <c r="B17" s="373">
        <f t="shared" si="0"/>
        <v>23.2</v>
      </c>
      <c r="C17" s="20">
        <v>0.8</v>
      </c>
      <c r="D17" s="319">
        <f t="shared" si="8"/>
        <v>0.8</v>
      </c>
      <c r="E17" s="20">
        <v>0.7</v>
      </c>
      <c r="F17" s="20">
        <v>0.2</v>
      </c>
      <c r="G17" s="319">
        <f t="shared" si="9"/>
        <v>0.89999999999999991</v>
      </c>
      <c r="H17" s="20">
        <v>0.2</v>
      </c>
      <c r="I17" s="20">
        <v>0.3</v>
      </c>
      <c r="J17" s="20">
        <v>1.9</v>
      </c>
      <c r="K17" s="319">
        <f t="shared" si="1"/>
        <v>2.4</v>
      </c>
      <c r="L17" s="20">
        <v>1.7</v>
      </c>
      <c r="M17" s="20">
        <v>0</v>
      </c>
      <c r="N17" s="319">
        <f t="shared" si="10"/>
        <v>1.7</v>
      </c>
      <c r="O17" s="20">
        <v>0.3</v>
      </c>
      <c r="P17" s="20">
        <v>0.7</v>
      </c>
      <c r="Q17" s="20">
        <v>1.2</v>
      </c>
      <c r="R17" s="20">
        <v>0.4</v>
      </c>
      <c r="S17" s="20">
        <v>1</v>
      </c>
      <c r="T17" s="319">
        <f t="shared" si="2"/>
        <v>3.6</v>
      </c>
      <c r="U17" s="20">
        <v>0.7</v>
      </c>
      <c r="V17" s="20">
        <v>0.3</v>
      </c>
      <c r="W17" s="20">
        <v>0.1</v>
      </c>
      <c r="X17" s="319">
        <f t="shared" si="3"/>
        <v>1.1000000000000001</v>
      </c>
      <c r="Y17" s="20">
        <v>0.9</v>
      </c>
      <c r="Z17" s="20">
        <v>1</v>
      </c>
      <c r="AA17" s="20">
        <v>1.4</v>
      </c>
      <c r="AB17" s="20">
        <v>0.5</v>
      </c>
      <c r="AC17" s="319">
        <f t="shared" si="4"/>
        <v>3.8</v>
      </c>
      <c r="AD17" s="20">
        <v>0</v>
      </c>
      <c r="AE17" s="20">
        <v>1.4</v>
      </c>
      <c r="AF17" s="20">
        <v>0</v>
      </c>
      <c r="AG17" s="319">
        <f t="shared" si="11"/>
        <v>1.4</v>
      </c>
      <c r="AH17" s="20">
        <v>3.2</v>
      </c>
      <c r="AI17" s="20">
        <v>2.2000000000000002</v>
      </c>
      <c r="AJ17" s="20">
        <v>0</v>
      </c>
      <c r="AK17" s="319">
        <f>SUM(AH17:AJ17)</f>
        <v>5.4</v>
      </c>
      <c r="AL17" s="20">
        <v>0</v>
      </c>
      <c r="AM17" s="319">
        <f t="shared" si="5"/>
        <v>0</v>
      </c>
      <c r="AN17" s="20">
        <v>0.7</v>
      </c>
      <c r="AO17" s="319">
        <f t="shared" si="6"/>
        <v>0.7</v>
      </c>
      <c r="AP17" s="20">
        <v>1.4</v>
      </c>
      <c r="AQ17" s="319">
        <f t="shared" si="7"/>
        <v>1.4</v>
      </c>
      <c r="AR17" s="20">
        <f t="shared" si="12"/>
        <v>23.2</v>
      </c>
    </row>
    <row r="18" spans="1:44" ht="15.75">
      <c r="A18" s="310" t="s">
        <v>308</v>
      </c>
      <c r="B18" s="373">
        <f t="shared" si="0"/>
        <v>19.500000000000004</v>
      </c>
      <c r="C18" s="20">
        <v>0.6</v>
      </c>
      <c r="D18" s="319">
        <f t="shared" si="8"/>
        <v>0.6</v>
      </c>
      <c r="E18" s="20">
        <v>0.6</v>
      </c>
      <c r="F18" s="20">
        <v>0.3</v>
      </c>
      <c r="G18" s="319">
        <f t="shared" si="9"/>
        <v>0.89999999999999991</v>
      </c>
      <c r="H18" s="20">
        <v>0.4</v>
      </c>
      <c r="I18" s="20">
        <v>0.3</v>
      </c>
      <c r="J18" s="20">
        <v>1.8</v>
      </c>
      <c r="K18" s="319">
        <f t="shared" si="1"/>
        <v>2.5</v>
      </c>
      <c r="L18" s="20">
        <v>1.2</v>
      </c>
      <c r="M18" s="20">
        <v>0</v>
      </c>
      <c r="N18" s="319">
        <f t="shared" si="10"/>
        <v>1.2</v>
      </c>
      <c r="O18" s="20">
        <v>0.1</v>
      </c>
      <c r="P18" s="20">
        <v>0.6</v>
      </c>
      <c r="Q18" s="20">
        <v>0.5</v>
      </c>
      <c r="R18" s="20">
        <v>0.4</v>
      </c>
      <c r="S18" s="20">
        <v>0.7</v>
      </c>
      <c r="T18" s="319">
        <f t="shared" si="2"/>
        <v>2.2999999999999998</v>
      </c>
      <c r="U18" s="20">
        <v>0.5</v>
      </c>
      <c r="V18" s="20">
        <v>0.2</v>
      </c>
      <c r="W18" s="20">
        <v>0.3</v>
      </c>
      <c r="X18" s="319">
        <f t="shared" si="3"/>
        <v>1</v>
      </c>
      <c r="Y18" s="20">
        <v>0.8</v>
      </c>
      <c r="Z18" s="20">
        <v>1</v>
      </c>
      <c r="AA18" s="20">
        <v>0.8</v>
      </c>
      <c r="AB18" s="20">
        <v>0.2</v>
      </c>
      <c r="AC18" s="319">
        <f t="shared" si="4"/>
        <v>2.8000000000000003</v>
      </c>
      <c r="AD18" s="20">
        <v>0</v>
      </c>
      <c r="AE18" s="20">
        <v>0.8</v>
      </c>
      <c r="AF18" s="20">
        <v>0</v>
      </c>
      <c r="AG18" s="319">
        <f t="shared" si="11"/>
        <v>0.8</v>
      </c>
      <c r="AH18" s="20">
        <v>3.2</v>
      </c>
      <c r="AI18" s="20">
        <v>1.8</v>
      </c>
      <c r="AJ18" s="20">
        <v>0</v>
      </c>
      <c r="AK18" s="319">
        <f t="shared" si="13"/>
        <v>5</v>
      </c>
      <c r="AL18" s="20">
        <v>0</v>
      </c>
      <c r="AM18" s="319">
        <f t="shared" si="5"/>
        <v>0</v>
      </c>
      <c r="AN18" s="20">
        <v>0.8</v>
      </c>
      <c r="AO18" s="319">
        <f t="shared" si="6"/>
        <v>0.8</v>
      </c>
      <c r="AP18" s="20">
        <v>1.6</v>
      </c>
      <c r="AQ18" s="319">
        <f t="shared" si="7"/>
        <v>1.6</v>
      </c>
      <c r="AR18" s="20">
        <f t="shared" si="12"/>
        <v>19.500000000000004</v>
      </c>
    </row>
    <row r="19" spans="1:44" ht="15.75">
      <c r="A19" s="371" t="s">
        <v>309</v>
      </c>
      <c r="B19" s="374">
        <f t="shared" si="0"/>
        <v>19.3</v>
      </c>
      <c r="C19" s="172">
        <v>0.5</v>
      </c>
      <c r="D19" s="326">
        <f t="shared" si="8"/>
        <v>0.5</v>
      </c>
      <c r="E19" s="172">
        <v>0.6</v>
      </c>
      <c r="F19" s="172">
        <v>0.2</v>
      </c>
      <c r="G19" s="326">
        <f t="shared" si="9"/>
        <v>0.8</v>
      </c>
      <c r="H19" s="172">
        <v>0.2</v>
      </c>
      <c r="I19" s="172">
        <v>0.3</v>
      </c>
      <c r="J19" s="172">
        <v>1.8</v>
      </c>
      <c r="K19" s="326">
        <f t="shared" si="1"/>
        <v>2.2999999999999998</v>
      </c>
      <c r="L19" s="172">
        <v>1.3</v>
      </c>
      <c r="M19" s="172">
        <v>0</v>
      </c>
      <c r="N19" s="326">
        <f t="shared" si="10"/>
        <v>1.3</v>
      </c>
      <c r="O19" s="172">
        <v>0.2</v>
      </c>
      <c r="P19" s="172">
        <v>0.8</v>
      </c>
      <c r="Q19" s="172">
        <v>0.4</v>
      </c>
      <c r="R19" s="172">
        <v>0.4</v>
      </c>
      <c r="S19" s="172">
        <v>0.8</v>
      </c>
      <c r="T19" s="326">
        <f t="shared" si="2"/>
        <v>2.5999999999999996</v>
      </c>
      <c r="U19" s="172">
        <v>0.5</v>
      </c>
      <c r="V19" s="172">
        <v>0.2</v>
      </c>
      <c r="W19" s="172">
        <v>0.3</v>
      </c>
      <c r="X19" s="326">
        <f t="shared" si="3"/>
        <v>1</v>
      </c>
      <c r="Y19" s="172">
        <v>0.6</v>
      </c>
      <c r="Z19" s="172">
        <v>1</v>
      </c>
      <c r="AA19" s="172">
        <v>0.8</v>
      </c>
      <c r="AB19" s="172">
        <v>0.2</v>
      </c>
      <c r="AC19" s="326">
        <f t="shared" si="4"/>
        <v>2.6000000000000005</v>
      </c>
      <c r="AD19" s="172">
        <v>0</v>
      </c>
      <c r="AE19" s="172">
        <v>0.8</v>
      </c>
      <c r="AF19" s="172">
        <v>0.1</v>
      </c>
      <c r="AG19" s="326">
        <f t="shared" si="11"/>
        <v>0.9</v>
      </c>
      <c r="AH19" s="172">
        <v>4.0999999999999996</v>
      </c>
      <c r="AI19" s="172">
        <v>1.3</v>
      </c>
      <c r="AJ19" s="172">
        <v>0</v>
      </c>
      <c r="AK19" s="326">
        <f t="shared" si="13"/>
        <v>5.3999999999999995</v>
      </c>
      <c r="AL19" s="172">
        <v>0</v>
      </c>
      <c r="AM19" s="326">
        <f t="shared" si="5"/>
        <v>0</v>
      </c>
      <c r="AN19" s="172">
        <v>0.7</v>
      </c>
      <c r="AO19" s="326">
        <f t="shared" si="6"/>
        <v>0.7</v>
      </c>
      <c r="AP19" s="172">
        <v>1.2</v>
      </c>
      <c r="AQ19" s="326">
        <f t="shared" si="7"/>
        <v>1.2</v>
      </c>
      <c r="AR19" s="172">
        <f t="shared" si="12"/>
        <v>19.3</v>
      </c>
    </row>
    <row r="20" spans="1:44" ht="15.75">
      <c r="A20" s="354" t="s">
        <v>340</v>
      </c>
      <c r="B20" s="373">
        <f t="shared" si="0"/>
        <v>17.899999999999999</v>
      </c>
      <c r="C20" s="20">
        <v>0.3</v>
      </c>
      <c r="D20" s="319">
        <f t="shared" si="8"/>
        <v>0.3</v>
      </c>
      <c r="E20" s="20">
        <v>0.4</v>
      </c>
      <c r="F20" s="20">
        <v>0.4</v>
      </c>
      <c r="G20" s="319">
        <f t="shared" si="9"/>
        <v>0.8</v>
      </c>
      <c r="H20" s="20">
        <v>0.1</v>
      </c>
      <c r="I20" s="20">
        <v>0.1</v>
      </c>
      <c r="J20" s="20">
        <v>1.2</v>
      </c>
      <c r="K20" s="319">
        <f t="shared" si="1"/>
        <v>1.4</v>
      </c>
      <c r="L20" s="20">
        <v>0.8</v>
      </c>
      <c r="M20" s="20">
        <v>0</v>
      </c>
      <c r="N20" s="319">
        <f t="shared" si="10"/>
        <v>0.8</v>
      </c>
      <c r="O20" s="20">
        <v>0.7</v>
      </c>
      <c r="P20" s="20">
        <v>0.7</v>
      </c>
      <c r="Q20" s="20">
        <v>1.7</v>
      </c>
      <c r="R20" s="20">
        <v>0.2</v>
      </c>
      <c r="S20" s="20">
        <v>1.2</v>
      </c>
      <c r="T20" s="319">
        <f t="shared" si="2"/>
        <v>4.5</v>
      </c>
      <c r="U20" s="20">
        <v>0.8</v>
      </c>
      <c r="V20" s="20">
        <v>1.2</v>
      </c>
      <c r="W20" s="20">
        <v>0.9</v>
      </c>
      <c r="X20" s="319">
        <f t="shared" si="3"/>
        <v>2.9</v>
      </c>
      <c r="Y20" s="20">
        <v>0.6</v>
      </c>
      <c r="Z20" s="20">
        <v>1.4</v>
      </c>
      <c r="AA20" s="20">
        <v>0.9</v>
      </c>
      <c r="AB20" s="20">
        <v>0</v>
      </c>
      <c r="AC20" s="319">
        <f t="shared" si="4"/>
        <v>2.9</v>
      </c>
      <c r="AD20" s="20">
        <v>0</v>
      </c>
      <c r="AE20" s="20">
        <v>0.6</v>
      </c>
      <c r="AF20" s="20">
        <v>0.2</v>
      </c>
      <c r="AG20" s="319">
        <f t="shared" si="11"/>
        <v>0.8</v>
      </c>
      <c r="AH20" s="20">
        <v>1.5</v>
      </c>
      <c r="AI20" s="20">
        <v>0.5</v>
      </c>
      <c r="AJ20" s="20">
        <v>0</v>
      </c>
      <c r="AK20" s="319">
        <f t="shared" si="13"/>
        <v>2</v>
      </c>
      <c r="AL20" s="20">
        <v>0</v>
      </c>
      <c r="AM20" s="319">
        <f t="shared" si="5"/>
        <v>0</v>
      </c>
      <c r="AN20" s="20">
        <v>0.5</v>
      </c>
      <c r="AO20" s="319">
        <f t="shared" si="6"/>
        <v>0.5</v>
      </c>
      <c r="AP20" s="20">
        <v>1</v>
      </c>
      <c r="AQ20" s="319">
        <f t="shared" si="7"/>
        <v>1</v>
      </c>
      <c r="AR20" s="20">
        <f t="shared" si="12"/>
        <v>17.899999999999999</v>
      </c>
    </row>
    <row r="21" spans="1:44" ht="15.75">
      <c r="A21" s="310" t="s">
        <v>323</v>
      </c>
      <c r="B21" s="373">
        <f t="shared" si="0"/>
        <v>18.3</v>
      </c>
      <c r="C21" s="20">
        <v>0.5</v>
      </c>
      <c r="D21" s="319">
        <f t="shared" si="8"/>
        <v>0.5</v>
      </c>
      <c r="E21" s="20">
        <v>0.5</v>
      </c>
      <c r="F21" s="20">
        <v>0.3</v>
      </c>
      <c r="G21" s="319">
        <f t="shared" si="9"/>
        <v>0.8</v>
      </c>
      <c r="H21" s="20">
        <v>0.2</v>
      </c>
      <c r="I21" s="20">
        <v>0.2</v>
      </c>
      <c r="J21" s="20">
        <v>0.9</v>
      </c>
      <c r="K21" s="319">
        <f t="shared" si="1"/>
        <v>1.3</v>
      </c>
      <c r="L21" s="20">
        <v>0.7</v>
      </c>
      <c r="M21" s="20">
        <v>0</v>
      </c>
      <c r="N21" s="319">
        <f t="shared" si="10"/>
        <v>0.7</v>
      </c>
      <c r="O21" s="20">
        <v>0.3</v>
      </c>
      <c r="P21" s="20">
        <v>0.7</v>
      </c>
      <c r="Q21" s="20">
        <v>0.8</v>
      </c>
      <c r="R21" s="20">
        <v>1</v>
      </c>
      <c r="S21" s="20">
        <v>0.8</v>
      </c>
      <c r="T21" s="319">
        <f t="shared" si="2"/>
        <v>3.5999999999999996</v>
      </c>
      <c r="U21" s="20">
        <v>1.6</v>
      </c>
      <c r="V21" s="20">
        <v>1</v>
      </c>
      <c r="W21" s="20">
        <v>0.2</v>
      </c>
      <c r="X21" s="319">
        <f t="shared" si="3"/>
        <v>2.8000000000000003</v>
      </c>
      <c r="Y21" s="20">
        <v>0.3</v>
      </c>
      <c r="Z21" s="20">
        <v>0.6</v>
      </c>
      <c r="AA21" s="20">
        <v>0.4</v>
      </c>
      <c r="AB21" s="20">
        <v>0.2</v>
      </c>
      <c r="AC21" s="319">
        <f t="shared" si="4"/>
        <v>1.4999999999999998</v>
      </c>
      <c r="AD21" s="20">
        <v>0</v>
      </c>
      <c r="AE21" s="20">
        <v>0.1</v>
      </c>
      <c r="AF21" s="20">
        <v>0.2</v>
      </c>
      <c r="AG21" s="319">
        <f t="shared" si="11"/>
        <v>0.30000000000000004</v>
      </c>
      <c r="AH21" s="20">
        <v>2.9</v>
      </c>
      <c r="AI21" s="20">
        <v>0.8</v>
      </c>
      <c r="AJ21" s="20">
        <v>0.2</v>
      </c>
      <c r="AK21" s="319">
        <f t="shared" si="13"/>
        <v>3.9000000000000004</v>
      </c>
      <c r="AL21" s="20">
        <v>0</v>
      </c>
      <c r="AM21" s="319">
        <f t="shared" si="5"/>
        <v>0</v>
      </c>
      <c r="AN21" s="20">
        <v>0.6</v>
      </c>
      <c r="AO21" s="319">
        <f t="shared" si="6"/>
        <v>0.6</v>
      </c>
      <c r="AP21" s="20">
        <v>2.2999999999999998</v>
      </c>
      <c r="AQ21" s="319">
        <f t="shared" si="7"/>
        <v>2.2999999999999998</v>
      </c>
      <c r="AR21" s="20">
        <f t="shared" si="12"/>
        <v>18.3</v>
      </c>
    </row>
    <row r="22" spans="1:44" ht="15.75">
      <c r="A22" s="371" t="s">
        <v>666</v>
      </c>
      <c r="B22" s="374">
        <f t="shared" si="0"/>
        <v>15.999999999999998</v>
      </c>
      <c r="C22" s="172">
        <v>0.4</v>
      </c>
      <c r="D22" s="326">
        <f t="shared" si="8"/>
        <v>0.4</v>
      </c>
      <c r="E22" s="172">
        <v>0.5</v>
      </c>
      <c r="F22" s="172">
        <v>0.1</v>
      </c>
      <c r="G22" s="326">
        <f t="shared" si="9"/>
        <v>0.6</v>
      </c>
      <c r="H22" s="172">
        <v>0.2</v>
      </c>
      <c r="I22" s="172">
        <v>0.2</v>
      </c>
      <c r="J22" s="172">
        <v>1.2</v>
      </c>
      <c r="K22" s="326">
        <f t="shared" si="1"/>
        <v>1.6</v>
      </c>
      <c r="L22" s="172">
        <v>0.6</v>
      </c>
      <c r="M22" s="172">
        <v>0</v>
      </c>
      <c r="N22" s="326">
        <f t="shared" si="10"/>
        <v>0.6</v>
      </c>
      <c r="O22" s="172">
        <v>1.2</v>
      </c>
      <c r="P22" s="172">
        <v>1.2</v>
      </c>
      <c r="Q22" s="172">
        <v>0.7</v>
      </c>
      <c r="R22" s="172">
        <v>0.8</v>
      </c>
      <c r="S22" s="172">
        <v>0.6</v>
      </c>
      <c r="T22" s="326">
        <f t="shared" si="2"/>
        <v>4.4999999999999991</v>
      </c>
      <c r="U22" s="172">
        <v>0.8</v>
      </c>
      <c r="V22" s="172">
        <v>0.8</v>
      </c>
      <c r="W22" s="172">
        <v>0.2</v>
      </c>
      <c r="X22" s="326">
        <f t="shared" si="3"/>
        <v>1.8</v>
      </c>
      <c r="Y22" s="172">
        <v>0.3</v>
      </c>
      <c r="Z22" s="172">
        <v>0.8</v>
      </c>
      <c r="AA22" s="172">
        <v>0.9</v>
      </c>
      <c r="AB22" s="172">
        <v>0.1</v>
      </c>
      <c r="AC22" s="326">
        <f t="shared" si="4"/>
        <v>2.1</v>
      </c>
      <c r="AD22" s="172">
        <v>0</v>
      </c>
      <c r="AE22" s="172">
        <v>0.3</v>
      </c>
      <c r="AF22" s="172">
        <v>0.2</v>
      </c>
      <c r="AG22" s="326">
        <f t="shared" si="11"/>
        <v>0.5</v>
      </c>
      <c r="AH22" s="172">
        <v>1</v>
      </c>
      <c r="AI22" s="172">
        <v>0.2</v>
      </c>
      <c r="AJ22" s="172">
        <v>0.5</v>
      </c>
      <c r="AK22" s="326">
        <f t="shared" si="13"/>
        <v>1.7</v>
      </c>
      <c r="AL22" s="172">
        <v>0</v>
      </c>
      <c r="AM22" s="326">
        <f t="shared" si="5"/>
        <v>0</v>
      </c>
      <c r="AN22" s="172">
        <v>0.5</v>
      </c>
      <c r="AO22" s="326">
        <f t="shared" si="6"/>
        <v>0.5</v>
      </c>
      <c r="AP22" s="172">
        <v>1.7</v>
      </c>
      <c r="AQ22" s="326">
        <f t="shared" si="7"/>
        <v>1.7</v>
      </c>
      <c r="AR22" s="172">
        <f t="shared" si="12"/>
        <v>15.999999999999998</v>
      </c>
    </row>
    <row r="23" spans="1:44" ht="15.75">
      <c r="A23" s="310" t="s">
        <v>665</v>
      </c>
      <c r="B23" s="373">
        <f t="shared" si="0"/>
        <v>22.600000000000005</v>
      </c>
      <c r="C23" s="20">
        <v>0.4</v>
      </c>
      <c r="D23" s="319">
        <f t="shared" si="8"/>
        <v>0.4</v>
      </c>
      <c r="E23" s="20">
        <v>0.4</v>
      </c>
      <c r="F23" s="20">
        <v>0.5</v>
      </c>
      <c r="G23" s="319">
        <f t="shared" si="9"/>
        <v>0.9</v>
      </c>
      <c r="H23" s="20">
        <v>0.2</v>
      </c>
      <c r="I23" s="20">
        <v>0.2</v>
      </c>
      <c r="J23" s="20">
        <v>2</v>
      </c>
      <c r="K23" s="319">
        <f t="shared" si="1"/>
        <v>2.4</v>
      </c>
      <c r="L23" s="20">
        <v>0.7</v>
      </c>
      <c r="M23" s="20">
        <v>0</v>
      </c>
      <c r="N23" s="319">
        <f t="shared" si="10"/>
        <v>0.7</v>
      </c>
      <c r="O23" s="20">
        <v>2.9</v>
      </c>
      <c r="P23" s="20">
        <v>1.2</v>
      </c>
      <c r="Q23" s="20">
        <v>0.9</v>
      </c>
      <c r="R23" s="20">
        <v>1.4</v>
      </c>
      <c r="S23" s="20">
        <v>1</v>
      </c>
      <c r="T23" s="319">
        <f t="shared" si="2"/>
        <v>7.4</v>
      </c>
      <c r="U23" s="20">
        <v>2.4</v>
      </c>
      <c r="V23" s="20">
        <v>1.4</v>
      </c>
      <c r="W23" s="20">
        <v>0.2</v>
      </c>
      <c r="X23" s="319">
        <f t="shared" si="3"/>
        <v>4</v>
      </c>
      <c r="Y23" s="20">
        <v>0.2</v>
      </c>
      <c r="Z23" s="20">
        <v>1.3</v>
      </c>
      <c r="AA23" s="20">
        <v>0.9</v>
      </c>
      <c r="AB23" s="20">
        <v>0.1</v>
      </c>
      <c r="AC23" s="319">
        <f t="shared" si="4"/>
        <v>2.5</v>
      </c>
      <c r="AD23" s="20">
        <v>0</v>
      </c>
      <c r="AE23" s="20">
        <v>0.7</v>
      </c>
      <c r="AF23" s="20">
        <v>0.1</v>
      </c>
      <c r="AG23" s="319">
        <f t="shared" si="11"/>
        <v>0.79999999999999993</v>
      </c>
      <c r="AH23" s="20">
        <v>1.2</v>
      </c>
      <c r="AI23" s="20">
        <v>0.8</v>
      </c>
      <c r="AJ23" s="20">
        <v>0.1</v>
      </c>
      <c r="AK23" s="319">
        <f t="shared" si="13"/>
        <v>2.1</v>
      </c>
      <c r="AL23" s="20">
        <v>0</v>
      </c>
      <c r="AM23" s="319">
        <f t="shared" si="5"/>
        <v>0</v>
      </c>
      <c r="AN23" s="20">
        <v>0.6</v>
      </c>
      <c r="AO23" s="319">
        <f t="shared" si="6"/>
        <v>0.6</v>
      </c>
      <c r="AP23" s="20">
        <v>0.8</v>
      </c>
      <c r="AQ23" s="319">
        <f t="shared" si="7"/>
        <v>0.8</v>
      </c>
      <c r="AR23" s="20">
        <f t="shared" si="12"/>
        <v>22.600000000000005</v>
      </c>
    </row>
    <row r="24" spans="1:44" ht="15.75">
      <c r="A24" s="310" t="s">
        <v>664</v>
      </c>
      <c r="B24" s="373">
        <f t="shared" si="0"/>
        <v>16.599999999999998</v>
      </c>
      <c r="C24" s="20">
        <v>0.3</v>
      </c>
      <c r="D24" s="319">
        <f t="shared" si="8"/>
        <v>0.3</v>
      </c>
      <c r="E24" s="20">
        <v>0.6</v>
      </c>
      <c r="F24" s="20">
        <v>0.1</v>
      </c>
      <c r="G24" s="319">
        <f t="shared" si="9"/>
        <v>0.7</v>
      </c>
      <c r="H24" s="20">
        <v>0.2</v>
      </c>
      <c r="I24" s="20">
        <v>0.2</v>
      </c>
      <c r="J24" s="20">
        <v>0.8</v>
      </c>
      <c r="K24" s="319">
        <f t="shared" si="1"/>
        <v>1.2000000000000002</v>
      </c>
      <c r="L24" s="20">
        <v>0.3</v>
      </c>
      <c r="M24" s="20">
        <v>0</v>
      </c>
      <c r="N24" s="319">
        <f t="shared" si="10"/>
        <v>0.3</v>
      </c>
      <c r="O24" s="20">
        <v>3.5</v>
      </c>
      <c r="P24" s="20">
        <v>0.8</v>
      </c>
      <c r="Q24" s="20">
        <v>0.6</v>
      </c>
      <c r="R24" s="20">
        <v>0.5</v>
      </c>
      <c r="S24" s="20">
        <v>0.3</v>
      </c>
      <c r="T24" s="319">
        <f t="shared" si="2"/>
        <v>5.6999999999999993</v>
      </c>
      <c r="U24" s="20">
        <v>0.9</v>
      </c>
      <c r="V24" s="20">
        <v>0.7</v>
      </c>
      <c r="W24" s="20">
        <v>0.1</v>
      </c>
      <c r="X24" s="319">
        <f t="shared" si="3"/>
        <v>1.7000000000000002</v>
      </c>
      <c r="Y24" s="20">
        <v>0.1</v>
      </c>
      <c r="Z24" s="20">
        <v>1.3</v>
      </c>
      <c r="AA24" s="20">
        <v>0.6</v>
      </c>
      <c r="AB24" s="20">
        <v>0.2</v>
      </c>
      <c r="AC24" s="319">
        <f t="shared" si="4"/>
        <v>2.2000000000000002</v>
      </c>
      <c r="AD24" s="20">
        <v>0</v>
      </c>
      <c r="AE24" s="20">
        <v>0.5</v>
      </c>
      <c r="AF24" s="20">
        <v>0</v>
      </c>
      <c r="AG24" s="319">
        <f t="shared" si="11"/>
        <v>0.5</v>
      </c>
      <c r="AH24" s="20">
        <v>1.4</v>
      </c>
      <c r="AI24" s="20">
        <v>0.7</v>
      </c>
      <c r="AJ24" s="20">
        <v>0</v>
      </c>
      <c r="AK24" s="319">
        <f>SUM(AH24:AJ24)</f>
        <v>2.0999999999999996</v>
      </c>
      <c r="AL24" s="20">
        <v>0</v>
      </c>
      <c r="AM24" s="319">
        <f t="shared" si="5"/>
        <v>0</v>
      </c>
      <c r="AN24" s="20">
        <v>0.5</v>
      </c>
      <c r="AO24" s="319">
        <f t="shared" si="6"/>
        <v>0.5</v>
      </c>
      <c r="AP24" s="20">
        <v>1.4</v>
      </c>
      <c r="AQ24" s="319">
        <f t="shared" si="7"/>
        <v>1.4</v>
      </c>
      <c r="AR24" s="20">
        <f t="shared" si="12"/>
        <v>16.599999999999998</v>
      </c>
    </row>
    <row r="25" spans="1:44" ht="16.5" thickBot="1">
      <c r="A25" s="372" t="s">
        <v>668</v>
      </c>
      <c r="B25" s="375">
        <f t="shared" si="0"/>
        <v>15.909999999999997</v>
      </c>
      <c r="C25" s="112">
        <v>0.5</v>
      </c>
      <c r="D25" s="324">
        <f t="shared" si="8"/>
        <v>0.5</v>
      </c>
      <c r="E25" s="112">
        <v>0.6</v>
      </c>
      <c r="F25" s="112">
        <v>0.12</v>
      </c>
      <c r="G25" s="324">
        <f t="shared" si="9"/>
        <v>0.72</v>
      </c>
      <c r="H25" s="112">
        <v>0.21</v>
      </c>
      <c r="I25" s="112">
        <v>0.2</v>
      </c>
      <c r="J25" s="112">
        <v>1.8</v>
      </c>
      <c r="K25" s="324">
        <f t="shared" si="1"/>
        <v>2.21</v>
      </c>
      <c r="L25" s="112">
        <v>0.4</v>
      </c>
      <c r="M25" s="112">
        <v>0</v>
      </c>
      <c r="N25" s="324">
        <f t="shared" si="10"/>
        <v>0.4</v>
      </c>
      <c r="O25" s="112">
        <v>1.5</v>
      </c>
      <c r="P25" s="112">
        <v>0.83</v>
      </c>
      <c r="Q25" s="112">
        <v>0.61</v>
      </c>
      <c r="R25" s="112">
        <v>0.8</v>
      </c>
      <c r="S25" s="112">
        <v>0.8</v>
      </c>
      <c r="T25" s="324">
        <f t="shared" si="2"/>
        <v>4.54</v>
      </c>
      <c r="U25" s="112">
        <v>1.1200000000000001</v>
      </c>
      <c r="V25" s="112">
        <v>0.3</v>
      </c>
      <c r="W25" s="112">
        <v>0.11</v>
      </c>
      <c r="X25" s="324">
        <f t="shared" si="3"/>
        <v>1.5300000000000002</v>
      </c>
      <c r="Y25" s="112">
        <v>0.1</v>
      </c>
      <c r="Z25" s="112">
        <v>1.1000000000000001</v>
      </c>
      <c r="AA25" s="112">
        <v>0.4</v>
      </c>
      <c r="AB25" s="112">
        <v>0.1</v>
      </c>
      <c r="AC25" s="324">
        <f t="shared" si="4"/>
        <v>1.7000000000000002</v>
      </c>
      <c r="AD25" s="112">
        <v>0</v>
      </c>
      <c r="AE25" s="112">
        <v>0.7</v>
      </c>
      <c r="AF25" s="112">
        <v>0</v>
      </c>
      <c r="AG25" s="324">
        <f t="shared" si="11"/>
        <v>0.7</v>
      </c>
      <c r="AH25" s="112">
        <v>0.5</v>
      </c>
      <c r="AI25" s="112">
        <v>0.51</v>
      </c>
      <c r="AJ25" s="112">
        <v>0</v>
      </c>
      <c r="AK25" s="324">
        <f t="shared" si="13"/>
        <v>1.01</v>
      </c>
      <c r="AL25" s="112">
        <v>0</v>
      </c>
      <c r="AM25" s="324">
        <f t="shared" si="5"/>
        <v>0</v>
      </c>
      <c r="AN25" s="112">
        <v>0.62</v>
      </c>
      <c r="AO25" s="324">
        <f t="shared" si="6"/>
        <v>0.62</v>
      </c>
      <c r="AP25" s="112">
        <v>1.98</v>
      </c>
      <c r="AQ25" s="324">
        <f t="shared" si="7"/>
        <v>1.98</v>
      </c>
      <c r="AR25" s="112">
        <f t="shared" si="12"/>
        <v>15.909999999999997</v>
      </c>
    </row>
    <row r="26" spans="1:44">
      <c r="A26" s="301" t="s">
        <v>60</v>
      </c>
      <c r="B26" s="310"/>
      <c r="C26" s="20">
        <f>AVERAGE(C6:C25)</f>
        <v>0.5505000000000001</v>
      </c>
      <c r="D26" s="319">
        <f t="shared" ref="D26:K26" si="14">SUM(D6:D25)/COUNTA(D6:D25)</f>
        <v>0.5505000000000001</v>
      </c>
      <c r="E26" s="20">
        <f>AVERAGE(E6:E25)</f>
        <v>0.53899999999999992</v>
      </c>
      <c r="F26" s="20">
        <f>AVERAGE(F6:F25)</f>
        <v>0.27300000000000002</v>
      </c>
      <c r="G26" s="319">
        <f t="shared" si="14"/>
        <v>0.81200000000000006</v>
      </c>
      <c r="H26" s="20">
        <f>AVERAGE(H6:H25)</f>
        <v>0.15100000000000002</v>
      </c>
      <c r="I26" s="20">
        <f>AVERAGE(I6:I25)</f>
        <v>0.2205</v>
      </c>
      <c r="J26" s="20">
        <f>AVERAGE(J6:J25)</f>
        <v>1.5299999999999998</v>
      </c>
      <c r="K26" s="319">
        <f t="shared" si="14"/>
        <v>1.9015</v>
      </c>
      <c r="L26" s="20">
        <f>AVERAGE(L6:L25)</f>
        <v>0.97549999999999992</v>
      </c>
      <c r="M26" s="20">
        <f>AVERAGE(M6:M25)</f>
        <v>0.15050000000000002</v>
      </c>
      <c r="N26" s="319">
        <f>SUM(N6:N25)/COUNTA(N6:N25)</f>
        <v>1.1259999999999999</v>
      </c>
      <c r="O26" s="20">
        <f>AVERAGE(O6:O25)</f>
        <v>0.72</v>
      </c>
      <c r="P26" s="20">
        <f t="shared" ref="P26:Q26" si="15">AVERAGE(P6:P25)</f>
        <v>0.77049999999999996</v>
      </c>
      <c r="Q26" s="20">
        <f t="shared" si="15"/>
        <v>0.873</v>
      </c>
      <c r="R26" s="20">
        <f t="shared" ref="R26" si="16">AVERAGE(R6:R25)</f>
        <v>0.52500000000000013</v>
      </c>
      <c r="S26" s="20">
        <f>AVERAGE(S6:S25)</f>
        <v>0.96800000000000019</v>
      </c>
      <c r="T26" s="319">
        <f>SUM(T6:T25)/COUNTA(T6:T25)</f>
        <v>3.8565000000000005</v>
      </c>
      <c r="U26" s="20">
        <f>AVERAGE(U6:U25)</f>
        <v>0.83850000000000013</v>
      </c>
      <c r="V26" s="20">
        <f>AVERAGE(V6:V25)</f>
        <v>0.61199999999999999</v>
      </c>
      <c r="W26" s="20">
        <f>AVERAGE(W6:W25)</f>
        <v>0.22200000000000003</v>
      </c>
      <c r="X26" s="319">
        <f t="shared" ref="X26" si="17">SUM(X6:X25)/COUNTA(X6:X25)</f>
        <v>1.6724999999999999</v>
      </c>
      <c r="Y26" s="20">
        <f t="shared" ref="Y26:AB26" si="18">AVERAGE(Y6:Y25)</f>
        <v>0.65049999999999997</v>
      </c>
      <c r="Z26" s="20">
        <f>AVERAGE(Z6:Z25)</f>
        <v>0.80300000000000016</v>
      </c>
      <c r="AA26" s="20">
        <f t="shared" si="18"/>
        <v>0.75100000000000011</v>
      </c>
      <c r="AB26" s="20">
        <f t="shared" si="18"/>
        <v>0.33500000000000002</v>
      </c>
      <c r="AC26" s="319">
        <f>SUM(AC6:AC25)/COUNTA(AC6:AC25)</f>
        <v>2.5395000000000003</v>
      </c>
      <c r="AD26" s="20">
        <f>AVERAGE(AD6:AD25)</f>
        <v>7.9999999999999988E-2</v>
      </c>
      <c r="AE26" s="20">
        <f>AVERAGE(AE6:AE25)</f>
        <v>0.69750000000000001</v>
      </c>
      <c r="AF26" s="20">
        <f>AVERAGE(AF6:AF25)</f>
        <v>8.0499999999999988E-2</v>
      </c>
      <c r="AG26" s="319">
        <f>SUM(AG6:AG25)/COUNTA(AG6:AG25)</f>
        <v>0.85800000000000021</v>
      </c>
      <c r="AH26" s="20">
        <f t="shared" ref="AH26:AJ26" si="19">AVERAGE(AH6:AH25)</f>
        <v>2.4920000000000004</v>
      </c>
      <c r="AI26" s="20">
        <f t="shared" si="19"/>
        <v>0.95500000000000029</v>
      </c>
      <c r="AJ26" s="20">
        <f t="shared" si="19"/>
        <v>0.11000000000000001</v>
      </c>
      <c r="AK26" s="319">
        <f>AVERAGE(AK6:AK25)</f>
        <v>3.5569999999999999</v>
      </c>
      <c r="AL26" s="20">
        <f t="shared" ref="AL26" si="20">AVERAGE(AL6:AL25)</f>
        <v>0</v>
      </c>
      <c r="AM26" s="319">
        <f>SUM(AM6:AM25)/COUNTA(AM6:AM25)</f>
        <v>0</v>
      </c>
      <c r="AN26" s="20">
        <f>AVERAGE(AN6:AN25)</f>
        <v>0.84650000000000014</v>
      </c>
      <c r="AO26" s="319">
        <f>SUM(AO6:AO25)/COUNTA(AO6:AO25)</f>
        <v>0.84650000000000014</v>
      </c>
      <c r="AP26" s="20">
        <f>AVERAGE(AP6:AP25)</f>
        <v>1.48</v>
      </c>
      <c r="AQ26" s="319">
        <f>SUM(AQ6:AQ25)/COUNTA(AQ6:AQ25)</f>
        <v>1.48</v>
      </c>
      <c r="AR26" s="20">
        <f>SUM(AR6:AR25)/COUNTA(AR6:AR25)</f>
        <v>19.2</v>
      </c>
    </row>
    <row r="27" spans="1:44">
      <c r="A27" s="301" t="s">
        <v>58</v>
      </c>
      <c r="B27" s="310"/>
      <c r="C27" s="314">
        <f>AVERAGE(C6:C20)</f>
        <v>0.59399999999999997</v>
      </c>
      <c r="D27" s="323">
        <f t="shared" ref="D27:K27" si="21">SUM(D6:D20)/COUNTA(D6:D20)</f>
        <v>0.59399999999999997</v>
      </c>
      <c r="E27" s="314">
        <f>AVERAGE(E6:E20)</f>
        <v>0.54533333333333334</v>
      </c>
      <c r="F27" s="314">
        <f>AVERAGE(F6:F20)</f>
        <v>0.28933333333333339</v>
      </c>
      <c r="G27" s="323">
        <f t="shared" si="21"/>
        <v>0.83466666666666689</v>
      </c>
      <c r="H27" s="314">
        <f>AVERAGE(H6:H20)</f>
        <v>0.13399999999999998</v>
      </c>
      <c r="I27" s="314">
        <f>AVERAGE(I6:I20)</f>
        <v>0.22733333333333328</v>
      </c>
      <c r="J27" s="314">
        <f>AVERAGE(J6:J20)</f>
        <v>1.5933333333333333</v>
      </c>
      <c r="K27" s="323">
        <f t="shared" si="21"/>
        <v>1.9546666666666666</v>
      </c>
      <c r="L27" s="314">
        <f>AVERAGE(L6:L20)</f>
        <v>1.1206666666666665</v>
      </c>
      <c r="M27" s="314">
        <f>AVERAGE(M6:M20)</f>
        <v>0.20066666666666669</v>
      </c>
      <c r="N27" s="323">
        <f>SUM(N6:N20)/COUNTA(N6:N20)</f>
        <v>1.3213333333333332</v>
      </c>
      <c r="O27" s="314">
        <f>AVERAGE(O6:O20)</f>
        <v>0.33333333333333331</v>
      </c>
      <c r="P27" s="314">
        <f t="shared" ref="P27:Q27" si="22">AVERAGE(P6:P20)</f>
        <v>0.71199999999999997</v>
      </c>
      <c r="Q27" s="314">
        <f t="shared" si="22"/>
        <v>0.92333333333333334</v>
      </c>
      <c r="R27" s="314">
        <f t="shared" ref="R27" si="23">AVERAGE(R6:R20)</f>
        <v>0.40000000000000013</v>
      </c>
      <c r="S27" s="314">
        <f>AVERAGE(S6:S20)</f>
        <v>1.0573333333333332</v>
      </c>
      <c r="T27" s="323">
        <f t="shared" ref="T27" si="24">SUM(T6:T20)/COUNTA(T6:T20)</f>
        <v>3.4260000000000002</v>
      </c>
      <c r="U27" s="314">
        <f>AVERAGE(U6:U20)</f>
        <v>0.66333333333333344</v>
      </c>
      <c r="V27" s="314">
        <f>AVERAGE(V6:V20)</f>
        <v>0.53599999999999992</v>
      </c>
      <c r="W27" s="314">
        <f>AVERAGE(W6:W20)</f>
        <v>0.24199999999999999</v>
      </c>
      <c r="X27" s="323">
        <f t="shared" ref="X27" si="25">SUM(X6:X20)/COUNTA(X6:X20)</f>
        <v>1.4413333333333331</v>
      </c>
      <c r="Y27" s="314">
        <f t="shared" ref="Y27:AB27" si="26">AVERAGE(Y6:Y20)</f>
        <v>0.80066666666666664</v>
      </c>
      <c r="Z27" s="314">
        <f>AVERAGE(Z6:Z20)</f>
        <v>0.73066666666666669</v>
      </c>
      <c r="AA27" s="314">
        <f t="shared" si="26"/>
        <v>0.78800000000000014</v>
      </c>
      <c r="AB27" s="314">
        <f t="shared" si="26"/>
        <v>0.40000000000000008</v>
      </c>
      <c r="AC27" s="323">
        <f t="shared" ref="AC27" si="27">SUM(AC6:AC20)/COUNTA(AC6:AC20)</f>
        <v>2.7193333333333332</v>
      </c>
      <c r="AD27" s="314">
        <f>AVERAGE(AD6:AD20)</f>
        <v>0.10666666666666666</v>
      </c>
      <c r="AE27" s="314">
        <f>AVERAGE(AE6:AE20)</f>
        <v>0.77666666666666684</v>
      </c>
      <c r="AF27" s="314">
        <f>AVERAGE(AF6:AF20)</f>
        <v>7.3999999999999996E-2</v>
      </c>
      <c r="AG27" s="323">
        <f>SUM(AG6:AG20)/COUNTA(AG6:AG20)</f>
        <v>0.95733333333333348</v>
      </c>
      <c r="AH27" s="314">
        <f t="shared" ref="AH27:AJ27" si="28">AVERAGE(AH6:AH20)</f>
        <v>2.8560000000000008</v>
      </c>
      <c r="AI27" s="314">
        <f t="shared" si="28"/>
        <v>1.0726666666666669</v>
      </c>
      <c r="AJ27" s="314">
        <f t="shared" si="28"/>
        <v>9.3333333333333338E-2</v>
      </c>
      <c r="AK27" s="323">
        <f>AVERAGE(AK6:AK20)</f>
        <v>4.0220000000000002</v>
      </c>
      <c r="AL27" s="314">
        <f>AVERAGE(AL6:AL20)</f>
        <v>0</v>
      </c>
      <c r="AM27" s="323">
        <f>SUM(AM6:AM20)/COUNTA(AM6:AM20)</f>
        <v>0</v>
      </c>
      <c r="AN27" s="314">
        <f>AVERAGE(AN6:AN20)</f>
        <v>0.94066666666666676</v>
      </c>
      <c r="AO27" s="323">
        <f>SUM(AO6:AO20)/COUNTA(AO6:AO20)</f>
        <v>0.94066666666666676</v>
      </c>
      <c r="AP27" s="314">
        <f>AVERAGE(AP6:AP20)</f>
        <v>1.4279999999999999</v>
      </c>
      <c r="AQ27" s="323">
        <f>SUM(AQ6:AQ20)/COUNTA(AQ6:AQ20)</f>
        <v>1.4279999999999999</v>
      </c>
      <c r="AR27" s="314">
        <f>SUM(AR6:AR20)/COUNTA(AR6:AR20)</f>
        <v>19.639333333333333</v>
      </c>
    </row>
    <row r="28" spans="1:44">
      <c r="A28" s="301" t="s">
        <v>656</v>
      </c>
      <c r="B28" s="310"/>
      <c r="C28" s="314">
        <f>AVERAGE(C12:C14)</f>
        <v>0.79999999999999993</v>
      </c>
      <c r="D28" s="323">
        <f t="shared" ref="D28:AR28" si="29">AVERAGE(D12:D14)</f>
        <v>0.79999999999999993</v>
      </c>
      <c r="E28" s="314">
        <f>AVERAGE(E12:E14)</f>
        <v>0.66999999999999993</v>
      </c>
      <c r="F28" s="314">
        <f>AVERAGE(F12:F14)</f>
        <v>0.40333333333333332</v>
      </c>
      <c r="G28" s="323">
        <f t="shared" si="29"/>
        <v>1.0733333333333333</v>
      </c>
      <c r="H28" s="314">
        <f>AVERAGE(H12:H14)</f>
        <v>3.3333333333333333E-2</v>
      </c>
      <c r="I28" s="314">
        <f>AVERAGE(I12:I14)</f>
        <v>0.20333333333333337</v>
      </c>
      <c r="J28" s="314">
        <f>AVERAGE(J12:J14)</f>
        <v>1.5333333333333332</v>
      </c>
      <c r="K28" s="323">
        <f t="shared" si="29"/>
        <v>1.7700000000000002</v>
      </c>
      <c r="L28" s="314">
        <f>AVERAGE(L12:L14)</f>
        <v>1.4333333333333333</v>
      </c>
      <c r="M28" s="314">
        <f>AVERAGE(M12:M14)</f>
        <v>0.77</v>
      </c>
      <c r="N28" s="323">
        <f t="shared" si="29"/>
        <v>2.2033333333333336</v>
      </c>
      <c r="O28" s="314">
        <f>AVERAGE(O12:O14)</f>
        <v>0.36999999999999994</v>
      </c>
      <c r="P28" s="314">
        <f t="shared" ref="P28:Q28" si="30">AVERAGE(P12:P14)</f>
        <v>0.77333333333333343</v>
      </c>
      <c r="Q28" s="314">
        <f t="shared" si="30"/>
        <v>0.61</v>
      </c>
      <c r="R28" s="314">
        <f t="shared" ref="R28" si="31">AVERAGE(R12:R14)</f>
        <v>0.26999999999999996</v>
      </c>
      <c r="S28" s="314">
        <f>AVERAGE(S12:S14)</f>
        <v>1.27</v>
      </c>
      <c r="T28" s="323">
        <f t="shared" si="29"/>
        <v>3.293333333333333</v>
      </c>
      <c r="U28" s="314">
        <f>AVERAGE(U12:U14)</f>
        <v>0.76666666666666661</v>
      </c>
      <c r="V28" s="314">
        <f>AVERAGE(V12:V14)</f>
        <v>0.53333333333333333</v>
      </c>
      <c r="W28" s="314">
        <f>AVERAGE(W12:W14)</f>
        <v>3.3333333333333333E-2</v>
      </c>
      <c r="X28" s="323">
        <f t="shared" si="29"/>
        <v>1.3333333333333333</v>
      </c>
      <c r="Y28" s="314">
        <f t="shared" si="29"/>
        <v>1.5</v>
      </c>
      <c r="Z28" s="314">
        <f>AVERAGE(Z12:Z14)</f>
        <v>0.70333333333333348</v>
      </c>
      <c r="AA28" s="314">
        <f>AVERAGE(AA12:AA14)</f>
        <v>0.79999999999999993</v>
      </c>
      <c r="AB28" s="314">
        <f>AVERAGE(AB12:AB14)</f>
        <v>0.6333333333333333</v>
      </c>
      <c r="AC28" s="323">
        <f t="shared" si="29"/>
        <v>3.6366666666666667</v>
      </c>
      <c r="AD28" s="314">
        <f t="shared" si="29"/>
        <v>6.6666666666666666E-2</v>
      </c>
      <c r="AE28" s="314">
        <f t="shared" ref="AE28" si="32">AVERAGE(AE12:AE14)</f>
        <v>0.96666666666666679</v>
      </c>
      <c r="AF28" s="314">
        <f t="shared" si="29"/>
        <v>3.3333333333333333E-2</v>
      </c>
      <c r="AG28" s="323">
        <f t="shared" si="29"/>
        <v>1.0666666666666667</v>
      </c>
      <c r="AH28" s="314">
        <f t="shared" si="29"/>
        <v>2.4700000000000002</v>
      </c>
      <c r="AI28" s="314">
        <f t="shared" si="29"/>
        <v>0.87000000000000011</v>
      </c>
      <c r="AJ28" s="314">
        <f t="shared" si="29"/>
        <v>0.10000000000000002</v>
      </c>
      <c r="AK28" s="323">
        <f t="shared" si="29"/>
        <v>3.44</v>
      </c>
      <c r="AL28" s="314">
        <f t="shared" si="29"/>
        <v>0</v>
      </c>
      <c r="AM28" s="323">
        <f t="shared" si="29"/>
        <v>0</v>
      </c>
      <c r="AN28" s="314">
        <f t="shared" si="29"/>
        <v>1.3666666666666665</v>
      </c>
      <c r="AO28" s="323">
        <f t="shared" si="29"/>
        <v>1.3666666666666665</v>
      </c>
      <c r="AP28" s="314">
        <f>AVERAGE(AP12:AP14)</f>
        <v>1.1700000000000002</v>
      </c>
      <c r="AQ28" s="323">
        <f t="shared" si="29"/>
        <v>1.1700000000000002</v>
      </c>
      <c r="AR28" s="314">
        <f t="shared" si="29"/>
        <v>21.153333333333332</v>
      </c>
    </row>
    <row r="29" spans="1:44">
      <c r="A29" s="301" t="s">
        <v>654</v>
      </c>
      <c r="B29" s="310"/>
      <c r="C29" s="314">
        <f t="shared" ref="C29:AO29" si="33">AVERAGE(C21:C22)</f>
        <v>0.45</v>
      </c>
      <c r="D29" s="323">
        <f t="shared" si="33"/>
        <v>0.45</v>
      </c>
      <c r="E29" s="314">
        <f>AVERAGE(E21:E22)</f>
        <v>0.5</v>
      </c>
      <c r="F29" s="314">
        <f>AVERAGE(F21:F22)</f>
        <v>0.2</v>
      </c>
      <c r="G29" s="323">
        <f t="shared" si="33"/>
        <v>0.7</v>
      </c>
      <c r="H29" s="314">
        <f>AVERAGE(H21:H22)</f>
        <v>0.2</v>
      </c>
      <c r="I29" s="314">
        <f>AVERAGE(I21:I22)</f>
        <v>0.2</v>
      </c>
      <c r="J29" s="314">
        <f>AVERAGE(J21:J22)</f>
        <v>1.05</v>
      </c>
      <c r="K29" s="323">
        <f t="shared" si="33"/>
        <v>1.4500000000000002</v>
      </c>
      <c r="L29" s="314">
        <f>AVERAGE(L21:L22)</f>
        <v>0.64999999999999991</v>
      </c>
      <c r="M29" s="314">
        <f>AVERAGE(M21:M22)</f>
        <v>0</v>
      </c>
      <c r="N29" s="323">
        <f>AVERAGE(N21:N22)</f>
        <v>0.64999999999999991</v>
      </c>
      <c r="O29" s="314">
        <f>AVERAGE(O21:O22)</f>
        <v>0.75</v>
      </c>
      <c r="P29" s="314">
        <f t="shared" ref="P29:Q29" si="34">AVERAGE(P21:P22)</f>
        <v>0.95</v>
      </c>
      <c r="Q29" s="314">
        <f t="shared" si="34"/>
        <v>0.75</v>
      </c>
      <c r="R29" s="314">
        <f t="shared" ref="R29" si="35">AVERAGE(R21:R22)</f>
        <v>0.9</v>
      </c>
      <c r="S29" s="314">
        <f>AVERAGE(S21:S22)</f>
        <v>0.7</v>
      </c>
      <c r="T29" s="323">
        <f t="shared" si="33"/>
        <v>4.0499999999999989</v>
      </c>
      <c r="U29" s="314">
        <f>AVERAGE(U21:U22)</f>
        <v>1.2000000000000002</v>
      </c>
      <c r="V29" s="314">
        <f>AVERAGE(V21:V22)</f>
        <v>0.9</v>
      </c>
      <c r="W29" s="314">
        <f>AVERAGE(W21:W22)</f>
        <v>0.2</v>
      </c>
      <c r="X29" s="319">
        <f t="shared" si="33"/>
        <v>2.3000000000000003</v>
      </c>
      <c r="Y29" s="314">
        <f t="shared" si="33"/>
        <v>0.3</v>
      </c>
      <c r="Z29" s="314">
        <f>AVERAGE(Z21:Z22)</f>
        <v>0.7</v>
      </c>
      <c r="AA29" s="314">
        <f>AVERAGE(AA21:AA22)</f>
        <v>0.65</v>
      </c>
      <c r="AB29" s="314">
        <f>AVERAGE(AB21:AB22)</f>
        <v>0.15000000000000002</v>
      </c>
      <c r="AC29" s="323">
        <f t="shared" si="33"/>
        <v>1.7999999999999998</v>
      </c>
      <c r="AD29" s="314">
        <f t="shared" si="33"/>
        <v>0</v>
      </c>
      <c r="AE29" s="314">
        <f t="shared" ref="AE29" si="36">AVERAGE(AE21:AE22)</f>
        <v>0.2</v>
      </c>
      <c r="AF29" s="314">
        <f t="shared" si="33"/>
        <v>0.2</v>
      </c>
      <c r="AG29" s="323">
        <f t="shared" si="33"/>
        <v>0.4</v>
      </c>
      <c r="AH29" s="314">
        <f t="shared" si="33"/>
        <v>1.95</v>
      </c>
      <c r="AI29" s="314">
        <f t="shared" si="33"/>
        <v>0.5</v>
      </c>
      <c r="AJ29" s="314">
        <f t="shared" si="33"/>
        <v>0.35</v>
      </c>
      <c r="AK29" s="323">
        <f t="shared" si="33"/>
        <v>2.8000000000000003</v>
      </c>
      <c r="AL29" s="314">
        <f t="shared" si="33"/>
        <v>0</v>
      </c>
      <c r="AM29" s="323">
        <f t="shared" si="33"/>
        <v>0</v>
      </c>
      <c r="AN29" s="314">
        <f t="shared" si="33"/>
        <v>0.55000000000000004</v>
      </c>
      <c r="AO29" s="323">
        <f t="shared" si="33"/>
        <v>0.55000000000000004</v>
      </c>
      <c r="AP29" s="314">
        <f>AVERAGE(AP21:AP22)</f>
        <v>2</v>
      </c>
      <c r="AQ29" s="323">
        <f>AVERAGE(AQ21:AQ22)</f>
        <v>2</v>
      </c>
      <c r="AR29" s="314">
        <f>AVERAGE(AR21:AR22)</f>
        <v>17.149999999999999</v>
      </c>
    </row>
    <row r="30" spans="1:44">
      <c r="A30" s="301" t="s">
        <v>59</v>
      </c>
      <c r="B30" s="310"/>
      <c r="C30" s="314">
        <f>AVERAGE(C21:C25)</f>
        <v>0.42000000000000004</v>
      </c>
      <c r="D30" s="323">
        <f t="shared" ref="D30:K30" si="37">SUM(D21:D25)/COUNTA(D21:D25)</f>
        <v>0.42000000000000004</v>
      </c>
      <c r="E30" s="314">
        <f>AVERAGE(E21:E25)</f>
        <v>0.52</v>
      </c>
      <c r="F30" s="314">
        <f>AVERAGE(F21:F25)</f>
        <v>0.22400000000000003</v>
      </c>
      <c r="G30" s="323">
        <f t="shared" si="37"/>
        <v>0.74399999999999999</v>
      </c>
      <c r="H30" s="314">
        <f>AVERAGE(H21:H25)</f>
        <v>0.20200000000000001</v>
      </c>
      <c r="I30" s="314">
        <f>AVERAGE(I21:I25)</f>
        <v>0.2</v>
      </c>
      <c r="J30" s="314">
        <f>AVERAGE(J21:J25)</f>
        <v>1.3399999999999999</v>
      </c>
      <c r="K30" s="323">
        <f t="shared" si="37"/>
        <v>1.7420000000000002</v>
      </c>
      <c r="L30" s="314">
        <f>AVERAGE(L21:L25)</f>
        <v>0.53999999999999992</v>
      </c>
      <c r="M30" s="314">
        <f>AVERAGE(M21:M25)</f>
        <v>0</v>
      </c>
      <c r="N30" s="323">
        <f>SUM(N21:N25)/COUNTA(N21:N25)</f>
        <v>0.53999999999999992</v>
      </c>
      <c r="O30" s="314">
        <f>AVERAGE(O21:O25)</f>
        <v>1.8800000000000001</v>
      </c>
      <c r="P30" s="314">
        <f t="shared" ref="P30:Q30" si="38">AVERAGE(P21:P25)</f>
        <v>0.94599999999999995</v>
      </c>
      <c r="Q30" s="314">
        <f t="shared" si="38"/>
        <v>0.72199999999999998</v>
      </c>
      <c r="R30" s="314">
        <f t="shared" ref="R30" si="39">AVERAGE(R21:R25)</f>
        <v>0.9</v>
      </c>
      <c r="S30" s="314">
        <f>AVERAGE(S21:S25)</f>
        <v>0.7</v>
      </c>
      <c r="T30" s="323">
        <f t="shared" ref="T30" si="40">SUM(T21:T25)/COUNTA(T21:T25)</f>
        <v>5.1479999999999988</v>
      </c>
      <c r="U30" s="314">
        <f>AVERAGE(U21:U25)</f>
        <v>1.3640000000000003</v>
      </c>
      <c r="V30" s="314">
        <f>AVERAGE(V21:V25)</f>
        <v>0.84000000000000008</v>
      </c>
      <c r="W30" s="314">
        <f>AVERAGE(W21:W25)</f>
        <v>0.16200000000000001</v>
      </c>
      <c r="X30" s="323">
        <f t="shared" ref="X30" si="41">SUM(X21:X25)/COUNTA(X21:X25)</f>
        <v>2.3660000000000005</v>
      </c>
      <c r="Y30" s="314">
        <f t="shared" ref="Y30" si="42">AVERAGE(Y21:Y25)</f>
        <v>0.2</v>
      </c>
      <c r="Z30" s="314">
        <f>AVERAGE(Z21:Z25)</f>
        <v>1.02</v>
      </c>
      <c r="AA30" s="314">
        <f>AVERAGE(AA21:AA25)</f>
        <v>0.64</v>
      </c>
      <c r="AB30" s="314">
        <f>AVERAGE(AB21:AB25)</f>
        <v>0.14000000000000001</v>
      </c>
      <c r="AC30" s="323">
        <f t="shared" ref="AC30" si="43">SUM(AC21:AC25)/COUNTA(AC21:AC25)</f>
        <v>2</v>
      </c>
      <c r="AD30" s="314">
        <f>AVERAGE(AD21:AD25)</f>
        <v>0</v>
      </c>
      <c r="AE30" s="314">
        <f>AVERAGE(AE21:AE25)</f>
        <v>0.45999999999999996</v>
      </c>
      <c r="AF30" s="314">
        <f>AVERAGE(AF21:AF25)</f>
        <v>0.1</v>
      </c>
      <c r="AG30" s="323">
        <f t="shared" ref="AG30" si="44">SUM(AG21:AG25)/COUNTA(AG21:AG25)</f>
        <v>0.55999999999999994</v>
      </c>
      <c r="AH30" s="314">
        <f>AVERAGE(AH21:AH25)</f>
        <v>1.4</v>
      </c>
      <c r="AI30" s="314">
        <f>AVERAGE(AI21:AI25)</f>
        <v>0.60199999999999998</v>
      </c>
      <c r="AJ30" s="314">
        <f>AVERAGE(AJ21:AJ25)</f>
        <v>0.15999999999999998</v>
      </c>
      <c r="AK30" s="323">
        <f>AVERAGE(AK21:AK25)</f>
        <v>2.1619999999999999</v>
      </c>
      <c r="AL30" s="314">
        <f t="shared" ref="AL30" si="45">AVERAGE(AL21:AL25)</f>
        <v>0</v>
      </c>
      <c r="AM30" s="323">
        <f>SUM(AM21:AM25)/COUNTA(AM21:AM25)</f>
        <v>0</v>
      </c>
      <c r="AN30" s="314">
        <f>AVERAGE(AN21:AN25)</f>
        <v>0.56400000000000006</v>
      </c>
      <c r="AO30" s="323">
        <f>SUM(AO21:AO25)/COUNTA(AO21:AO25)</f>
        <v>0.56400000000000006</v>
      </c>
      <c r="AP30" s="314">
        <f>AVERAGE(AP21:AP25)</f>
        <v>1.6359999999999999</v>
      </c>
      <c r="AQ30" s="323">
        <f>SUM(AQ21:AQ25)/COUNTA(AQ21:AQ25)</f>
        <v>1.6359999999999999</v>
      </c>
      <c r="AR30" s="314">
        <f>SUM(AR21:AR25)/COUNTA(AR21:AR25)</f>
        <v>17.881999999999998</v>
      </c>
    </row>
    <row r="31" spans="1:44" ht="15.75" thickBot="1">
      <c r="A31" s="313" t="s">
        <v>60</v>
      </c>
      <c r="B31" s="355"/>
      <c r="C31" s="112"/>
      <c r="D31" s="324">
        <f>D26</f>
        <v>0.5505000000000001</v>
      </c>
      <c r="E31" s="112"/>
      <c r="F31" s="112"/>
      <c r="G31" s="324">
        <f>G26</f>
        <v>0.81200000000000006</v>
      </c>
      <c r="H31" s="112"/>
      <c r="I31" s="112"/>
      <c r="J31" s="112"/>
      <c r="K31" s="324">
        <f>K26</f>
        <v>1.9015</v>
      </c>
      <c r="L31" s="112"/>
      <c r="M31" s="112"/>
      <c r="N31" s="324">
        <f>N26</f>
        <v>1.1259999999999999</v>
      </c>
      <c r="O31" s="112"/>
      <c r="P31" s="112"/>
      <c r="Q31" s="112"/>
      <c r="R31" s="112"/>
      <c r="S31" s="112"/>
      <c r="T31" s="324">
        <f>T26</f>
        <v>3.8565000000000005</v>
      </c>
      <c r="U31" s="112"/>
      <c r="V31" s="112"/>
      <c r="W31" s="112"/>
      <c r="X31" s="324">
        <f>X26</f>
        <v>1.6724999999999999</v>
      </c>
      <c r="Y31" s="112"/>
      <c r="Z31" s="112"/>
      <c r="AA31" s="112"/>
      <c r="AB31" s="112"/>
      <c r="AC31" s="324">
        <f>AC26</f>
        <v>2.5395000000000003</v>
      </c>
      <c r="AD31" s="112"/>
      <c r="AE31" s="112"/>
      <c r="AF31" s="112"/>
      <c r="AG31" s="324">
        <f>AG26</f>
        <v>0.85800000000000021</v>
      </c>
      <c r="AH31" s="112"/>
      <c r="AI31" s="112"/>
      <c r="AJ31" s="112"/>
      <c r="AK31" s="324">
        <f>AK26</f>
        <v>3.5569999999999999</v>
      </c>
      <c r="AL31" s="112"/>
      <c r="AM31" s="324">
        <f>AM26</f>
        <v>0</v>
      </c>
      <c r="AN31" s="112"/>
      <c r="AO31" s="324">
        <f>AO26</f>
        <v>0.84650000000000014</v>
      </c>
      <c r="AP31" s="112"/>
      <c r="AQ31" s="324">
        <f>AQ26</f>
        <v>1.48</v>
      </c>
      <c r="AR31" s="112">
        <f>+AR26</f>
        <v>19.2</v>
      </c>
    </row>
    <row r="32" spans="1:44">
      <c r="D32" s="319"/>
      <c r="G32" s="335"/>
      <c r="K32" s="335"/>
      <c r="N32" s="335"/>
      <c r="T32" s="335"/>
      <c r="X32" s="335"/>
      <c r="AC32" s="319"/>
      <c r="AG32" s="335"/>
      <c r="AH32" s="314"/>
      <c r="AI32" s="314"/>
      <c r="AJ32" s="314"/>
      <c r="AK32" s="335"/>
      <c r="AM32" s="335"/>
      <c r="AO32" s="335"/>
      <c r="AQ32" s="335"/>
    </row>
    <row r="33" spans="1:127">
      <c r="A33" s="334" t="s">
        <v>642</v>
      </c>
      <c r="B33" s="334"/>
      <c r="C33" s="18"/>
      <c r="D33" s="319"/>
      <c r="G33" s="335"/>
      <c r="K33" s="335"/>
      <c r="N33" s="335"/>
      <c r="T33" s="335"/>
      <c r="X33" s="335"/>
      <c r="AC33" s="335"/>
      <c r="AG33" s="335"/>
      <c r="AH33" s="314"/>
      <c r="AI33" s="314"/>
      <c r="AJ33" s="314"/>
      <c r="AK33" s="335"/>
      <c r="AM33" s="335"/>
      <c r="AO33" s="335"/>
      <c r="AQ33" s="335"/>
    </row>
    <row r="34" spans="1:127" ht="16.5" thickBot="1">
      <c r="A34" s="1" t="s">
        <v>643</v>
      </c>
      <c r="B34" s="373">
        <f t="shared" ref="B34:B43" si="46">D34+G34+K34+N34+T34+X34+AC34+AG34+AK34+AM34+AO34+AQ34</f>
        <v>17.399999999999999</v>
      </c>
      <c r="C34" s="18">
        <v>0.2</v>
      </c>
      <c r="D34" s="319">
        <f>C34</f>
        <v>0.2</v>
      </c>
      <c r="E34" s="18">
        <v>0.5</v>
      </c>
      <c r="F34" s="18">
        <v>0.3</v>
      </c>
      <c r="G34" s="353">
        <f>SUM(E34:F34)</f>
        <v>0.8</v>
      </c>
      <c r="H34" s="18">
        <v>0.2</v>
      </c>
      <c r="I34" s="18">
        <v>0.2</v>
      </c>
      <c r="J34" s="18">
        <v>1.3</v>
      </c>
      <c r="K34" s="353">
        <f t="shared" ref="K34:K43" si="47">SUM(H34:J34)</f>
        <v>1.7000000000000002</v>
      </c>
      <c r="L34" s="18">
        <v>0.8</v>
      </c>
      <c r="M34" s="18">
        <v>0</v>
      </c>
      <c r="N34" s="353">
        <f>SUM(L34:M34)</f>
        <v>0.8</v>
      </c>
      <c r="O34" s="18">
        <v>0.1</v>
      </c>
      <c r="P34" s="18">
        <v>0.5</v>
      </c>
      <c r="Q34" s="18">
        <v>0.3</v>
      </c>
      <c r="R34" s="18">
        <v>0.4</v>
      </c>
      <c r="S34" s="18">
        <v>0.8</v>
      </c>
      <c r="T34" s="319">
        <f t="shared" ref="T34:T43" si="48">SUM(O34:S34)</f>
        <v>2.0999999999999996</v>
      </c>
      <c r="U34" s="18">
        <v>0</v>
      </c>
      <c r="V34" s="18">
        <v>0.3</v>
      </c>
      <c r="W34" s="18">
        <v>0</v>
      </c>
      <c r="X34" s="353">
        <f t="shared" ref="X34:X43" si="49">SUM(U34:W34)</f>
        <v>0.3</v>
      </c>
      <c r="Y34" s="18">
        <v>0.3</v>
      </c>
      <c r="Z34" s="18">
        <v>0.6</v>
      </c>
      <c r="AA34" s="18">
        <v>0.5</v>
      </c>
      <c r="AB34" s="18">
        <v>0</v>
      </c>
      <c r="AC34" s="353">
        <f t="shared" ref="AC34:AC43" si="50">SUM(Y34:AB34)</f>
        <v>1.4</v>
      </c>
      <c r="AD34" s="18">
        <v>0</v>
      </c>
      <c r="AE34" s="18">
        <v>2.1</v>
      </c>
      <c r="AF34" s="18">
        <v>0.2</v>
      </c>
      <c r="AG34" s="319">
        <f>SUM(AD34:AF34)</f>
        <v>2.3000000000000003</v>
      </c>
      <c r="AH34" s="18">
        <v>4.5</v>
      </c>
      <c r="AI34" s="18">
        <v>1.4</v>
      </c>
      <c r="AJ34" s="18">
        <v>0</v>
      </c>
      <c r="AK34" s="319">
        <f>SUM(AH34:AJ34)</f>
        <v>5.9</v>
      </c>
      <c r="AL34" s="18">
        <v>0</v>
      </c>
      <c r="AM34" s="319">
        <f t="shared" ref="AM34:AM43" si="51">SUM(AL34:AL34)</f>
        <v>0</v>
      </c>
      <c r="AN34" s="18">
        <v>0.7</v>
      </c>
      <c r="AO34" s="319">
        <f>AN34</f>
        <v>0.7</v>
      </c>
      <c r="AP34" s="18">
        <v>1.2</v>
      </c>
      <c r="AQ34" s="319">
        <f t="shared" ref="AQ34:AQ43" si="52">SUM(AP34:AP34)</f>
        <v>1.2</v>
      </c>
      <c r="AR34" s="112">
        <f t="shared" ref="AR34:AR43" si="53">D34+G34+K34+N34+T34+X34++AC34+AG34+AK34+AM34+AO34+AQ34</f>
        <v>17.399999999999999</v>
      </c>
    </row>
    <row r="35" spans="1:127" ht="16.5" thickBot="1">
      <c r="A35" s="1" t="s">
        <v>644</v>
      </c>
      <c r="B35" s="373">
        <f t="shared" si="46"/>
        <v>21.200000000000003</v>
      </c>
      <c r="C35" s="18">
        <v>0.4</v>
      </c>
      <c r="D35" s="319">
        <f t="shared" ref="D35:D43" si="54">C35</f>
        <v>0.4</v>
      </c>
      <c r="E35" s="18">
        <v>0.7</v>
      </c>
      <c r="F35" s="18">
        <v>0.3</v>
      </c>
      <c r="G35" s="353">
        <f t="shared" ref="G35:G43" si="55">SUM(E35:F35)</f>
        <v>1</v>
      </c>
      <c r="H35" s="18">
        <v>0</v>
      </c>
      <c r="I35" s="18">
        <v>0.2</v>
      </c>
      <c r="J35" s="18">
        <v>1.6</v>
      </c>
      <c r="K35" s="353">
        <f t="shared" si="47"/>
        <v>1.8</v>
      </c>
      <c r="L35" s="18">
        <v>0.9</v>
      </c>
      <c r="M35" s="18">
        <v>0.4</v>
      </c>
      <c r="N35" s="353">
        <f t="shared" ref="N35:N43" si="56">SUM(L35:M35)</f>
        <v>1.3</v>
      </c>
      <c r="O35" s="18">
        <v>0.2</v>
      </c>
      <c r="P35" s="18">
        <v>0.9</v>
      </c>
      <c r="Q35" s="18">
        <v>0.8</v>
      </c>
      <c r="R35" s="18">
        <v>0.3</v>
      </c>
      <c r="S35" s="18">
        <v>1.1000000000000001</v>
      </c>
      <c r="T35" s="319">
        <f t="shared" si="48"/>
        <v>3.3000000000000003</v>
      </c>
      <c r="U35" s="18">
        <v>0</v>
      </c>
      <c r="V35" s="18">
        <v>0.1</v>
      </c>
      <c r="W35" s="18">
        <v>0</v>
      </c>
      <c r="X35" s="353">
        <f t="shared" si="49"/>
        <v>0.1</v>
      </c>
      <c r="Y35" s="18">
        <v>0.5</v>
      </c>
      <c r="Z35" s="18">
        <v>0.6</v>
      </c>
      <c r="AA35" s="18">
        <v>1</v>
      </c>
      <c r="AB35" s="18">
        <v>0.6</v>
      </c>
      <c r="AC35" s="353">
        <f t="shared" si="50"/>
        <v>2.7</v>
      </c>
      <c r="AD35" s="18">
        <v>0.4</v>
      </c>
      <c r="AE35" s="18">
        <v>2.4</v>
      </c>
      <c r="AF35" s="18">
        <v>0.1</v>
      </c>
      <c r="AG35" s="319">
        <f t="shared" ref="AG35:AG43" si="57">SUM(AD35:AF35)</f>
        <v>2.9</v>
      </c>
      <c r="AH35" s="18">
        <v>3.3</v>
      </c>
      <c r="AI35" s="18">
        <v>1.4</v>
      </c>
      <c r="AJ35" s="18">
        <v>0.1</v>
      </c>
      <c r="AK35" s="319">
        <f t="shared" ref="AK35:AK43" si="58">SUM(AH35:AJ35)</f>
        <v>4.7999999999999989</v>
      </c>
      <c r="AL35" s="18">
        <v>0</v>
      </c>
      <c r="AM35" s="319">
        <f t="shared" si="51"/>
        <v>0</v>
      </c>
      <c r="AN35" s="18">
        <v>1.3</v>
      </c>
      <c r="AO35" s="319">
        <f t="shared" ref="AO35:AO43" si="59">AN35</f>
        <v>1.3</v>
      </c>
      <c r="AP35" s="18">
        <v>1.6</v>
      </c>
      <c r="AQ35" s="319">
        <f t="shared" si="52"/>
        <v>1.6</v>
      </c>
      <c r="AR35" s="112">
        <f t="shared" si="53"/>
        <v>21.200000000000003</v>
      </c>
    </row>
    <row r="36" spans="1:127" ht="16.5" thickBot="1">
      <c r="A36" s="1" t="s">
        <v>649</v>
      </c>
      <c r="B36" s="373">
        <f t="shared" si="46"/>
        <v>22.899999999999995</v>
      </c>
      <c r="C36" s="18">
        <v>0.6</v>
      </c>
      <c r="D36" s="319">
        <f t="shared" si="54"/>
        <v>0.6</v>
      </c>
      <c r="E36" s="18">
        <v>0.8</v>
      </c>
      <c r="F36" s="18">
        <v>0.5</v>
      </c>
      <c r="G36" s="353">
        <f t="shared" si="55"/>
        <v>1.3</v>
      </c>
      <c r="H36" s="18">
        <v>0.1</v>
      </c>
      <c r="I36" s="18">
        <v>0.2</v>
      </c>
      <c r="J36" s="18">
        <v>1.3</v>
      </c>
      <c r="K36" s="353">
        <f t="shared" si="47"/>
        <v>1.6</v>
      </c>
      <c r="L36" s="18">
        <v>1.4</v>
      </c>
      <c r="M36" s="18">
        <v>0.3</v>
      </c>
      <c r="N36" s="353">
        <f t="shared" si="56"/>
        <v>1.7</v>
      </c>
      <c r="O36" s="18">
        <v>0.3</v>
      </c>
      <c r="P36" s="18">
        <v>0.5</v>
      </c>
      <c r="Q36" s="18">
        <v>1</v>
      </c>
      <c r="R36" s="18">
        <v>0.3</v>
      </c>
      <c r="S36" s="18">
        <v>1</v>
      </c>
      <c r="T36" s="319">
        <f t="shared" si="48"/>
        <v>3.1</v>
      </c>
      <c r="U36" s="18">
        <v>0.4</v>
      </c>
      <c r="V36" s="18">
        <v>0.2</v>
      </c>
      <c r="W36" s="18">
        <v>0.1</v>
      </c>
      <c r="X36" s="353">
        <f t="shared" si="49"/>
        <v>0.70000000000000007</v>
      </c>
      <c r="Y36" s="18">
        <v>1.1000000000000001</v>
      </c>
      <c r="Z36" s="18">
        <v>1.6</v>
      </c>
      <c r="AA36" s="18">
        <v>1.3</v>
      </c>
      <c r="AB36" s="18">
        <v>0.7</v>
      </c>
      <c r="AC36" s="353">
        <f t="shared" si="50"/>
        <v>4.7</v>
      </c>
      <c r="AD36" s="18">
        <v>0.9</v>
      </c>
      <c r="AE36" s="18">
        <v>1.8</v>
      </c>
      <c r="AF36" s="18">
        <v>0</v>
      </c>
      <c r="AG36" s="319">
        <f t="shared" si="57"/>
        <v>2.7</v>
      </c>
      <c r="AH36" s="18">
        <v>2.6</v>
      </c>
      <c r="AI36" s="18">
        <v>1</v>
      </c>
      <c r="AJ36" s="18">
        <v>0.1</v>
      </c>
      <c r="AK36" s="319">
        <f t="shared" si="58"/>
        <v>3.7</v>
      </c>
      <c r="AL36" s="18">
        <v>0</v>
      </c>
      <c r="AM36" s="319">
        <f t="shared" si="51"/>
        <v>0</v>
      </c>
      <c r="AN36" s="18">
        <v>1.4</v>
      </c>
      <c r="AO36" s="319">
        <f t="shared" si="59"/>
        <v>1.4</v>
      </c>
      <c r="AP36" s="18">
        <v>1.4</v>
      </c>
      <c r="AQ36" s="319">
        <f t="shared" si="52"/>
        <v>1.4</v>
      </c>
      <c r="AR36" s="112">
        <f t="shared" si="53"/>
        <v>22.899999999999995</v>
      </c>
    </row>
    <row r="37" spans="1:127" ht="16.5" thickBot="1">
      <c r="A37" s="1" t="s">
        <v>645</v>
      </c>
      <c r="B37" s="373">
        <f t="shared" si="46"/>
        <v>20.399999999999999</v>
      </c>
      <c r="C37" s="18">
        <v>0.6</v>
      </c>
      <c r="D37" s="319">
        <f t="shared" si="54"/>
        <v>0.6</v>
      </c>
      <c r="E37" s="18">
        <v>0.7</v>
      </c>
      <c r="F37" s="18">
        <v>0.1</v>
      </c>
      <c r="G37" s="353">
        <f t="shared" si="55"/>
        <v>0.79999999999999993</v>
      </c>
      <c r="H37" s="18">
        <v>0.2</v>
      </c>
      <c r="I37" s="18">
        <v>0.2</v>
      </c>
      <c r="J37" s="18">
        <v>2.2000000000000002</v>
      </c>
      <c r="K37" s="353">
        <f t="shared" si="47"/>
        <v>2.6</v>
      </c>
      <c r="L37" s="18">
        <v>1</v>
      </c>
      <c r="M37" s="18">
        <v>0.7</v>
      </c>
      <c r="N37" s="353">
        <f t="shared" si="56"/>
        <v>1.7</v>
      </c>
      <c r="O37" s="18">
        <v>0.9</v>
      </c>
      <c r="P37" s="18">
        <v>0.8</v>
      </c>
      <c r="Q37" s="18">
        <v>0.7</v>
      </c>
      <c r="R37" s="18">
        <v>0.2</v>
      </c>
      <c r="S37" s="18">
        <v>1.2</v>
      </c>
      <c r="T37" s="319">
        <f t="shared" si="48"/>
        <v>3.8000000000000007</v>
      </c>
      <c r="U37" s="18">
        <v>0.6</v>
      </c>
      <c r="V37" s="18">
        <v>0.2</v>
      </c>
      <c r="W37" s="18">
        <v>0.2</v>
      </c>
      <c r="X37" s="353">
        <f t="shared" si="49"/>
        <v>1</v>
      </c>
      <c r="Y37" s="18">
        <v>1.8</v>
      </c>
      <c r="Z37" s="18">
        <v>0.5</v>
      </c>
      <c r="AA37" s="18">
        <v>0.8</v>
      </c>
      <c r="AB37" s="18">
        <v>0.8</v>
      </c>
      <c r="AC37" s="353">
        <f t="shared" si="50"/>
        <v>3.8999999999999995</v>
      </c>
      <c r="AD37" s="18">
        <v>0</v>
      </c>
      <c r="AE37" s="18">
        <v>0.5</v>
      </c>
      <c r="AF37" s="18">
        <v>0</v>
      </c>
      <c r="AG37" s="319">
        <f t="shared" si="57"/>
        <v>0.5</v>
      </c>
      <c r="AH37" s="18">
        <v>1.9</v>
      </c>
      <c r="AI37" s="18">
        <v>0.9</v>
      </c>
      <c r="AJ37" s="18">
        <v>0.3</v>
      </c>
      <c r="AK37" s="319">
        <f t="shared" si="58"/>
        <v>3.0999999999999996</v>
      </c>
      <c r="AL37" s="18">
        <v>0</v>
      </c>
      <c r="AM37" s="319">
        <f t="shared" si="51"/>
        <v>0</v>
      </c>
      <c r="AN37" s="18">
        <v>0.9</v>
      </c>
      <c r="AO37" s="319">
        <f t="shared" si="59"/>
        <v>0.9</v>
      </c>
      <c r="AP37" s="18">
        <v>1.5</v>
      </c>
      <c r="AQ37" s="319">
        <f t="shared" si="52"/>
        <v>1.5</v>
      </c>
      <c r="AR37" s="112">
        <f t="shared" si="53"/>
        <v>20.399999999999999</v>
      </c>
    </row>
    <row r="38" spans="1:127" ht="16.5" thickBot="1">
      <c r="A38" s="1" t="s">
        <v>646</v>
      </c>
      <c r="B38" s="373">
        <f t="shared" si="46"/>
        <v>19.8</v>
      </c>
      <c r="C38" s="18">
        <v>0.6</v>
      </c>
      <c r="D38" s="319">
        <f t="shared" si="54"/>
        <v>0.6</v>
      </c>
      <c r="E38" s="18">
        <v>0.8</v>
      </c>
      <c r="F38" s="18">
        <v>0.2</v>
      </c>
      <c r="G38" s="353">
        <f t="shared" si="55"/>
        <v>1</v>
      </c>
      <c r="H38" s="18">
        <v>0.2</v>
      </c>
      <c r="I38" s="18">
        <v>0.2</v>
      </c>
      <c r="J38" s="18">
        <v>2.2000000000000002</v>
      </c>
      <c r="K38" s="353">
        <f t="shared" si="47"/>
        <v>2.6</v>
      </c>
      <c r="L38" s="18">
        <v>1.2</v>
      </c>
      <c r="M38" s="18">
        <v>0.4</v>
      </c>
      <c r="N38" s="353">
        <f t="shared" si="56"/>
        <v>1.6</v>
      </c>
      <c r="O38" s="18">
        <v>0.6</v>
      </c>
      <c r="P38" s="18">
        <v>0.7</v>
      </c>
      <c r="Q38" s="18">
        <v>1</v>
      </c>
      <c r="R38" s="18">
        <v>0.1</v>
      </c>
      <c r="S38" s="18">
        <v>1.2</v>
      </c>
      <c r="T38" s="319">
        <f t="shared" si="48"/>
        <v>3.5999999999999996</v>
      </c>
      <c r="U38" s="18">
        <v>0.6</v>
      </c>
      <c r="V38" s="18">
        <v>0.6</v>
      </c>
      <c r="W38" s="18">
        <v>0.2</v>
      </c>
      <c r="X38" s="353">
        <f t="shared" si="49"/>
        <v>1.4</v>
      </c>
      <c r="Y38" s="18">
        <v>1</v>
      </c>
      <c r="Z38" s="18">
        <v>0.4</v>
      </c>
      <c r="AA38" s="18">
        <v>0.7</v>
      </c>
      <c r="AB38" s="18">
        <v>1</v>
      </c>
      <c r="AC38" s="353">
        <f t="shared" si="50"/>
        <v>3.0999999999999996</v>
      </c>
      <c r="AD38" s="18">
        <v>0</v>
      </c>
      <c r="AE38" s="18">
        <v>0.4</v>
      </c>
      <c r="AF38" s="18">
        <v>0</v>
      </c>
      <c r="AG38" s="319">
        <f t="shared" si="57"/>
        <v>0.4</v>
      </c>
      <c r="AH38" s="18">
        <v>2</v>
      </c>
      <c r="AI38" s="18">
        <v>0.8</v>
      </c>
      <c r="AJ38" s="18">
        <v>0.1</v>
      </c>
      <c r="AK38" s="319">
        <f t="shared" si="58"/>
        <v>2.9</v>
      </c>
      <c r="AL38" s="18">
        <v>0</v>
      </c>
      <c r="AM38" s="319">
        <f t="shared" si="51"/>
        <v>0</v>
      </c>
      <c r="AN38" s="18">
        <v>1.1000000000000001</v>
      </c>
      <c r="AO38" s="319">
        <f t="shared" si="59"/>
        <v>1.1000000000000001</v>
      </c>
      <c r="AP38" s="18">
        <v>1.5</v>
      </c>
      <c r="AQ38" s="319">
        <f t="shared" si="52"/>
        <v>1.5</v>
      </c>
      <c r="AR38" s="112">
        <f t="shared" si="53"/>
        <v>19.8</v>
      </c>
    </row>
    <row r="39" spans="1:127" ht="16.5" thickBot="1">
      <c r="A39" s="1" t="s">
        <v>650</v>
      </c>
      <c r="B39" s="373">
        <f t="shared" si="46"/>
        <v>21.8</v>
      </c>
      <c r="C39" s="18">
        <v>0.6</v>
      </c>
      <c r="D39" s="319">
        <f t="shared" si="54"/>
        <v>0.6</v>
      </c>
      <c r="E39" s="18">
        <v>0.6</v>
      </c>
      <c r="F39" s="18">
        <v>0.6</v>
      </c>
      <c r="G39" s="353">
        <f t="shared" si="55"/>
        <v>1.2</v>
      </c>
      <c r="H39" s="18">
        <v>0</v>
      </c>
      <c r="I39" s="18">
        <v>0.2</v>
      </c>
      <c r="J39" s="18">
        <v>1.7</v>
      </c>
      <c r="K39" s="353">
        <f t="shared" si="47"/>
        <v>1.9</v>
      </c>
      <c r="L39" s="18">
        <v>1.4</v>
      </c>
      <c r="M39" s="18">
        <v>0.5</v>
      </c>
      <c r="N39" s="353">
        <f t="shared" si="56"/>
        <v>1.9</v>
      </c>
      <c r="O39" s="18">
        <v>0.2</v>
      </c>
      <c r="P39" s="18">
        <v>0.5</v>
      </c>
      <c r="Q39" s="18">
        <v>0.4</v>
      </c>
      <c r="R39" s="18">
        <v>0.1</v>
      </c>
      <c r="S39" s="18">
        <v>0.7</v>
      </c>
      <c r="T39" s="319">
        <f t="shared" si="48"/>
        <v>1.9000000000000001</v>
      </c>
      <c r="U39" s="18">
        <v>0.4</v>
      </c>
      <c r="V39" s="18">
        <v>0.6</v>
      </c>
      <c r="W39" s="18">
        <v>0</v>
      </c>
      <c r="X39" s="353">
        <f t="shared" si="49"/>
        <v>1</v>
      </c>
      <c r="Y39" s="18">
        <v>1.6</v>
      </c>
      <c r="Z39" s="18">
        <v>1.5</v>
      </c>
      <c r="AA39" s="18">
        <v>1.2</v>
      </c>
      <c r="AB39" s="18">
        <v>0.6</v>
      </c>
      <c r="AC39" s="353">
        <f t="shared" si="50"/>
        <v>4.8999999999999995</v>
      </c>
      <c r="AD39" s="18">
        <v>0.6</v>
      </c>
      <c r="AE39" s="18">
        <v>1.9</v>
      </c>
      <c r="AF39" s="18">
        <v>0</v>
      </c>
      <c r="AG39" s="319">
        <f t="shared" si="57"/>
        <v>2.5</v>
      </c>
      <c r="AH39" s="18">
        <v>2</v>
      </c>
      <c r="AI39" s="18">
        <v>0.7</v>
      </c>
      <c r="AJ39" s="18">
        <v>0.1</v>
      </c>
      <c r="AK39" s="319">
        <f>SUM(AH39:AJ39)</f>
        <v>2.8000000000000003</v>
      </c>
      <c r="AL39" s="18">
        <v>0</v>
      </c>
      <c r="AM39" s="319">
        <f t="shared" si="51"/>
        <v>0</v>
      </c>
      <c r="AN39" s="18">
        <v>1.5</v>
      </c>
      <c r="AO39" s="319">
        <f t="shared" si="59"/>
        <v>1.5</v>
      </c>
      <c r="AP39" s="18">
        <v>1.6</v>
      </c>
      <c r="AQ39" s="319">
        <f t="shared" si="52"/>
        <v>1.6</v>
      </c>
      <c r="AR39" s="112">
        <f t="shared" si="53"/>
        <v>21.8</v>
      </c>
    </row>
    <row r="40" spans="1:127" ht="16.5" thickBot="1">
      <c r="A40" s="1" t="s">
        <v>647</v>
      </c>
      <c r="B40" s="373">
        <f t="shared" si="46"/>
        <v>18.3</v>
      </c>
      <c r="C40" s="18">
        <v>0.5</v>
      </c>
      <c r="D40" s="319">
        <f t="shared" si="54"/>
        <v>0.5</v>
      </c>
      <c r="E40" s="18">
        <v>1</v>
      </c>
      <c r="F40" s="18">
        <v>0.8</v>
      </c>
      <c r="G40" s="353">
        <f t="shared" si="55"/>
        <v>1.8</v>
      </c>
      <c r="H40" s="18">
        <v>0.2</v>
      </c>
      <c r="I40" s="18">
        <v>0</v>
      </c>
      <c r="J40" s="18">
        <v>2</v>
      </c>
      <c r="K40" s="353">
        <f t="shared" si="47"/>
        <v>2.2000000000000002</v>
      </c>
      <c r="L40" s="18">
        <v>1</v>
      </c>
      <c r="M40" s="18">
        <v>0.9</v>
      </c>
      <c r="N40" s="353">
        <f t="shared" si="56"/>
        <v>1.9</v>
      </c>
      <c r="O40" s="18">
        <v>0.4</v>
      </c>
      <c r="P40" s="18">
        <v>0.8</v>
      </c>
      <c r="Q40" s="18">
        <v>0.9</v>
      </c>
      <c r="R40" s="18">
        <v>0.1</v>
      </c>
      <c r="S40" s="18">
        <v>1</v>
      </c>
      <c r="T40" s="319">
        <f t="shared" si="48"/>
        <v>3.2</v>
      </c>
      <c r="U40" s="18">
        <v>0.5</v>
      </c>
      <c r="V40" s="18">
        <v>0.2</v>
      </c>
      <c r="W40" s="18">
        <v>0.2</v>
      </c>
      <c r="X40" s="353">
        <f t="shared" si="49"/>
        <v>0.89999999999999991</v>
      </c>
      <c r="Y40" s="18">
        <v>0.8</v>
      </c>
      <c r="Z40" s="18">
        <v>0.2</v>
      </c>
      <c r="AA40" s="18">
        <v>0.9</v>
      </c>
      <c r="AB40" s="18">
        <v>0.7</v>
      </c>
      <c r="AC40" s="353">
        <f t="shared" si="50"/>
        <v>2.5999999999999996</v>
      </c>
      <c r="AD40" s="18">
        <v>0</v>
      </c>
      <c r="AE40" s="18">
        <v>0.1</v>
      </c>
      <c r="AF40" s="18">
        <v>0</v>
      </c>
      <c r="AG40" s="319">
        <f t="shared" si="57"/>
        <v>0.1</v>
      </c>
      <c r="AH40" s="18">
        <v>1.1000000000000001</v>
      </c>
      <c r="AI40" s="18">
        <v>0.9</v>
      </c>
      <c r="AJ40" s="18">
        <v>0.9</v>
      </c>
      <c r="AK40" s="319">
        <f t="shared" si="58"/>
        <v>2.9</v>
      </c>
      <c r="AL40" s="18">
        <v>0</v>
      </c>
      <c r="AM40" s="319">
        <f t="shared" si="51"/>
        <v>0</v>
      </c>
      <c r="AN40" s="18">
        <v>0.8</v>
      </c>
      <c r="AO40" s="319">
        <f t="shared" si="59"/>
        <v>0.8</v>
      </c>
      <c r="AP40" s="18">
        <v>1.4</v>
      </c>
      <c r="AQ40" s="319">
        <f t="shared" si="52"/>
        <v>1.4</v>
      </c>
      <c r="AR40" s="112">
        <f t="shared" si="53"/>
        <v>18.3</v>
      </c>
    </row>
    <row r="41" spans="1:127" ht="16.5" thickBot="1">
      <c r="A41" s="1" t="s">
        <v>648</v>
      </c>
      <c r="B41" s="373">
        <f t="shared" si="46"/>
        <v>17.5</v>
      </c>
      <c r="C41" s="18">
        <v>0.7</v>
      </c>
      <c r="D41" s="319">
        <f t="shared" si="54"/>
        <v>0.7</v>
      </c>
      <c r="E41" s="18">
        <v>0.4</v>
      </c>
      <c r="F41" s="18">
        <v>0.2</v>
      </c>
      <c r="G41" s="353">
        <f t="shared" si="55"/>
        <v>0.60000000000000009</v>
      </c>
      <c r="H41" s="18">
        <v>0.1</v>
      </c>
      <c r="I41" s="18">
        <v>0.1</v>
      </c>
      <c r="J41" s="18">
        <v>1.5</v>
      </c>
      <c r="K41" s="353">
        <f t="shared" si="47"/>
        <v>1.7</v>
      </c>
      <c r="L41" s="18">
        <v>0.5</v>
      </c>
      <c r="M41" s="18">
        <v>0</v>
      </c>
      <c r="N41" s="353">
        <f t="shared" si="56"/>
        <v>0.5</v>
      </c>
      <c r="O41" s="18">
        <v>0.6</v>
      </c>
      <c r="P41" s="18">
        <v>0.8</v>
      </c>
      <c r="Q41" s="18">
        <v>1.7</v>
      </c>
      <c r="R41" s="18">
        <v>0.1</v>
      </c>
      <c r="S41" s="18">
        <v>1.2</v>
      </c>
      <c r="T41" s="319">
        <f t="shared" si="48"/>
        <v>4.3999999999999995</v>
      </c>
      <c r="U41" s="18">
        <v>1</v>
      </c>
      <c r="V41" s="18">
        <v>0.8</v>
      </c>
      <c r="W41" s="18">
        <v>0.3</v>
      </c>
      <c r="X41" s="353">
        <f t="shared" si="49"/>
        <v>2.1</v>
      </c>
      <c r="Y41" s="18">
        <v>0.4</v>
      </c>
      <c r="Z41" s="18">
        <v>0.6</v>
      </c>
      <c r="AA41" s="18">
        <v>0.4</v>
      </c>
      <c r="AB41" s="18">
        <v>1</v>
      </c>
      <c r="AC41" s="353">
        <f t="shared" si="50"/>
        <v>2.4</v>
      </c>
      <c r="AD41" s="18">
        <v>0</v>
      </c>
      <c r="AE41" s="18">
        <v>0.2</v>
      </c>
      <c r="AF41" s="18">
        <v>0.1</v>
      </c>
      <c r="AG41" s="319">
        <f t="shared" si="57"/>
        <v>0.30000000000000004</v>
      </c>
      <c r="AH41" s="18">
        <v>2.8</v>
      </c>
      <c r="AI41" s="18">
        <v>0.6</v>
      </c>
      <c r="AJ41" s="18">
        <v>0</v>
      </c>
      <c r="AK41" s="319">
        <f t="shared" si="58"/>
        <v>3.4</v>
      </c>
      <c r="AL41" s="18">
        <v>0</v>
      </c>
      <c r="AM41" s="319">
        <f t="shared" si="51"/>
        <v>0</v>
      </c>
      <c r="AN41" s="18">
        <v>0.5</v>
      </c>
      <c r="AO41" s="319">
        <f t="shared" si="59"/>
        <v>0.5</v>
      </c>
      <c r="AP41" s="18">
        <v>0.9</v>
      </c>
      <c r="AQ41" s="319">
        <f t="shared" si="52"/>
        <v>0.9</v>
      </c>
      <c r="AR41" s="112">
        <f t="shared" si="53"/>
        <v>17.5</v>
      </c>
    </row>
    <row r="42" spans="1:127" ht="16.5" thickBot="1">
      <c r="A42" s="1" t="s">
        <v>652</v>
      </c>
      <c r="B42" s="373">
        <f t="shared" si="46"/>
        <v>22.3</v>
      </c>
      <c r="C42" s="18">
        <v>0.6</v>
      </c>
      <c r="D42" s="319">
        <f t="shared" si="54"/>
        <v>0.6</v>
      </c>
      <c r="E42" s="18">
        <v>0.6</v>
      </c>
      <c r="F42" s="18">
        <v>0.8</v>
      </c>
      <c r="G42" s="353">
        <f t="shared" si="55"/>
        <v>1.4</v>
      </c>
      <c r="H42" s="18">
        <v>0.1</v>
      </c>
      <c r="I42" s="18">
        <v>0.3</v>
      </c>
      <c r="J42" s="18">
        <v>1.5</v>
      </c>
      <c r="K42" s="353">
        <f t="shared" si="47"/>
        <v>1.9</v>
      </c>
      <c r="L42" s="18">
        <v>2.2999999999999998</v>
      </c>
      <c r="M42" s="18">
        <v>0.6</v>
      </c>
      <c r="N42" s="353">
        <f t="shared" si="56"/>
        <v>2.9</v>
      </c>
      <c r="O42" s="18">
        <v>0.2</v>
      </c>
      <c r="P42" s="18">
        <v>0.6</v>
      </c>
      <c r="Q42" s="18">
        <v>0.5</v>
      </c>
      <c r="R42" s="18">
        <v>0.4</v>
      </c>
      <c r="S42" s="18">
        <v>1.4</v>
      </c>
      <c r="T42" s="319">
        <f t="shared" si="48"/>
        <v>3.1</v>
      </c>
      <c r="U42" s="18">
        <v>0.9</v>
      </c>
      <c r="V42" s="18">
        <v>0.6</v>
      </c>
      <c r="W42" s="18">
        <v>0</v>
      </c>
      <c r="X42" s="353">
        <f t="shared" si="49"/>
        <v>1.5</v>
      </c>
      <c r="Y42" s="18">
        <v>0.2</v>
      </c>
      <c r="Z42" s="18">
        <v>0.7</v>
      </c>
      <c r="AA42" s="18">
        <v>1.2</v>
      </c>
      <c r="AB42" s="18">
        <v>0.1</v>
      </c>
      <c r="AC42" s="353">
        <f t="shared" si="50"/>
        <v>2.1999999999999997</v>
      </c>
      <c r="AD42" s="18">
        <v>0.4</v>
      </c>
      <c r="AE42" s="18">
        <v>1.3</v>
      </c>
      <c r="AF42" s="18">
        <v>0</v>
      </c>
      <c r="AG42" s="319">
        <f t="shared" si="57"/>
        <v>1.7000000000000002</v>
      </c>
      <c r="AH42" s="18">
        <v>3.2</v>
      </c>
      <c r="AI42" s="18">
        <v>0.8</v>
      </c>
      <c r="AJ42" s="18">
        <v>0</v>
      </c>
      <c r="AK42" s="319">
        <f t="shared" si="58"/>
        <v>4</v>
      </c>
      <c r="AL42" s="18">
        <v>0</v>
      </c>
      <c r="AM42" s="319">
        <f t="shared" si="51"/>
        <v>0</v>
      </c>
      <c r="AN42" s="18">
        <v>1.6</v>
      </c>
      <c r="AO42" s="319">
        <f t="shared" si="59"/>
        <v>1.6</v>
      </c>
      <c r="AP42" s="18">
        <v>1.4</v>
      </c>
      <c r="AQ42" s="319">
        <f t="shared" si="52"/>
        <v>1.4</v>
      </c>
      <c r="AR42" s="112">
        <f t="shared" si="53"/>
        <v>22.3</v>
      </c>
    </row>
    <row r="43" spans="1:127" ht="16.5" thickBot="1">
      <c r="A43" s="1" t="s">
        <v>651</v>
      </c>
      <c r="B43" s="373">
        <f t="shared" si="46"/>
        <v>23.1</v>
      </c>
      <c r="C43" s="18">
        <v>1</v>
      </c>
      <c r="D43" s="319">
        <f t="shared" si="54"/>
        <v>1</v>
      </c>
      <c r="E43" s="18">
        <v>0.6</v>
      </c>
      <c r="F43" s="18">
        <v>0.7</v>
      </c>
      <c r="G43" s="353">
        <f t="shared" si="55"/>
        <v>1.2999999999999998</v>
      </c>
      <c r="H43" s="18">
        <v>0.1</v>
      </c>
      <c r="I43" s="18">
        <v>0</v>
      </c>
      <c r="J43" s="18">
        <v>1.5</v>
      </c>
      <c r="K43" s="353">
        <f t="shared" si="47"/>
        <v>1.6</v>
      </c>
      <c r="L43" s="18">
        <v>2</v>
      </c>
      <c r="M43" s="18">
        <v>0.5</v>
      </c>
      <c r="N43" s="353">
        <f t="shared" si="56"/>
        <v>2.5</v>
      </c>
      <c r="O43" s="18">
        <v>0.2</v>
      </c>
      <c r="P43" s="18">
        <v>0.7</v>
      </c>
      <c r="Q43" s="18">
        <v>0.4</v>
      </c>
      <c r="R43" s="18">
        <v>0.2</v>
      </c>
      <c r="S43" s="18">
        <v>1.1000000000000001</v>
      </c>
      <c r="T43" s="319">
        <f t="shared" si="48"/>
        <v>2.5999999999999996</v>
      </c>
      <c r="U43" s="18">
        <v>0.3</v>
      </c>
      <c r="V43" s="18">
        <v>1.1000000000000001</v>
      </c>
      <c r="W43" s="18">
        <v>0</v>
      </c>
      <c r="X43" s="353">
        <f t="shared" si="49"/>
        <v>1.4000000000000001</v>
      </c>
      <c r="Y43" s="18">
        <v>0.7</v>
      </c>
      <c r="Z43" s="18">
        <v>0.7</v>
      </c>
      <c r="AA43" s="18">
        <v>0.7</v>
      </c>
      <c r="AB43" s="18">
        <v>0.3</v>
      </c>
      <c r="AC43" s="353">
        <f t="shared" si="50"/>
        <v>2.3999999999999995</v>
      </c>
      <c r="AD43" s="18">
        <v>0.4</v>
      </c>
      <c r="AE43" s="18">
        <v>2</v>
      </c>
      <c r="AF43" s="18">
        <v>0</v>
      </c>
      <c r="AG43" s="319">
        <f t="shared" si="57"/>
        <v>2.4</v>
      </c>
      <c r="AH43" s="18">
        <v>4.2</v>
      </c>
      <c r="AI43" s="18">
        <v>1</v>
      </c>
      <c r="AJ43" s="18">
        <v>0</v>
      </c>
      <c r="AK43" s="319">
        <f t="shared" si="58"/>
        <v>5.2</v>
      </c>
      <c r="AL43" s="18">
        <v>0</v>
      </c>
      <c r="AM43" s="319">
        <f t="shared" si="51"/>
        <v>0</v>
      </c>
      <c r="AN43" s="18">
        <v>1.4</v>
      </c>
      <c r="AO43" s="319">
        <f t="shared" si="59"/>
        <v>1.4</v>
      </c>
      <c r="AP43" s="18">
        <v>1.3</v>
      </c>
      <c r="AQ43" s="319">
        <f t="shared" si="52"/>
        <v>1.3</v>
      </c>
      <c r="AR43" s="112">
        <f t="shared" si="53"/>
        <v>23.1</v>
      </c>
    </row>
    <row r="44" spans="1:127" ht="15.75">
      <c r="A44" s="1"/>
      <c r="B44" s="373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"/>
      <c r="U44" s="18"/>
      <c r="V44" s="18"/>
      <c r="W44" s="18"/>
      <c r="X44" s="18"/>
    </row>
    <row r="45" spans="1:127" ht="15.75" thickBot="1">
      <c r="A45" s="1"/>
      <c r="B45" s="1"/>
      <c r="C45" s="314"/>
      <c r="D45" s="31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X45" s="1"/>
      <c r="CY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</row>
    <row r="46" spans="1:127" ht="15.75">
      <c r="A46" s="338" t="s">
        <v>61</v>
      </c>
      <c r="B46" s="356"/>
      <c r="C46" s="339" t="s">
        <v>74</v>
      </c>
      <c r="D46" s="339" t="s">
        <v>76</v>
      </c>
      <c r="E46" s="339" t="s">
        <v>77</v>
      </c>
      <c r="F46" s="339" t="s">
        <v>79</v>
      </c>
      <c r="G46" s="339" t="s">
        <v>78</v>
      </c>
      <c r="H46" s="339" t="s">
        <v>83</v>
      </c>
      <c r="I46" s="339" t="s">
        <v>84</v>
      </c>
      <c r="J46" s="339" t="s">
        <v>86</v>
      </c>
      <c r="K46" s="339" t="s">
        <v>88</v>
      </c>
      <c r="L46" s="339" t="s">
        <v>89</v>
      </c>
      <c r="M46" s="339" t="s">
        <v>91</v>
      </c>
      <c r="N46" s="339" t="s">
        <v>93</v>
      </c>
      <c r="O46" s="377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</row>
    <row r="47" spans="1:127" ht="15.75">
      <c r="A47" s="340" t="s">
        <v>58</v>
      </c>
      <c r="B47" s="357"/>
      <c r="C47" s="341">
        <f>D27</f>
        <v>0.59399999999999997</v>
      </c>
      <c r="D47" s="341">
        <f>G27</f>
        <v>0.83466666666666689</v>
      </c>
      <c r="E47" s="341">
        <f>K27</f>
        <v>1.9546666666666666</v>
      </c>
      <c r="F47" s="341">
        <f>N27</f>
        <v>1.3213333333333332</v>
      </c>
      <c r="G47" s="341">
        <f>T27</f>
        <v>3.4260000000000002</v>
      </c>
      <c r="H47" s="341">
        <f>X27</f>
        <v>1.4413333333333331</v>
      </c>
      <c r="I47" s="341">
        <f>AC27</f>
        <v>2.7193333333333332</v>
      </c>
      <c r="J47" s="341">
        <f>AG27</f>
        <v>0.95733333333333348</v>
      </c>
      <c r="K47" s="341">
        <f>AK27</f>
        <v>4.0220000000000002</v>
      </c>
      <c r="L47" s="341">
        <f>AM27</f>
        <v>0</v>
      </c>
      <c r="M47" s="341">
        <f>(AO27)</f>
        <v>0.94066666666666676</v>
      </c>
      <c r="N47" s="341">
        <f>AQ27</f>
        <v>1.4279999999999999</v>
      </c>
      <c r="O47" s="341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</row>
    <row r="48" spans="1:127" ht="15.75">
      <c r="A48" s="340" t="s">
        <v>656</v>
      </c>
      <c r="B48" s="357"/>
      <c r="C48" s="341">
        <f>D28</f>
        <v>0.79999999999999993</v>
      </c>
      <c r="D48" s="341">
        <f>G28</f>
        <v>1.0733333333333333</v>
      </c>
      <c r="E48" s="341">
        <f>K28</f>
        <v>1.7700000000000002</v>
      </c>
      <c r="F48" s="341">
        <f>N28</f>
        <v>2.2033333333333336</v>
      </c>
      <c r="G48" s="341">
        <f>T28</f>
        <v>3.293333333333333</v>
      </c>
      <c r="H48" s="341">
        <f>X28</f>
        <v>1.3333333333333333</v>
      </c>
      <c r="I48" s="341">
        <f>AC28</f>
        <v>3.6366666666666667</v>
      </c>
      <c r="J48" s="341">
        <f>AG28</f>
        <v>1.0666666666666667</v>
      </c>
      <c r="K48" s="341">
        <f>AK28</f>
        <v>3.44</v>
      </c>
      <c r="L48" s="341">
        <f>AM28</f>
        <v>0</v>
      </c>
      <c r="M48" s="341">
        <f>(AO28)</f>
        <v>1.3666666666666665</v>
      </c>
      <c r="N48" s="341">
        <f>AQ28</f>
        <v>1.1700000000000002</v>
      </c>
      <c r="O48" s="341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</row>
    <row r="49" spans="1:126" ht="15.75">
      <c r="A49" s="340" t="s">
        <v>654</v>
      </c>
      <c r="B49" s="357"/>
      <c r="C49" s="341">
        <f>D29</f>
        <v>0.45</v>
      </c>
      <c r="D49" s="341">
        <f>G29</f>
        <v>0.7</v>
      </c>
      <c r="E49" s="341">
        <f>K29</f>
        <v>1.4500000000000002</v>
      </c>
      <c r="F49" s="341">
        <f>N29</f>
        <v>0.64999999999999991</v>
      </c>
      <c r="G49" s="341">
        <f>T29</f>
        <v>4.0499999999999989</v>
      </c>
      <c r="H49" s="341">
        <f>X29</f>
        <v>2.3000000000000003</v>
      </c>
      <c r="I49" s="341">
        <f>AC29</f>
        <v>1.7999999999999998</v>
      </c>
      <c r="J49" s="341">
        <f>AG29</f>
        <v>0.4</v>
      </c>
      <c r="K49" s="341">
        <f>AK29</f>
        <v>2.8000000000000003</v>
      </c>
      <c r="L49" s="341">
        <f>AM29</f>
        <v>0</v>
      </c>
      <c r="M49" s="341">
        <f>(AO29)</f>
        <v>0.55000000000000004</v>
      </c>
      <c r="N49" s="341">
        <f>AQ29</f>
        <v>2</v>
      </c>
      <c r="O49" s="341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</row>
    <row r="50" spans="1:126" ht="15.75">
      <c r="A50" s="342" t="s">
        <v>59</v>
      </c>
      <c r="B50" s="358"/>
      <c r="C50" s="343">
        <f>D30</f>
        <v>0.42000000000000004</v>
      </c>
      <c r="D50" s="343">
        <f>G30</f>
        <v>0.74399999999999999</v>
      </c>
      <c r="E50" s="343">
        <f>K30</f>
        <v>1.7420000000000002</v>
      </c>
      <c r="F50" s="343">
        <f>N30</f>
        <v>0.53999999999999992</v>
      </c>
      <c r="G50" s="343">
        <f>T30</f>
        <v>5.1479999999999988</v>
      </c>
      <c r="H50" s="343">
        <f>X30</f>
        <v>2.3660000000000005</v>
      </c>
      <c r="I50" s="343">
        <f>AC30</f>
        <v>2</v>
      </c>
      <c r="J50" s="343">
        <f>AG30</f>
        <v>0.55999999999999994</v>
      </c>
      <c r="K50" s="343">
        <f>AK30</f>
        <v>2.1619999999999999</v>
      </c>
      <c r="L50" s="343">
        <f>AM30</f>
        <v>0</v>
      </c>
      <c r="M50" s="343">
        <f>AO30</f>
        <v>0.56400000000000006</v>
      </c>
      <c r="N50" s="343">
        <f>AQ30</f>
        <v>1.6359999999999999</v>
      </c>
      <c r="O50" s="341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</row>
    <row r="51" spans="1:126" ht="15.75">
      <c r="A51" s="340" t="s">
        <v>60</v>
      </c>
      <c r="B51" s="357"/>
      <c r="C51" s="341">
        <f>D26</f>
        <v>0.5505000000000001</v>
      </c>
      <c r="D51" s="341">
        <f>G26</f>
        <v>0.81200000000000006</v>
      </c>
      <c r="E51" s="341">
        <f>K26</f>
        <v>1.9015</v>
      </c>
      <c r="F51" s="341">
        <f>N26</f>
        <v>1.1259999999999999</v>
      </c>
      <c r="G51" s="341">
        <f>T26</f>
        <v>3.8565000000000005</v>
      </c>
      <c r="H51" s="341">
        <f>X26</f>
        <v>1.6724999999999999</v>
      </c>
      <c r="I51" s="341">
        <f>AC26</f>
        <v>2.5395000000000003</v>
      </c>
      <c r="J51" s="341">
        <f>AG26</f>
        <v>0.85800000000000021</v>
      </c>
      <c r="K51" s="341">
        <f>AK26</f>
        <v>3.5569999999999999</v>
      </c>
      <c r="L51" s="341">
        <f>AM26</f>
        <v>0</v>
      </c>
      <c r="M51" s="341">
        <f>AO26</f>
        <v>0.84650000000000014</v>
      </c>
      <c r="N51" s="344">
        <f>AQ26</f>
        <v>1.48</v>
      </c>
      <c r="O51" s="378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</row>
    <row r="52" spans="1:126" ht="15.75">
      <c r="A52" s="337" t="s">
        <v>72</v>
      </c>
      <c r="B52" s="359"/>
      <c r="C52" s="345" t="s">
        <v>74</v>
      </c>
      <c r="D52" s="345" t="s">
        <v>76</v>
      </c>
      <c r="E52" s="345" t="s">
        <v>77</v>
      </c>
      <c r="F52" s="345" t="s">
        <v>79</v>
      </c>
      <c r="G52" s="345" t="s">
        <v>78</v>
      </c>
      <c r="H52" s="345" t="s">
        <v>83</v>
      </c>
      <c r="I52" s="345" t="s">
        <v>84</v>
      </c>
      <c r="J52" s="345" t="s">
        <v>86</v>
      </c>
      <c r="K52" s="345" t="s">
        <v>88</v>
      </c>
      <c r="L52" s="345" t="s">
        <v>89</v>
      </c>
      <c r="M52" s="345" t="s">
        <v>91</v>
      </c>
      <c r="N52" s="346" t="s">
        <v>93</v>
      </c>
      <c r="O52" s="346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</row>
    <row r="53" spans="1:126" ht="15.75">
      <c r="A53" s="347" t="s">
        <v>68</v>
      </c>
      <c r="B53" s="360"/>
      <c r="C53" s="348">
        <f>SUM(C47)</f>
        <v>0.59399999999999997</v>
      </c>
      <c r="D53" s="348">
        <f t="shared" ref="D53:N57" si="60">SUM(D47+C53)</f>
        <v>1.428666666666667</v>
      </c>
      <c r="E53" s="348">
        <f t="shared" si="60"/>
        <v>3.3833333333333337</v>
      </c>
      <c r="F53" s="348">
        <f>SUM(F47+E53)</f>
        <v>4.7046666666666672</v>
      </c>
      <c r="G53" s="348">
        <f t="shared" si="60"/>
        <v>8.1306666666666665</v>
      </c>
      <c r="H53" s="348">
        <f t="shared" si="60"/>
        <v>9.5719999999999992</v>
      </c>
      <c r="I53" s="348">
        <f t="shared" si="60"/>
        <v>12.291333333333332</v>
      </c>
      <c r="J53" s="348">
        <f t="shared" si="60"/>
        <v>13.248666666666665</v>
      </c>
      <c r="K53" s="348">
        <f>SUM(K47+J53)</f>
        <v>17.270666666666664</v>
      </c>
      <c r="L53" s="348">
        <f t="shared" si="60"/>
        <v>17.270666666666664</v>
      </c>
      <c r="M53" s="348">
        <f t="shared" si="60"/>
        <v>18.211333333333329</v>
      </c>
      <c r="N53" s="349">
        <f t="shared" si="60"/>
        <v>19.63933333333333</v>
      </c>
      <c r="O53" s="349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</row>
    <row r="54" spans="1:126" ht="15.75">
      <c r="A54" s="347" t="s">
        <v>657</v>
      </c>
      <c r="B54" s="360"/>
      <c r="C54" s="348">
        <f>SUM(C48)</f>
        <v>0.79999999999999993</v>
      </c>
      <c r="D54" s="348">
        <f t="shared" si="60"/>
        <v>1.8733333333333331</v>
      </c>
      <c r="E54" s="348">
        <f t="shared" si="60"/>
        <v>3.6433333333333335</v>
      </c>
      <c r="F54" s="348">
        <f>SUM(F48+E54)</f>
        <v>5.8466666666666676</v>
      </c>
      <c r="G54" s="348">
        <f t="shared" si="60"/>
        <v>9.14</v>
      </c>
      <c r="H54" s="348">
        <f t="shared" si="60"/>
        <v>10.473333333333334</v>
      </c>
      <c r="I54" s="348">
        <f t="shared" si="60"/>
        <v>14.110000000000001</v>
      </c>
      <c r="J54" s="348">
        <f t="shared" si="60"/>
        <v>15.176666666666668</v>
      </c>
      <c r="K54" s="348">
        <f t="shared" si="60"/>
        <v>18.616666666666667</v>
      </c>
      <c r="L54" s="348">
        <f t="shared" si="60"/>
        <v>18.616666666666667</v>
      </c>
      <c r="M54" s="348">
        <f t="shared" si="60"/>
        <v>19.983333333333334</v>
      </c>
      <c r="N54" s="349">
        <f t="shared" si="60"/>
        <v>21.153333333333336</v>
      </c>
      <c r="O54" s="349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</row>
    <row r="55" spans="1:126" ht="15.75">
      <c r="A55" s="347" t="s">
        <v>655</v>
      </c>
      <c r="B55" s="360"/>
      <c r="C55" s="348">
        <f>SUM(C49)</f>
        <v>0.45</v>
      </c>
      <c r="D55" s="348">
        <f t="shared" si="60"/>
        <v>1.1499999999999999</v>
      </c>
      <c r="E55" s="348">
        <f t="shared" si="60"/>
        <v>2.6</v>
      </c>
      <c r="F55" s="348">
        <f>SUM(F49+E55)</f>
        <v>3.25</v>
      </c>
      <c r="G55" s="348">
        <f t="shared" si="60"/>
        <v>7.2999999999999989</v>
      </c>
      <c r="H55" s="348">
        <f t="shared" si="60"/>
        <v>9.6</v>
      </c>
      <c r="I55" s="348">
        <f t="shared" si="60"/>
        <v>11.399999999999999</v>
      </c>
      <c r="J55" s="348">
        <f t="shared" si="60"/>
        <v>11.799999999999999</v>
      </c>
      <c r="K55" s="348">
        <f t="shared" si="60"/>
        <v>14.6</v>
      </c>
      <c r="L55" s="348">
        <f t="shared" si="60"/>
        <v>14.6</v>
      </c>
      <c r="M55" s="348">
        <f t="shared" si="60"/>
        <v>15.15</v>
      </c>
      <c r="N55" s="349">
        <f t="shared" si="60"/>
        <v>17.149999999999999</v>
      </c>
      <c r="O55" s="349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</row>
    <row r="56" spans="1:126" ht="15.75">
      <c r="A56" s="352" t="s">
        <v>69</v>
      </c>
      <c r="B56" s="361"/>
      <c r="C56" s="350">
        <f>SUM(C50)</f>
        <v>0.42000000000000004</v>
      </c>
      <c r="D56" s="350">
        <f t="shared" si="60"/>
        <v>1.1640000000000001</v>
      </c>
      <c r="E56" s="350">
        <f t="shared" si="60"/>
        <v>2.9060000000000006</v>
      </c>
      <c r="F56" s="350">
        <f>SUM(F50+E56)</f>
        <v>3.4460000000000006</v>
      </c>
      <c r="G56" s="350">
        <f t="shared" si="60"/>
        <v>8.5939999999999994</v>
      </c>
      <c r="H56" s="350">
        <f t="shared" si="60"/>
        <v>10.96</v>
      </c>
      <c r="I56" s="350">
        <f t="shared" si="60"/>
        <v>12.96</v>
      </c>
      <c r="J56" s="350">
        <f t="shared" si="60"/>
        <v>13.520000000000001</v>
      </c>
      <c r="K56" s="350">
        <f t="shared" si="60"/>
        <v>15.682000000000002</v>
      </c>
      <c r="L56" s="350">
        <f t="shared" si="60"/>
        <v>15.682000000000002</v>
      </c>
      <c r="M56" s="350">
        <f t="shared" si="60"/>
        <v>16.246000000000002</v>
      </c>
      <c r="N56" s="351">
        <f t="shared" si="60"/>
        <v>17.882000000000001</v>
      </c>
      <c r="O56" s="349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</row>
    <row r="57" spans="1:126" ht="15.75">
      <c r="A57" s="347" t="s">
        <v>70</v>
      </c>
      <c r="B57" s="360"/>
      <c r="C57" s="349">
        <f>SUM(C51)</f>
        <v>0.5505000000000001</v>
      </c>
      <c r="D57" s="349">
        <f t="shared" si="60"/>
        <v>1.3625000000000003</v>
      </c>
      <c r="E57" s="349">
        <f t="shared" si="60"/>
        <v>3.2640000000000002</v>
      </c>
      <c r="F57" s="349">
        <f>SUM(F51+E57)</f>
        <v>4.3900000000000006</v>
      </c>
      <c r="G57" s="349">
        <f t="shared" si="60"/>
        <v>8.2465000000000011</v>
      </c>
      <c r="H57" s="349">
        <f t="shared" si="60"/>
        <v>9.9190000000000005</v>
      </c>
      <c r="I57" s="349">
        <f t="shared" si="60"/>
        <v>12.458500000000001</v>
      </c>
      <c r="J57" s="349">
        <f t="shared" si="60"/>
        <v>13.316500000000001</v>
      </c>
      <c r="K57" s="349">
        <f t="shared" si="60"/>
        <v>16.8735</v>
      </c>
      <c r="L57" s="349">
        <f t="shared" si="60"/>
        <v>16.8735</v>
      </c>
      <c r="M57" s="349">
        <f t="shared" si="60"/>
        <v>17.72</v>
      </c>
      <c r="N57" s="349">
        <f t="shared" si="60"/>
        <v>19.2</v>
      </c>
      <c r="O57" s="349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</row>
    <row r="58" spans="1:126">
      <c r="A58" s="29" t="s">
        <v>279</v>
      </c>
      <c r="B58" s="362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1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</row>
    <row r="59" spans="1:126">
      <c r="A59" s="32" t="s">
        <v>63</v>
      </c>
      <c r="B59" s="363"/>
      <c r="C59" s="38" t="s">
        <v>74</v>
      </c>
      <c r="D59" s="38" t="s">
        <v>76</v>
      </c>
      <c r="E59" s="38" t="s">
        <v>77</v>
      </c>
      <c r="F59" s="38" t="s">
        <v>79</v>
      </c>
      <c r="G59" s="38" t="s">
        <v>78</v>
      </c>
      <c r="H59" s="38" t="s">
        <v>83</v>
      </c>
      <c r="I59" s="38" t="s">
        <v>84</v>
      </c>
      <c r="J59" s="38" t="s">
        <v>86</v>
      </c>
      <c r="K59" s="38" t="s">
        <v>88</v>
      </c>
      <c r="L59" s="38" t="s">
        <v>89</v>
      </c>
      <c r="M59" s="38" t="s">
        <v>91</v>
      </c>
      <c r="N59" s="38" t="s">
        <v>93</v>
      </c>
      <c r="O59" s="38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</row>
    <row r="60" spans="1:126">
      <c r="A60" s="26" t="s">
        <v>64</v>
      </c>
      <c r="B60" s="11"/>
      <c r="C60" s="18">
        <v>1.02</v>
      </c>
      <c r="D60" s="18">
        <v>1.05</v>
      </c>
      <c r="E60" s="18">
        <v>0.77</v>
      </c>
      <c r="F60" s="18">
        <v>1.71</v>
      </c>
      <c r="G60" s="18">
        <v>3.24</v>
      </c>
      <c r="H60" s="18">
        <v>2.4</v>
      </c>
      <c r="I60" s="18">
        <v>1.53</v>
      </c>
      <c r="J60" s="18">
        <v>2.2200000000000002</v>
      </c>
      <c r="K60" s="18">
        <v>2.72</v>
      </c>
      <c r="L60" s="18">
        <v>2.19</v>
      </c>
      <c r="M60" s="18">
        <v>0.86</v>
      </c>
      <c r="N60" s="20">
        <v>0.92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</row>
    <row r="61" spans="1:126">
      <c r="A61" s="26" t="s">
        <v>65</v>
      </c>
      <c r="B61" s="11"/>
      <c r="C61" s="18">
        <f>SUM(C60)</f>
        <v>1.02</v>
      </c>
      <c r="D61" s="18">
        <f>SUM(C61+D60)</f>
        <v>2.0700000000000003</v>
      </c>
      <c r="E61" s="18">
        <f>SUM(D61+E60)</f>
        <v>2.8400000000000003</v>
      </c>
      <c r="F61" s="18">
        <f>SUM(E61+F60)</f>
        <v>4.5500000000000007</v>
      </c>
      <c r="G61" s="18">
        <f t="shared" ref="G61:J61" si="61">SUM(F61+G60)</f>
        <v>7.7900000000000009</v>
      </c>
      <c r="H61" s="18">
        <f>SUM(G61+H60)</f>
        <v>10.190000000000001</v>
      </c>
      <c r="I61" s="18">
        <f>SUM(H61+I60)</f>
        <v>11.72</v>
      </c>
      <c r="J61" s="18">
        <f t="shared" si="61"/>
        <v>13.940000000000001</v>
      </c>
      <c r="K61" s="18">
        <f>SUM(J61+K60)</f>
        <v>16.66</v>
      </c>
      <c r="L61" s="18">
        <f>SUM(K61+L60)</f>
        <v>18.850000000000001</v>
      </c>
      <c r="M61" s="18">
        <f>SUM(L61+M60)</f>
        <v>19.71</v>
      </c>
      <c r="N61" s="20">
        <f>SUM(M61+N60)</f>
        <v>20.630000000000003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</row>
    <row r="62" spans="1:126">
      <c r="A62" s="27" t="s">
        <v>66</v>
      </c>
      <c r="B62" s="21"/>
      <c r="C62" s="28">
        <v>5.34</v>
      </c>
      <c r="D62" s="28">
        <v>5.29</v>
      </c>
      <c r="E62" s="28">
        <v>5.58</v>
      </c>
      <c r="F62" s="28">
        <v>5.36</v>
      </c>
      <c r="G62" s="28">
        <v>8.82</v>
      </c>
      <c r="H62" s="28">
        <v>13.52</v>
      </c>
      <c r="I62" s="28">
        <v>11.61</v>
      </c>
      <c r="J62" s="28">
        <v>12.46</v>
      </c>
      <c r="K62" s="28">
        <v>9.85</v>
      </c>
      <c r="L62" s="28">
        <v>9.85</v>
      </c>
      <c r="M62" s="28">
        <v>9.85</v>
      </c>
      <c r="N62" s="28">
        <v>4.6900000000000004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0"/>
      <c r="AQ62" s="20"/>
      <c r="AR62" s="20"/>
      <c r="AS62" s="20"/>
      <c r="AT62" s="20"/>
      <c r="AU62" s="20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</row>
    <row r="63" spans="1:126">
      <c r="A63" s="26" t="s">
        <v>67</v>
      </c>
      <c r="B63" s="11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1"/>
      <c r="AQ63" s="1"/>
      <c r="AR63" s="1"/>
      <c r="AS63" s="1"/>
      <c r="AT63" s="1"/>
      <c r="AU63" s="1"/>
      <c r="AV63" s="20"/>
      <c r="AW63" s="20"/>
      <c r="AX63" s="20"/>
      <c r="AY63" s="20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</row>
    <row r="64" spans="1:126">
      <c r="A64" s="26" t="s">
        <v>68</v>
      </c>
      <c r="B64" s="11"/>
      <c r="C64" s="18">
        <f t="shared" ref="C64:N64" si="62">SUM(C47-C60)</f>
        <v>-0.42600000000000005</v>
      </c>
      <c r="D64" s="18">
        <f t="shared" si="62"/>
        <v>-0.21533333333333315</v>
      </c>
      <c r="E64" s="18">
        <f t="shared" si="62"/>
        <v>1.1846666666666665</v>
      </c>
      <c r="F64" s="18">
        <f t="shared" si="62"/>
        <v>-0.38866666666666672</v>
      </c>
      <c r="G64" s="18">
        <f t="shared" si="62"/>
        <v>0.18599999999999994</v>
      </c>
      <c r="H64" s="18">
        <f t="shared" si="62"/>
        <v>-0.95866666666666678</v>
      </c>
      <c r="I64" s="18">
        <f t="shared" si="62"/>
        <v>1.1893333333333331</v>
      </c>
      <c r="J64" s="18">
        <f t="shared" si="62"/>
        <v>-1.2626666666666666</v>
      </c>
      <c r="K64" s="18">
        <f t="shared" si="62"/>
        <v>1.302</v>
      </c>
      <c r="L64" s="18">
        <f t="shared" si="62"/>
        <v>-2.19</v>
      </c>
      <c r="M64" s="18">
        <f t="shared" si="62"/>
        <v>8.0666666666666775E-2</v>
      </c>
      <c r="N64" s="28">
        <f t="shared" si="62"/>
        <v>0.5079999999999999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</row>
    <row r="65" spans="1:125">
      <c r="A65" s="26" t="s">
        <v>69</v>
      </c>
      <c r="B65" s="11"/>
      <c r="C65" s="18">
        <f t="shared" ref="C65:N65" si="63">SUM(C50-C60)</f>
        <v>-0.6</v>
      </c>
      <c r="D65" s="18">
        <f t="shared" si="63"/>
        <v>-0.30600000000000005</v>
      </c>
      <c r="E65" s="18">
        <f t="shared" si="63"/>
        <v>0.9720000000000002</v>
      </c>
      <c r="F65" s="18">
        <f t="shared" si="63"/>
        <v>-1.17</v>
      </c>
      <c r="G65" s="18">
        <f t="shared" si="63"/>
        <v>1.9079999999999986</v>
      </c>
      <c r="H65" s="18">
        <f t="shared" si="63"/>
        <v>-3.3999999999999364E-2</v>
      </c>
      <c r="I65" s="18">
        <f t="shared" si="63"/>
        <v>0.47</v>
      </c>
      <c r="J65" s="18">
        <f t="shared" si="63"/>
        <v>-1.6600000000000001</v>
      </c>
      <c r="K65" s="18">
        <f t="shared" si="63"/>
        <v>-0.55800000000000027</v>
      </c>
      <c r="L65" s="18">
        <f t="shared" si="63"/>
        <v>-2.19</v>
      </c>
      <c r="M65" s="18">
        <f t="shared" si="63"/>
        <v>-0.29599999999999993</v>
      </c>
      <c r="N65" s="28">
        <f t="shared" si="63"/>
        <v>0.71599999999999986</v>
      </c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</row>
    <row r="66" spans="1:125">
      <c r="A66" s="26" t="s">
        <v>70</v>
      </c>
      <c r="B66" s="11"/>
      <c r="C66" s="18">
        <f t="shared" ref="C66:N66" si="64">SUM(C51-C60)</f>
        <v>-0.46949999999999992</v>
      </c>
      <c r="D66" s="18">
        <f t="shared" si="64"/>
        <v>-0.23799999999999999</v>
      </c>
      <c r="E66" s="18">
        <f t="shared" si="64"/>
        <v>1.1315</v>
      </c>
      <c r="F66" s="18">
        <f t="shared" si="64"/>
        <v>-0.58400000000000007</v>
      </c>
      <c r="G66" s="18">
        <f t="shared" si="64"/>
        <v>0.61650000000000027</v>
      </c>
      <c r="H66" s="18">
        <f t="shared" si="64"/>
        <v>-0.72750000000000004</v>
      </c>
      <c r="I66" s="18">
        <f t="shared" si="64"/>
        <v>1.0095000000000003</v>
      </c>
      <c r="J66" s="18">
        <f t="shared" si="64"/>
        <v>-1.3620000000000001</v>
      </c>
      <c r="K66" s="18">
        <f t="shared" si="64"/>
        <v>0.83699999999999974</v>
      </c>
      <c r="L66" s="18">
        <f t="shared" si="64"/>
        <v>-2.19</v>
      </c>
      <c r="M66" s="18">
        <f t="shared" si="64"/>
        <v>-1.3499999999999845E-2</v>
      </c>
      <c r="N66" s="28">
        <f t="shared" si="64"/>
        <v>0.55999999999999994</v>
      </c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</row>
    <row r="67" spans="1:125">
      <c r="A67" s="26" t="s">
        <v>71</v>
      </c>
      <c r="B67" s="11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</row>
    <row r="68" spans="1:125">
      <c r="A68" s="26" t="s">
        <v>68</v>
      </c>
      <c r="B68" s="11"/>
      <c r="C68" s="18">
        <f t="shared" ref="C68:N68" si="65">SUM(C53-C61)</f>
        <v>-0.42600000000000005</v>
      </c>
      <c r="D68" s="18">
        <f t="shared" si="65"/>
        <v>-0.64133333333333331</v>
      </c>
      <c r="E68" s="18">
        <f t="shared" si="65"/>
        <v>0.54333333333333345</v>
      </c>
      <c r="F68" s="18">
        <f t="shared" si="65"/>
        <v>0.15466666666666651</v>
      </c>
      <c r="G68" s="18">
        <f t="shared" si="65"/>
        <v>0.34066666666666556</v>
      </c>
      <c r="H68" s="18">
        <f t="shared" si="65"/>
        <v>-0.6180000000000021</v>
      </c>
      <c r="I68" s="18">
        <f t="shared" si="65"/>
        <v>0.57133333333333169</v>
      </c>
      <c r="J68" s="18">
        <f t="shared" si="65"/>
        <v>-0.69133333333333624</v>
      </c>
      <c r="K68" s="18">
        <f t="shared" si="65"/>
        <v>0.61066666666666336</v>
      </c>
      <c r="L68" s="18">
        <f t="shared" si="65"/>
        <v>-1.5793333333333379</v>
      </c>
      <c r="M68" s="18">
        <f t="shared" si="65"/>
        <v>-1.4986666666666721</v>
      </c>
      <c r="N68" s="28">
        <f t="shared" si="65"/>
        <v>-0.99066666666667302</v>
      </c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</row>
    <row r="69" spans="1:125">
      <c r="A69" s="26" t="s">
        <v>69</v>
      </c>
      <c r="B69" s="11"/>
      <c r="C69" s="18">
        <f t="shared" ref="C69:N69" si="66">SUM(C56-C61)</f>
        <v>-0.6</v>
      </c>
      <c r="D69" s="18">
        <f t="shared" si="66"/>
        <v>-0.90600000000000014</v>
      </c>
      <c r="E69" s="18">
        <f t="shared" si="66"/>
        <v>6.6000000000000281E-2</v>
      </c>
      <c r="F69" s="18">
        <f t="shared" si="66"/>
        <v>-1.1040000000000001</v>
      </c>
      <c r="G69" s="18">
        <f t="shared" si="66"/>
        <v>0.80399999999999849</v>
      </c>
      <c r="H69" s="18">
        <f t="shared" si="66"/>
        <v>0.76999999999999957</v>
      </c>
      <c r="I69" s="18">
        <f t="shared" si="66"/>
        <v>1.2400000000000002</v>
      </c>
      <c r="J69" s="18">
        <f t="shared" si="66"/>
        <v>-0.41999999999999993</v>
      </c>
      <c r="K69" s="18">
        <f t="shared" si="66"/>
        <v>-0.97799999999999798</v>
      </c>
      <c r="L69" s="18">
        <f t="shared" si="66"/>
        <v>-3.1679999999999993</v>
      </c>
      <c r="M69" s="18">
        <f t="shared" si="66"/>
        <v>-3.4639999999999986</v>
      </c>
      <c r="N69" s="28">
        <f t="shared" si="66"/>
        <v>-2.7480000000000011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</row>
    <row r="70" spans="1:125">
      <c r="A70" s="27" t="s">
        <v>70</v>
      </c>
      <c r="B70" s="21"/>
      <c r="C70" s="28">
        <f t="shared" ref="C70:N70" si="67">SUM(C57-C61)</f>
        <v>-0.46949999999999992</v>
      </c>
      <c r="D70" s="28">
        <f t="shared" si="67"/>
        <v>-0.70750000000000002</v>
      </c>
      <c r="E70" s="28">
        <f t="shared" si="67"/>
        <v>0.42399999999999993</v>
      </c>
      <c r="F70" s="28">
        <f t="shared" si="67"/>
        <v>-0.16000000000000014</v>
      </c>
      <c r="G70" s="28">
        <f t="shared" si="67"/>
        <v>0.45650000000000013</v>
      </c>
      <c r="H70" s="28">
        <f t="shared" si="67"/>
        <v>-0.2710000000000008</v>
      </c>
      <c r="I70" s="28">
        <f t="shared" si="67"/>
        <v>0.73850000000000016</v>
      </c>
      <c r="J70" s="28">
        <f t="shared" si="67"/>
        <v>-0.62349999999999994</v>
      </c>
      <c r="K70" s="28">
        <f t="shared" si="67"/>
        <v>0.2134999999999998</v>
      </c>
      <c r="L70" s="28">
        <f t="shared" si="67"/>
        <v>-1.9765000000000015</v>
      </c>
      <c r="M70" s="28">
        <f t="shared" si="67"/>
        <v>-1.990000000000002</v>
      </c>
      <c r="N70" s="28">
        <f t="shared" si="67"/>
        <v>-1.4300000000000033</v>
      </c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A034-33F1-4AE0-B037-AE601B252F74}">
  <dimension ref="A1:DZ70"/>
  <sheetViews>
    <sheetView zoomScale="70" zoomScaleNormal="70" workbookViewId="0">
      <selection activeCell="I31" sqref="I31"/>
    </sheetView>
  </sheetViews>
  <sheetFormatPr defaultRowHeight="15"/>
  <cols>
    <col min="1" max="1" width="35.77734375" customWidth="1"/>
    <col min="2" max="2" width="11.44140625" customWidth="1"/>
    <col min="3" max="3" width="11.77734375" customWidth="1"/>
    <col min="4" max="4" width="10.21875" customWidth="1"/>
    <col min="5" max="5" width="11.109375" customWidth="1"/>
    <col min="6" max="6" width="9.5546875" customWidth="1"/>
    <col min="7" max="7" width="10.109375" customWidth="1"/>
    <col min="8" max="10" width="9.77734375" customWidth="1"/>
    <col min="11" max="11" width="10.5546875" customWidth="1"/>
    <col min="12" max="12" width="9.5546875" customWidth="1"/>
    <col min="13" max="13" width="9.21875" customWidth="1"/>
    <col min="14" max="16" width="11.44140625" customWidth="1"/>
    <col min="17" max="20" width="8.21875" customWidth="1"/>
    <col min="21" max="34" width="10.44140625" customWidth="1"/>
    <col min="35" max="44" width="10.109375" customWidth="1"/>
    <col min="45" max="89" width="9.6640625" customWidth="1"/>
    <col min="98" max="99" width="9.6640625" customWidth="1"/>
    <col min="101" max="115" width="9.6640625" customWidth="1"/>
    <col min="116" max="116" width="9.77734375" customWidth="1"/>
    <col min="117" max="117" width="9.33203125" customWidth="1"/>
    <col min="118" max="118" width="9.5546875" customWidth="1"/>
    <col min="119" max="119" width="9.6640625" customWidth="1"/>
    <col min="120" max="120" width="9.88671875" customWidth="1"/>
    <col min="121" max="121" width="9.6640625" customWidth="1"/>
    <col min="122" max="122" width="9.21875" customWidth="1"/>
    <col min="123" max="123" width="10.21875" customWidth="1"/>
  </cols>
  <sheetData>
    <row r="1" spans="1:130">
      <c r="A1" s="45" t="s">
        <v>299</v>
      </c>
      <c r="B1" s="45"/>
      <c r="C1" s="45"/>
      <c r="D1" s="45"/>
      <c r="E1" s="45"/>
      <c r="F1" s="45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310"/>
      <c r="BO1" s="310"/>
      <c r="BP1" s="310"/>
      <c r="BQ1" s="310"/>
      <c r="BR1" s="310"/>
      <c r="BS1" s="310"/>
      <c r="BT1" s="310"/>
      <c r="BU1" s="310"/>
      <c r="BV1" s="310"/>
      <c r="BW1" s="310"/>
      <c r="BX1" s="310"/>
      <c r="BY1" s="310"/>
      <c r="BZ1" s="310"/>
      <c r="CA1" s="310"/>
      <c r="CB1" s="310"/>
      <c r="CC1" s="310"/>
      <c r="CD1" s="310"/>
      <c r="CE1" s="310"/>
      <c r="CF1" s="310"/>
      <c r="CG1" s="310"/>
      <c r="CH1" s="310"/>
      <c r="CI1" s="310"/>
      <c r="CJ1" s="310"/>
      <c r="CK1" s="310"/>
      <c r="CL1" s="310"/>
      <c r="CM1" s="310"/>
      <c r="CN1" s="310"/>
      <c r="CO1" s="310"/>
      <c r="CP1" s="310"/>
      <c r="CQ1" s="310"/>
      <c r="CR1" s="310"/>
      <c r="CS1" s="310"/>
      <c r="CT1" s="310"/>
      <c r="CU1" s="310"/>
      <c r="CX1" s="310"/>
      <c r="CZ1" s="310"/>
      <c r="DA1" s="310"/>
      <c r="DB1" s="310"/>
      <c r="DC1" s="310"/>
      <c r="DD1" s="310"/>
      <c r="DE1" s="310"/>
      <c r="DF1" s="310"/>
      <c r="DG1" s="310"/>
      <c r="DH1" s="310"/>
      <c r="DI1" s="310"/>
      <c r="DJ1" s="310"/>
      <c r="DK1" s="310"/>
      <c r="DL1" s="310"/>
      <c r="DM1" s="310"/>
      <c r="DN1" s="310"/>
      <c r="DO1" s="310"/>
      <c r="DP1" s="310"/>
      <c r="DQ1" s="310"/>
      <c r="DR1" s="310"/>
      <c r="DS1" s="310"/>
      <c r="DT1" s="310"/>
      <c r="DU1" s="310"/>
      <c r="DV1" s="310"/>
    </row>
    <row r="2" spans="1:130">
      <c r="A2" s="45" t="s">
        <v>360</v>
      </c>
      <c r="B2" s="45"/>
      <c r="C2" s="45"/>
      <c r="D2" s="45"/>
      <c r="E2" s="45"/>
      <c r="F2" s="45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0"/>
      <c r="CN2" s="310"/>
      <c r="CO2" s="310"/>
      <c r="CP2" s="310"/>
      <c r="CQ2" s="310"/>
      <c r="CR2" s="310"/>
      <c r="CS2" s="310"/>
      <c r="CT2" s="310"/>
      <c r="CU2" s="310"/>
      <c r="CV2" s="310"/>
      <c r="CY2" s="310"/>
      <c r="DA2" s="310"/>
      <c r="DB2" s="310"/>
      <c r="DC2" s="310"/>
      <c r="DD2" s="310"/>
      <c r="DE2" s="310"/>
      <c r="DF2" s="310"/>
      <c r="DG2" s="310"/>
      <c r="DH2" s="310"/>
      <c r="DI2" s="310"/>
      <c r="DJ2" s="310"/>
      <c r="DK2" s="310"/>
      <c r="DL2" s="310"/>
      <c r="DM2" s="310"/>
      <c r="DN2" s="310"/>
      <c r="DO2" s="310"/>
      <c r="DP2" s="310"/>
      <c r="DQ2" s="310"/>
      <c r="DR2" s="310"/>
      <c r="DS2" s="310"/>
      <c r="DT2" s="310"/>
      <c r="DU2" s="310"/>
      <c r="DV2" s="310"/>
      <c r="DW2" s="310"/>
    </row>
    <row r="3" spans="1:130">
      <c r="A3" s="310" t="s">
        <v>660</v>
      </c>
      <c r="B3" s="310"/>
      <c r="C3" s="45"/>
      <c r="D3" s="45"/>
      <c r="E3" s="45"/>
      <c r="F3" s="45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0"/>
      <c r="CG3" s="310"/>
      <c r="CH3" s="310"/>
      <c r="CI3" s="310"/>
      <c r="CJ3" s="310"/>
      <c r="CK3" s="310"/>
      <c r="CL3" s="310"/>
      <c r="CM3" s="310"/>
      <c r="CN3" s="310"/>
      <c r="CO3" s="310"/>
      <c r="CP3" s="310"/>
      <c r="CQ3" s="310"/>
      <c r="CR3" s="310"/>
      <c r="CS3" s="310"/>
      <c r="CT3" s="310"/>
      <c r="CU3" s="310"/>
      <c r="CV3" s="310"/>
      <c r="CW3" s="310"/>
      <c r="CX3" s="310"/>
      <c r="CY3" s="310"/>
      <c r="DB3" s="310"/>
      <c r="DD3" s="310"/>
      <c r="DE3" s="310"/>
      <c r="DF3" s="310"/>
      <c r="DG3" s="310"/>
      <c r="DH3" s="310"/>
      <c r="DI3" s="310"/>
      <c r="DJ3" s="310"/>
      <c r="DK3" s="310"/>
      <c r="DL3" s="310"/>
      <c r="DM3" s="310"/>
      <c r="DN3" s="310"/>
      <c r="DO3" s="310"/>
      <c r="DP3" s="310"/>
      <c r="DQ3" s="310"/>
      <c r="DR3" s="310"/>
      <c r="DS3" s="310"/>
      <c r="DT3" s="310"/>
      <c r="DU3" s="310"/>
      <c r="DV3" s="310"/>
      <c r="DW3" s="310"/>
      <c r="DX3" s="310"/>
      <c r="DY3" s="310"/>
      <c r="DZ3" s="310"/>
    </row>
    <row r="4" spans="1:130" ht="15.75" thickBot="1">
      <c r="A4" s="45"/>
      <c r="B4" s="45"/>
      <c r="C4" s="45"/>
      <c r="D4" s="45"/>
      <c r="E4" s="45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B4" s="310"/>
      <c r="CC4" s="310"/>
      <c r="CF4" s="310"/>
      <c r="CH4" s="310"/>
      <c r="CI4" s="310"/>
      <c r="CJ4" s="310"/>
      <c r="CK4" s="310"/>
      <c r="CL4" s="310"/>
      <c r="CM4" s="310"/>
      <c r="CN4" s="310"/>
      <c r="CO4" s="310"/>
      <c r="CP4" s="310"/>
      <c r="CQ4" s="310"/>
      <c r="CR4" s="310"/>
      <c r="CS4" s="310"/>
      <c r="CT4" s="310"/>
      <c r="CU4" s="310"/>
      <c r="CV4" s="310"/>
      <c r="CW4" s="310"/>
      <c r="CX4" s="310"/>
      <c r="CY4" s="310"/>
      <c r="CZ4" s="310"/>
      <c r="DA4" s="310"/>
      <c r="DB4" s="310"/>
      <c r="DC4" s="310"/>
      <c r="DD4" s="310"/>
    </row>
    <row r="5" spans="1:130" ht="32.25" customHeight="1">
      <c r="A5" s="364" t="s">
        <v>48</v>
      </c>
      <c r="B5" s="365" t="s">
        <v>659</v>
      </c>
      <c r="C5" s="366">
        <v>44206</v>
      </c>
      <c r="D5" s="366">
        <v>44217</v>
      </c>
      <c r="E5" s="367" t="s">
        <v>341</v>
      </c>
      <c r="F5" s="366">
        <v>44240</v>
      </c>
      <c r="G5" s="366">
        <v>44254</v>
      </c>
      <c r="H5" s="368" t="s">
        <v>342</v>
      </c>
      <c r="I5" s="366">
        <v>44269</v>
      </c>
      <c r="J5" s="367" t="s">
        <v>635</v>
      </c>
      <c r="K5" s="366"/>
      <c r="L5" s="367" t="s">
        <v>636</v>
      </c>
      <c r="M5" s="366">
        <v>44317</v>
      </c>
      <c r="N5" s="366">
        <v>44327</v>
      </c>
      <c r="O5" s="366">
        <v>44333</v>
      </c>
      <c r="P5" s="366">
        <v>44347</v>
      </c>
      <c r="Q5" s="369" t="s">
        <v>347</v>
      </c>
      <c r="R5" s="366">
        <v>44369</v>
      </c>
      <c r="S5" s="366">
        <v>44376</v>
      </c>
      <c r="T5" s="369" t="s">
        <v>641</v>
      </c>
      <c r="U5" s="366">
        <v>44383</v>
      </c>
      <c r="V5" s="366">
        <v>44388</v>
      </c>
      <c r="W5" s="366">
        <v>44397</v>
      </c>
      <c r="X5" s="369" t="s">
        <v>639</v>
      </c>
      <c r="Y5" s="366">
        <v>44412</v>
      </c>
      <c r="Z5" s="366">
        <v>44413</v>
      </c>
      <c r="AA5" s="369" t="s">
        <v>377</v>
      </c>
      <c r="AB5" s="366">
        <v>44452</v>
      </c>
      <c r="AC5" s="369" t="s">
        <v>640</v>
      </c>
      <c r="AD5" s="366"/>
      <c r="AE5" s="369" t="s">
        <v>354</v>
      </c>
      <c r="AF5" s="366"/>
      <c r="AG5" s="369" t="s">
        <v>356</v>
      </c>
      <c r="AH5" s="366">
        <v>44914</v>
      </c>
      <c r="AI5" s="369" t="s">
        <v>357</v>
      </c>
      <c r="AJ5" s="370" t="s">
        <v>358</v>
      </c>
    </row>
    <row r="6" spans="1:130" ht="15" customHeight="1">
      <c r="A6" s="310" t="s">
        <v>317</v>
      </c>
      <c r="B6" s="373">
        <f t="shared" ref="B6:B25" si="0">E6+H6+J6+L6+Q6+T6+X6+AA6+AC6+AE6+AG6+AI6</f>
        <v>23.3</v>
      </c>
      <c r="C6" s="20">
        <v>0.4</v>
      </c>
      <c r="D6" s="20">
        <v>0.8</v>
      </c>
      <c r="E6" s="319">
        <f>C6+D6</f>
        <v>1.2000000000000002</v>
      </c>
      <c r="F6" s="20">
        <v>0.5</v>
      </c>
      <c r="G6" s="20">
        <v>0.2</v>
      </c>
      <c r="H6" s="319">
        <f>SUM(F6:G6)</f>
        <v>0.7</v>
      </c>
      <c r="I6" s="20">
        <v>0.1</v>
      </c>
      <c r="J6" s="319">
        <f t="shared" ref="J6:J25" si="1">SUM(I6:I6)</f>
        <v>0.1</v>
      </c>
      <c r="K6" s="20">
        <v>0</v>
      </c>
      <c r="L6" s="319">
        <f t="shared" ref="L6:L25" si="2">SUM(K6:K6)</f>
        <v>0</v>
      </c>
      <c r="M6" s="20">
        <v>1.1000000000000001</v>
      </c>
      <c r="N6" s="20">
        <v>1.2</v>
      </c>
      <c r="O6" s="20">
        <v>0.4</v>
      </c>
      <c r="P6" s="20">
        <v>3.1</v>
      </c>
      <c r="Q6" s="319">
        <f t="shared" ref="Q6:Q25" si="3">SUM(M6:P6)</f>
        <v>5.8</v>
      </c>
      <c r="R6" s="20">
        <v>1.5</v>
      </c>
      <c r="S6" s="20">
        <v>0.4</v>
      </c>
      <c r="T6" s="319">
        <f>SUM(R6:S6)</f>
        <v>1.9</v>
      </c>
      <c r="U6" s="20">
        <v>4.0999999999999996</v>
      </c>
      <c r="V6" s="20">
        <v>1</v>
      </c>
      <c r="W6" s="20">
        <v>1.3</v>
      </c>
      <c r="X6" s="319">
        <f t="shared" ref="X6:X25" si="4">SUM(U6:W6)</f>
        <v>6.3999999999999995</v>
      </c>
      <c r="Y6" s="20">
        <v>6</v>
      </c>
      <c r="Z6" s="20">
        <v>0.9</v>
      </c>
      <c r="AA6" s="319">
        <f>SUM(Y6:Z6)</f>
        <v>6.9</v>
      </c>
      <c r="AB6" s="20">
        <v>0.2</v>
      </c>
      <c r="AC6" s="319">
        <f t="shared" ref="AC6:AC25" si="5">SUM(AB6:AB6)</f>
        <v>0.2</v>
      </c>
      <c r="AD6" s="20">
        <v>0</v>
      </c>
      <c r="AE6" s="319">
        <f t="shared" ref="AE6:AE25" si="6">SUM(AD6:AD6)</f>
        <v>0</v>
      </c>
      <c r="AF6" s="20">
        <v>0</v>
      </c>
      <c r="AG6" s="319">
        <f t="shared" ref="AG6:AG25" si="7">SUM(AF6:AF6)</f>
        <v>0</v>
      </c>
      <c r="AH6" s="20">
        <v>0.1</v>
      </c>
      <c r="AI6" s="319">
        <f t="shared" ref="AI6:AI25" si="8">SUM(AH6:AH6)</f>
        <v>0.1</v>
      </c>
      <c r="AJ6" s="20">
        <f>E6+H6+J6+L6+Q6+T6+X6+AA6+AC6+AE6+AG6+AI6</f>
        <v>23.3</v>
      </c>
    </row>
    <row r="7" spans="1:130" ht="15.75">
      <c r="A7" s="310" t="s">
        <v>669</v>
      </c>
      <c r="B7" s="373">
        <f t="shared" si="0"/>
        <v>19.919999999999998</v>
      </c>
      <c r="C7" s="20">
        <v>0.23</v>
      </c>
      <c r="D7" s="20">
        <v>0.67</v>
      </c>
      <c r="E7" s="319">
        <f t="shared" ref="E7:E25" si="9">C7+D7</f>
        <v>0.9</v>
      </c>
      <c r="F7" s="20">
        <v>0.39</v>
      </c>
      <c r="G7" s="20">
        <v>0.08</v>
      </c>
      <c r="H7" s="319">
        <f t="shared" ref="H7:H25" si="10">SUM(F7:G7)</f>
        <v>0.47000000000000003</v>
      </c>
      <c r="I7" s="20">
        <v>0.06</v>
      </c>
      <c r="J7" s="319">
        <f t="shared" si="1"/>
        <v>0.06</v>
      </c>
      <c r="K7" s="20">
        <v>0</v>
      </c>
      <c r="L7" s="319">
        <f t="shared" si="2"/>
        <v>0</v>
      </c>
      <c r="M7" s="20">
        <v>0.86</v>
      </c>
      <c r="N7" s="20">
        <v>1.27</v>
      </c>
      <c r="O7" s="20">
        <v>0.42</v>
      </c>
      <c r="P7" s="20">
        <v>2.52</v>
      </c>
      <c r="Q7" s="319">
        <f t="shared" si="3"/>
        <v>5.07</v>
      </c>
      <c r="R7" s="20">
        <v>1.2</v>
      </c>
      <c r="S7" s="20">
        <v>0.35</v>
      </c>
      <c r="T7" s="319">
        <f t="shared" ref="T7:T24" si="11">SUM(R7:S7)</f>
        <v>1.5499999999999998</v>
      </c>
      <c r="U7" s="20">
        <v>3.61</v>
      </c>
      <c r="V7" s="20">
        <v>0.82</v>
      </c>
      <c r="W7" s="20">
        <v>0.81</v>
      </c>
      <c r="X7" s="319">
        <f t="shared" si="4"/>
        <v>5.24</v>
      </c>
      <c r="Y7" s="20">
        <v>5.41</v>
      </c>
      <c r="Z7" s="20">
        <v>0.91</v>
      </c>
      <c r="AA7" s="319">
        <f t="shared" ref="AA7:AA25" si="12">SUM(Y7:Z7)</f>
        <v>6.32</v>
      </c>
      <c r="AB7" s="20">
        <v>0.16</v>
      </c>
      <c r="AC7" s="319">
        <f t="shared" si="5"/>
        <v>0.16</v>
      </c>
      <c r="AD7" s="20">
        <v>0</v>
      </c>
      <c r="AE7" s="319">
        <f t="shared" si="6"/>
        <v>0</v>
      </c>
      <c r="AF7" s="20">
        <v>0</v>
      </c>
      <c r="AG7" s="319">
        <f t="shared" si="7"/>
        <v>0</v>
      </c>
      <c r="AH7" s="20">
        <v>0.15</v>
      </c>
      <c r="AI7" s="319">
        <f t="shared" si="8"/>
        <v>0.15</v>
      </c>
      <c r="AJ7" s="20">
        <f t="shared" ref="AJ7:AJ25" si="13">E7+H7+J7+L7+Q7+T7++X7+AA7+AC7+AE7+AG7+AI7</f>
        <v>19.919999999999998</v>
      </c>
    </row>
    <row r="8" spans="1:130" ht="15.75">
      <c r="A8" s="371" t="s">
        <v>287</v>
      </c>
      <c r="B8" s="374">
        <f t="shared" si="0"/>
        <v>23.500000000000007</v>
      </c>
      <c r="C8" s="172">
        <v>0.4</v>
      </c>
      <c r="D8" s="172">
        <v>0.7</v>
      </c>
      <c r="E8" s="326">
        <f t="shared" si="9"/>
        <v>1.1000000000000001</v>
      </c>
      <c r="F8" s="172">
        <v>0.9</v>
      </c>
      <c r="G8" s="172">
        <v>0.2</v>
      </c>
      <c r="H8" s="326">
        <f t="shared" si="10"/>
        <v>1.1000000000000001</v>
      </c>
      <c r="I8" s="172">
        <v>0.2</v>
      </c>
      <c r="J8" s="326">
        <f t="shared" si="1"/>
        <v>0.2</v>
      </c>
      <c r="K8" s="172">
        <v>0</v>
      </c>
      <c r="L8" s="326">
        <f t="shared" si="2"/>
        <v>0</v>
      </c>
      <c r="M8" s="172">
        <v>1.3</v>
      </c>
      <c r="N8" s="172">
        <v>1.4</v>
      </c>
      <c r="O8" s="172">
        <v>0.4</v>
      </c>
      <c r="P8" s="172">
        <v>3.7</v>
      </c>
      <c r="Q8" s="326">
        <f t="shared" si="3"/>
        <v>6.8000000000000007</v>
      </c>
      <c r="R8" s="172">
        <v>1.1000000000000001</v>
      </c>
      <c r="S8" s="172">
        <v>0.3</v>
      </c>
      <c r="T8" s="326">
        <f t="shared" si="11"/>
        <v>1.4000000000000001</v>
      </c>
      <c r="U8" s="172">
        <v>3.9</v>
      </c>
      <c r="V8" s="172">
        <v>0.8</v>
      </c>
      <c r="W8" s="172">
        <v>1.1000000000000001</v>
      </c>
      <c r="X8" s="326">
        <f t="shared" si="4"/>
        <v>5.8000000000000007</v>
      </c>
      <c r="Y8" s="172">
        <v>6</v>
      </c>
      <c r="Z8" s="172">
        <v>0.9</v>
      </c>
      <c r="AA8" s="326">
        <f t="shared" si="12"/>
        <v>6.9</v>
      </c>
      <c r="AB8" s="172">
        <v>0.1</v>
      </c>
      <c r="AC8" s="326">
        <f t="shared" si="5"/>
        <v>0.1</v>
      </c>
      <c r="AD8" s="172">
        <v>0</v>
      </c>
      <c r="AE8" s="326">
        <f t="shared" si="6"/>
        <v>0</v>
      </c>
      <c r="AF8" s="172">
        <v>0</v>
      </c>
      <c r="AG8" s="326">
        <f t="shared" si="7"/>
        <v>0</v>
      </c>
      <c r="AH8" s="172">
        <v>0.1</v>
      </c>
      <c r="AI8" s="326">
        <f t="shared" si="8"/>
        <v>0.1</v>
      </c>
      <c r="AJ8" s="172">
        <f t="shared" si="13"/>
        <v>23.500000000000007</v>
      </c>
    </row>
    <row r="9" spans="1:130" ht="15.75">
      <c r="A9" s="310" t="s">
        <v>52</v>
      </c>
      <c r="B9" s="373">
        <f t="shared" si="0"/>
        <v>20</v>
      </c>
      <c r="C9" s="20">
        <v>1</v>
      </c>
      <c r="D9" s="20">
        <v>0.4</v>
      </c>
      <c r="E9" s="319">
        <f t="shared" si="9"/>
        <v>1.4</v>
      </c>
      <c r="F9" s="20">
        <v>0.4</v>
      </c>
      <c r="G9" s="20">
        <v>0</v>
      </c>
      <c r="H9" s="319">
        <f t="shared" si="10"/>
        <v>0.4</v>
      </c>
      <c r="I9" s="20">
        <v>0</v>
      </c>
      <c r="J9" s="319">
        <f t="shared" si="1"/>
        <v>0</v>
      </c>
      <c r="K9" s="20">
        <v>0</v>
      </c>
      <c r="L9" s="319">
        <f t="shared" si="2"/>
        <v>0</v>
      </c>
      <c r="M9" s="20">
        <v>0.8</v>
      </c>
      <c r="N9" s="20">
        <v>1.6</v>
      </c>
      <c r="O9" s="20">
        <v>0.6</v>
      </c>
      <c r="P9" s="20">
        <v>2.9</v>
      </c>
      <c r="Q9" s="319">
        <f t="shared" si="3"/>
        <v>5.9</v>
      </c>
      <c r="R9" s="20">
        <v>0.4</v>
      </c>
      <c r="S9" s="20">
        <v>0.3</v>
      </c>
      <c r="T9" s="319">
        <f t="shared" si="11"/>
        <v>0.7</v>
      </c>
      <c r="U9" s="20">
        <v>1.9</v>
      </c>
      <c r="V9" s="20">
        <v>1.6</v>
      </c>
      <c r="W9" s="20">
        <v>1</v>
      </c>
      <c r="X9" s="319">
        <f t="shared" si="4"/>
        <v>4.5</v>
      </c>
      <c r="Y9" s="20">
        <v>6</v>
      </c>
      <c r="Z9" s="20">
        <v>0.9</v>
      </c>
      <c r="AA9" s="319">
        <f t="shared" si="12"/>
        <v>6.9</v>
      </c>
      <c r="AB9" s="20">
        <v>0</v>
      </c>
      <c r="AC9" s="319">
        <f t="shared" si="5"/>
        <v>0</v>
      </c>
      <c r="AD9" s="20">
        <v>0</v>
      </c>
      <c r="AE9" s="319">
        <f t="shared" si="6"/>
        <v>0</v>
      </c>
      <c r="AF9" s="20">
        <v>0</v>
      </c>
      <c r="AG9" s="319">
        <f t="shared" si="7"/>
        <v>0</v>
      </c>
      <c r="AH9" s="20">
        <v>0.2</v>
      </c>
      <c r="AI9" s="319">
        <f t="shared" si="8"/>
        <v>0.2</v>
      </c>
      <c r="AJ9" s="20">
        <f t="shared" si="13"/>
        <v>20</v>
      </c>
    </row>
    <row r="10" spans="1:130" ht="15.75">
      <c r="A10" s="310" t="s">
        <v>661</v>
      </c>
      <c r="B10" s="373">
        <f t="shared" si="0"/>
        <v>19.700000000000003</v>
      </c>
      <c r="C10" s="20">
        <v>0.6</v>
      </c>
      <c r="D10" s="20">
        <v>0.6</v>
      </c>
      <c r="E10" s="319">
        <f t="shared" si="9"/>
        <v>1.2</v>
      </c>
      <c r="F10" s="20">
        <v>0.6</v>
      </c>
      <c r="G10" s="20">
        <v>0.2</v>
      </c>
      <c r="H10" s="319">
        <f t="shared" si="10"/>
        <v>0.8</v>
      </c>
      <c r="I10" s="20">
        <v>0.1</v>
      </c>
      <c r="J10" s="319">
        <f t="shared" si="1"/>
        <v>0.1</v>
      </c>
      <c r="K10" s="20">
        <v>0</v>
      </c>
      <c r="L10" s="319">
        <f t="shared" si="2"/>
        <v>0</v>
      </c>
      <c r="M10" s="20">
        <v>1.2</v>
      </c>
      <c r="N10" s="20">
        <v>2.1</v>
      </c>
      <c r="O10" s="20">
        <v>0.5</v>
      </c>
      <c r="P10" s="20">
        <v>2.6</v>
      </c>
      <c r="Q10" s="319">
        <f t="shared" si="3"/>
        <v>6.4</v>
      </c>
      <c r="R10" s="20">
        <v>0.5</v>
      </c>
      <c r="S10" s="20">
        <v>0.3</v>
      </c>
      <c r="T10" s="319">
        <f t="shared" si="11"/>
        <v>0.8</v>
      </c>
      <c r="U10" s="20">
        <v>1.7</v>
      </c>
      <c r="V10" s="20">
        <v>1.1000000000000001</v>
      </c>
      <c r="W10" s="20">
        <v>1.1000000000000001</v>
      </c>
      <c r="X10" s="319">
        <f t="shared" si="4"/>
        <v>3.9</v>
      </c>
      <c r="Y10" s="20">
        <v>6</v>
      </c>
      <c r="Z10" s="20">
        <v>0.2</v>
      </c>
      <c r="AA10" s="319">
        <f t="shared" si="12"/>
        <v>6.2</v>
      </c>
      <c r="AB10" s="20">
        <v>0</v>
      </c>
      <c r="AC10" s="319">
        <f t="shared" si="5"/>
        <v>0</v>
      </c>
      <c r="AD10" s="20">
        <v>0</v>
      </c>
      <c r="AE10" s="319">
        <f t="shared" si="6"/>
        <v>0</v>
      </c>
      <c r="AF10" s="20">
        <v>0</v>
      </c>
      <c r="AG10" s="319">
        <f t="shared" si="7"/>
        <v>0</v>
      </c>
      <c r="AH10" s="20">
        <v>0.3</v>
      </c>
      <c r="AI10" s="319">
        <f t="shared" si="8"/>
        <v>0.3</v>
      </c>
      <c r="AJ10" s="20">
        <f t="shared" si="13"/>
        <v>19.700000000000003</v>
      </c>
    </row>
    <row r="11" spans="1:130" s="1" customFormat="1" ht="15.75">
      <c r="A11" s="371" t="s">
        <v>663</v>
      </c>
      <c r="B11" s="374">
        <f t="shared" si="0"/>
        <v>19.2</v>
      </c>
      <c r="C11" s="172">
        <v>0.4</v>
      </c>
      <c r="D11" s="172">
        <v>1</v>
      </c>
      <c r="E11" s="326">
        <f t="shared" si="9"/>
        <v>1.4</v>
      </c>
      <c r="F11" s="172">
        <v>1.1000000000000001</v>
      </c>
      <c r="G11" s="172">
        <v>0.1</v>
      </c>
      <c r="H11" s="326">
        <f t="shared" si="10"/>
        <v>1.2000000000000002</v>
      </c>
      <c r="I11" s="172">
        <v>0.1</v>
      </c>
      <c r="J11" s="326">
        <f t="shared" si="1"/>
        <v>0.1</v>
      </c>
      <c r="K11" s="172">
        <v>0</v>
      </c>
      <c r="L11" s="326">
        <f t="shared" si="2"/>
        <v>0</v>
      </c>
      <c r="M11" s="172">
        <v>1.3</v>
      </c>
      <c r="N11" s="172">
        <v>0.9</v>
      </c>
      <c r="O11" s="172">
        <v>0.3</v>
      </c>
      <c r="P11" s="172">
        <v>2</v>
      </c>
      <c r="Q11" s="326">
        <f t="shared" si="3"/>
        <v>4.5</v>
      </c>
      <c r="R11" s="172">
        <v>0.7</v>
      </c>
      <c r="S11" s="172">
        <v>0.2</v>
      </c>
      <c r="T11" s="326">
        <f t="shared" si="11"/>
        <v>0.89999999999999991</v>
      </c>
      <c r="U11" s="172">
        <v>3.5</v>
      </c>
      <c r="V11" s="172">
        <v>0.8</v>
      </c>
      <c r="W11" s="172">
        <v>2</v>
      </c>
      <c r="X11" s="326">
        <f t="shared" si="4"/>
        <v>6.3</v>
      </c>
      <c r="Y11" s="172">
        <v>4.2</v>
      </c>
      <c r="Z11" s="172">
        <v>0.3</v>
      </c>
      <c r="AA11" s="326">
        <f t="shared" si="12"/>
        <v>4.5</v>
      </c>
      <c r="AB11" s="172">
        <v>0</v>
      </c>
      <c r="AC11" s="326">
        <f t="shared" si="5"/>
        <v>0</v>
      </c>
      <c r="AD11" s="172">
        <v>0</v>
      </c>
      <c r="AE11" s="326">
        <f t="shared" si="6"/>
        <v>0</v>
      </c>
      <c r="AF11" s="172">
        <v>0</v>
      </c>
      <c r="AG11" s="326">
        <f t="shared" si="7"/>
        <v>0</v>
      </c>
      <c r="AH11" s="172">
        <v>0.3</v>
      </c>
      <c r="AI11" s="326">
        <f t="shared" si="8"/>
        <v>0.3</v>
      </c>
      <c r="AJ11" s="172">
        <f t="shared" si="13"/>
        <v>19.2</v>
      </c>
    </row>
    <row r="12" spans="1:130" ht="15.75">
      <c r="A12" s="310" t="s">
        <v>637</v>
      </c>
      <c r="B12" s="373">
        <f t="shared" si="0"/>
        <v>19.500000000000004</v>
      </c>
      <c r="C12" s="20">
        <v>0.4</v>
      </c>
      <c r="D12" s="20">
        <v>0.5</v>
      </c>
      <c r="E12" s="319">
        <f t="shared" si="9"/>
        <v>0.9</v>
      </c>
      <c r="F12" s="20">
        <v>0.9</v>
      </c>
      <c r="G12" s="20">
        <v>0</v>
      </c>
      <c r="H12" s="319">
        <f t="shared" si="10"/>
        <v>0.9</v>
      </c>
      <c r="I12" s="20">
        <v>0.1</v>
      </c>
      <c r="J12" s="319">
        <f t="shared" si="1"/>
        <v>0.1</v>
      </c>
      <c r="K12" s="20">
        <v>0</v>
      </c>
      <c r="L12" s="319">
        <f t="shared" si="2"/>
        <v>0</v>
      </c>
      <c r="M12" s="20">
        <v>2.4</v>
      </c>
      <c r="N12" s="20">
        <v>0.6</v>
      </c>
      <c r="O12" s="20">
        <v>0.3</v>
      </c>
      <c r="P12" s="20">
        <v>2.7</v>
      </c>
      <c r="Q12" s="319">
        <f t="shared" si="3"/>
        <v>6</v>
      </c>
      <c r="R12" s="20">
        <v>1.6</v>
      </c>
      <c r="S12" s="20">
        <v>0.1</v>
      </c>
      <c r="T12" s="319">
        <f t="shared" si="11"/>
        <v>1.7000000000000002</v>
      </c>
      <c r="U12" s="20">
        <v>3.5</v>
      </c>
      <c r="V12" s="20">
        <v>0.6</v>
      </c>
      <c r="W12" s="20">
        <v>1.5</v>
      </c>
      <c r="X12" s="319">
        <f t="shared" si="4"/>
        <v>5.6</v>
      </c>
      <c r="Y12" s="20">
        <v>3.8</v>
      </c>
      <c r="Z12" s="20">
        <v>0.2</v>
      </c>
      <c r="AA12" s="319">
        <f t="shared" si="12"/>
        <v>4</v>
      </c>
      <c r="AB12" s="20">
        <v>0</v>
      </c>
      <c r="AC12" s="319">
        <f t="shared" si="5"/>
        <v>0</v>
      </c>
      <c r="AD12" s="20">
        <v>0</v>
      </c>
      <c r="AE12" s="319">
        <f t="shared" si="6"/>
        <v>0</v>
      </c>
      <c r="AF12" s="20">
        <v>0</v>
      </c>
      <c r="AG12" s="319">
        <f t="shared" si="7"/>
        <v>0</v>
      </c>
      <c r="AH12" s="20">
        <v>0.3</v>
      </c>
      <c r="AI12" s="319">
        <f t="shared" si="8"/>
        <v>0.3</v>
      </c>
      <c r="AJ12" s="20">
        <f t="shared" si="13"/>
        <v>19.500000000000004</v>
      </c>
    </row>
    <row r="13" spans="1:130" ht="15.75">
      <c r="A13" s="310" t="s">
        <v>667</v>
      </c>
      <c r="B13" s="373">
        <f t="shared" si="0"/>
        <v>17.510000000000002</v>
      </c>
      <c r="C13" s="20">
        <v>0.51</v>
      </c>
      <c r="D13" s="20">
        <v>0.41</v>
      </c>
      <c r="E13" s="319">
        <f t="shared" si="9"/>
        <v>0.91999999999999993</v>
      </c>
      <c r="F13" s="20">
        <v>0.61</v>
      </c>
      <c r="G13" s="20">
        <v>0.1</v>
      </c>
      <c r="H13" s="319">
        <f t="shared" si="10"/>
        <v>0.71</v>
      </c>
      <c r="I13" s="20">
        <v>0</v>
      </c>
      <c r="J13" s="319">
        <f t="shared" si="1"/>
        <v>0</v>
      </c>
      <c r="K13" s="20">
        <v>0</v>
      </c>
      <c r="L13" s="319">
        <f t="shared" si="2"/>
        <v>0</v>
      </c>
      <c r="M13" s="20">
        <v>1.6</v>
      </c>
      <c r="N13" s="20">
        <v>0.41</v>
      </c>
      <c r="O13" s="20">
        <v>0.41</v>
      </c>
      <c r="P13" s="20">
        <v>3.32</v>
      </c>
      <c r="Q13" s="319">
        <f t="shared" si="3"/>
        <v>5.74</v>
      </c>
      <c r="R13" s="20">
        <v>0.71</v>
      </c>
      <c r="S13" s="20">
        <v>0.21</v>
      </c>
      <c r="T13" s="319">
        <f t="shared" si="11"/>
        <v>0.91999999999999993</v>
      </c>
      <c r="U13" s="20">
        <v>2.8</v>
      </c>
      <c r="V13" s="20">
        <v>0.7</v>
      </c>
      <c r="W13" s="20">
        <v>1.3</v>
      </c>
      <c r="X13" s="319">
        <f t="shared" si="4"/>
        <v>4.8</v>
      </c>
      <c r="Y13" s="20">
        <v>4.1100000000000003</v>
      </c>
      <c r="Z13" s="20">
        <v>0.11</v>
      </c>
      <c r="AA13" s="319">
        <f t="shared" si="12"/>
        <v>4.2200000000000006</v>
      </c>
      <c r="AB13" s="20">
        <v>0</v>
      </c>
      <c r="AC13" s="319">
        <f t="shared" si="5"/>
        <v>0</v>
      </c>
      <c r="AD13" s="20">
        <v>0</v>
      </c>
      <c r="AE13" s="319">
        <f t="shared" si="6"/>
        <v>0</v>
      </c>
      <c r="AF13" s="20">
        <v>0</v>
      </c>
      <c r="AG13" s="319">
        <f t="shared" si="7"/>
        <v>0</v>
      </c>
      <c r="AH13" s="20">
        <v>0.2</v>
      </c>
      <c r="AI13" s="319">
        <f t="shared" si="8"/>
        <v>0.2</v>
      </c>
      <c r="AJ13" s="20">
        <f t="shared" si="13"/>
        <v>17.510000000000002</v>
      </c>
    </row>
    <row r="14" spans="1:130" ht="15.75">
      <c r="A14" s="371" t="s">
        <v>638</v>
      </c>
      <c r="B14" s="374">
        <f t="shared" si="0"/>
        <v>19.099999999999998</v>
      </c>
      <c r="C14" s="172">
        <v>0.6</v>
      </c>
      <c r="D14" s="172">
        <v>0.6</v>
      </c>
      <c r="E14" s="326">
        <f t="shared" si="9"/>
        <v>1.2</v>
      </c>
      <c r="F14" s="172">
        <v>1.2</v>
      </c>
      <c r="G14" s="172">
        <v>0.1</v>
      </c>
      <c r="H14" s="326">
        <f t="shared" si="10"/>
        <v>1.3</v>
      </c>
      <c r="I14" s="172">
        <v>0.3</v>
      </c>
      <c r="J14" s="326">
        <f t="shared" si="1"/>
        <v>0.3</v>
      </c>
      <c r="K14" s="172">
        <v>0</v>
      </c>
      <c r="L14" s="326">
        <f t="shared" si="2"/>
        <v>0</v>
      </c>
      <c r="M14" s="172">
        <v>1.7</v>
      </c>
      <c r="N14" s="172">
        <v>1.9</v>
      </c>
      <c r="O14" s="172">
        <v>0.4</v>
      </c>
      <c r="P14" s="172">
        <v>1.9</v>
      </c>
      <c r="Q14" s="326">
        <f t="shared" si="3"/>
        <v>5.8999999999999995</v>
      </c>
      <c r="R14" s="172">
        <v>1.3</v>
      </c>
      <c r="S14" s="172">
        <v>0.2</v>
      </c>
      <c r="T14" s="326">
        <f t="shared" si="11"/>
        <v>1.5</v>
      </c>
      <c r="U14" s="172">
        <v>2</v>
      </c>
      <c r="V14" s="172">
        <v>0.8</v>
      </c>
      <c r="W14" s="172">
        <v>1.1000000000000001</v>
      </c>
      <c r="X14" s="326">
        <f t="shared" si="4"/>
        <v>3.9</v>
      </c>
      <c r="Y14" s="172">
        <v>4.5999999999999996</v>
      </c>
      <c r="Z14" s="172">
        <v>0.1</v>
      </c>
      <c r="AA14" s="326">
        <f t="shared" si="12"/>
        <v>4.6999999999999993</v>
      </c>
      <c r="AB14" s="172">
        <v>0</v>
      </c>
      <c r="AC14" s="326">
        <f t="shared" si="5"/>
        <v>0</v>
      </c>
      <c r="AD14" s="172">
        <v>0</v>
      </c>
      <c r="AE14" s="326">
        <f t="shared" si="6"/>
        <v>0</v>
      </c>
      <c r="AF14" s="172">
        <v>0</v>
      </c>
      <c r="AG14" s="326">
        <f t="shared" si="7"/>
        <v>0</v>
      </c>
      <c r="AH14" s="172">
        <v>0.3</v>
      </c>
      <c r="AI14" s="326">
        <f t="shared" si="8"/>
        <v>0.3</v>
      </c>
      <c r="AJ14" s="172">
        <f t="shared" si="13"/>
        <v>19.099999999999998</v>
      </c>
    </row>
    <row r="15" spans="1:130" ht="15.75">
      <c r="A15" s="310" t="s">
        <v>256</v>
      </c>
      <c r="B15" s="373">
        <f t="shared" si="0"/>
        <v>21.800000000000004</v>
      </c>
      <c r="C15" s="20">
        <v>0.6</v>
      </c>
      <c r="D15" s="20">
        <v>1</v>
      </c>
      <c r="E15" s="319">
        <f t="shared" si="9"/>
        <v>1.6</v>
      </c>
      <c r="F15" s="20">
        <v>1.1000000000000001</v>
      </c>
      <c r="G15" s="20">
        <v>0.2</v>
      </c>
      <c r="H15" s="319">
        <f t="shared" si="10"/>
        <v>1.3</v>
      </c>
      <c r="I15" s="20">
        <v>0.2</v>
      </c>
      <c r="J15" s="319">
        <f t="shared" si="1"/>
        <v>0.2</v>
      </c>
      <c r="K15" s="20">
        <v>0</v>
      </c>
      <c r="L15" s="319">
        <f t="shared" si="2"/>
        <v>0</v>
      </c>
      <c r="M15" s="20">
        <v>1.6</v>
      </c>
      <c r="N15" s="20">
        <v>1.3</v>
      </c>
      <c r="O15" s="20">
        <v>0.5</v>
      </c>
      <c r="P15" s="20">
        <v>2.9</v>
      </c>
      <c r="Q15" s="319">
        <f t="shared" si="3"/>
        <v>6.3000000000000007</v>
      </c>
      <c r="R15" s="20">
        <v>1.1000000000000001</v>
      </c>
      <c r="S15" s="20">
        <v>0.3</v>
      </c>
      <c r="T15" s="319">
        <f t="shared" si="11"/>
        <v>1.4000000000000001</v>
      </c>
      <c r="U15" s="20">
        <v>2.7</v>
      </c>
      <c r="V15" s="20">
        <v>0.6</v>
      </c>
      <c r="W15" s="20">
        <v>0.9</v>
      </c>
      <c r="X15" s="319">
        <f t="shared" si="4"/>
        <v>4.2</v>
      </c>
      <c r="Y15" s="20">
        <v>6</v>
      </c>
      <c r="Z15" s="20">
        <v>0.7</v>
      </c>
      <c r="AA15" s="319">
        <f t="shared" si="12"/>
        <v>6.7</v>
      </c>
      <c r="AB15" s="20">
        <v>0</v>
      </c>
      <c r="AC15" s="319">
        <f t="shared" si="5"/>
        <v>0</v>
      </c>
      <c r="AD15" s="20">
        <v>0</v>
      </c>
      <c r="AE15" s="319">
        <f t="shared" si="6"/>
        <v>0</v>
      </c>
      <c r="AF15" s="20">
        <v>0</v>
      </c>
      <c r="AG15" s="319">
        <f t="shared" si="7"/>
        <v>0</v>
      </c>
      <c r="AH15" s="20">
        <v>0.1</v>
      </c>
      <c r="AI15" s="319">
        <f t="shared" si="8"/>
        <v>0.1</v>
      </c>
      <c r="AJ15" s="20">
        <f t="shared" si="13"/>
        <v>21.800000000000004</v>
      </c>
    </row>
    <row r="16" spans="1:130" ht="15.75">
      <c r="A16" s="310" t="s">
        <v>257</v>
      </c>
      <c r="B16" s="373">
        <f t="shared" si="0"/>
        <v>20.399999999999999</v>
      </c>
      <c r="C16" s="20">
        <v>0.6</v>
      </c>
      <c r="D16" s="20">
        <v>1.1000000000000001</v>
      </c>
      <c r="E16" s="319">
        <f t="shared" si="9"/>
        <v>1.7000000000000002</v>
      </c>
      <c r="F16" s="20">
        <v>1</v>
      </c>
      <c r="G16" s="20">
        <v>0.2</v>
      </c>
      <c r="H16" s="319">
        <f t="shared" si="10"/>
        <v>1.2</v>
      </c>
      <c r="I16" s="20">
        <v>0.2</v>
      </c>
      <c r="J16" s="319">
        <f t="shared" si="1"/>
        <v>0.2</v>
      </c>
      <c r="K16" s="20">
        <v>0</v>
      </c>
      <c r="L16" s="319">
        <f t="shared" si="2"/>
        <v>0</v>
      </c>
      <c r="M16" s="20">
        <v>1.2</v>
      </c>
      <c r="N16" s="20">
        <v>2.1</v>
      </c>
      <c r="O16" s="20">
        <v>0.5</v>
      </c>
      <c r="P16" s="20">
        <v>1.8</v>
      </c>
      <c r="Q16" s="319">
        <f t="shared" si="3"/>
        <v>5.6</v>
      </c>
      <c r="R16" s="20">
        <v>0.9</v>
      </c>
      <c r="S16" s="20">
        <v>0.4</v>
      </c>
      <c r="T16" s="319">
        <f t="shared" si="11"/>
        <v>1.3</v>
      </c>
      <c r="U16" s="20">
        <v>2.5</v>
      </c>
      <c r="V16" s="20">
        <v>0.5</v>
      </c>
      <c r="W16" s="20">
        <v>1.1000000000000001</v>
      </c>
      <c r="X16" s="319">
        <f t="shared" si="4"/>
        <v>4.0999999999999996</v>
      </c>
      <c r="Y16" s="20">
        <v>6</v>
      </c>
      <c r="Z16" s="20">
        <v>0.1</v>
      </c>
      <c r="AA16" s="319">
        <f t="shared" si="12"/>
        <v>6.1</v>
      </c>
      <c r="AB16" s="20">
        <v>0</v>
      </c>
      <c r="AC16" s="319">
        <f t="shared" si="5"/>
        <v>0</v>
      </c>
      <c r="AD16" s="20">
        <v>0</v>
      </c>
      <c r="AE16" s="319">
        <f t="shared" si="6"/>
        <v>0</v>
      </c>
      <c r="AF16" s="20">
        <v>0</v>
      </c>
      <c r="AG16" s="319">
        <f t="shared" si="7"/>
        <v>0</v>
      </c>
      <c r="AH16" s="20">
        <v>0.2</v>
      </c>
      <c r="AI16" s="319">
        <f t="shared" si="8"/>
        <v>0.2</v>
      </c>
      <c r="AJ16" s="20">
        <f t="shared" si="13"/>
        <v>20.399999999999999</v>
      </c>
    </row>
    <row r="17" spans="1:36" ht="15.75">
      <c r="A17" s="310" t="s">
        <v>662</v>
      </c>
      <c r="B17" s="373">
        <f t="shared" si="0"/>
        <v>22.400000000000002</v>
      </c>
      <c r="C17" s="20">
        <v>0.5</v>
      </c>
      <c r="D17" s="20">
        <v>1.2</v>
      </c>
      <c r="E17" s="319">
        <f t="shared" si="9"/>
        <v>1.7</v>
      </c>
      <c r="F17" s="20">
        <v>1.1000000000000001</v>
      </c>
      <c r="G17" s="20">
        <v>0.2</v>
      </c>
      <c r="H17" s="319">
        <f t="shared" si="10"/>
        <v>1.3</v>
      </c>
      <c r="I17" s="20">
        <v>0</v>
      </c>
      <c r="J17" s="319">
        <f t="shared" si="1"/>
        <v>0</v>
      </c>
      <c r="K17" s="20">
        <v>0</v>
      </c>
      <c r="L17" s="319">
        <f t="shared" si="2"/>
        <v>0</v>
      </c>
      <c r="M17" s="20">
        <v>1.6</v>
      </c>
      <c r="N17" s="20">
        <v>1.4</v>
      </c>
      <c r="O17" s="20">
        <v>0.3</v>
      </c>
      <c r="P17" s="20">
        <v>2.4</v>
      </c>
      <c r="Q17" s="319">
        <f t="shared" si="3"/>
        <v>5.6999999999999993</v>
      </c>
      <c r="R17" s="20">
        <v>1.2</v>
      </c>
      <c r="S17" s="20">
        <v>1.2</v>
      </c>
      <c r="T17" s="319">
        <f t="shared" si="11"/>
        <v>2.4</v>
      </c>
      <c r="U17" s="20">
        <v>3</v>
      </c>
      <c r="V17" s="20">
        <v>0.6</v>
      </c>
      <c r="W17" s="20">
        <v>0.8</v>
      </c>
      <c r="X17" s="319">
        <f t="shared" si="4"/>
        <v>4.4000000000000004</v>
      </c>
      <c r="Y17" s="20">
        <v>6</v>
      </c>
      <c r="Z17" s="20">
        <v>0.6</v>
      </c>
      <c r="AA17" s="319">
        <f t="shared" si="12"/>
        <v>6.6</v>
      </c>
      <c r="AB17" s="20">
        <v>0</v>
      </c>
      <c r="AC17" s="319">
        <f t="shared" si="5"/>
        <v>0</v>
      </c>
      <c r="AD17" s="20">
        <v>0</v>
      </c>
      <c r="AE17" s="319">
        <f t="shared" si="6"/>
        <v>0</v>
      </c>
      <c r="AF17" s="20">
        <v>0</v>
      </c>
      <c r="AG17" s="319">
        <f t="shared" si="7"/>
        <v>0</v>
      </c>
      <c r="AH17" s="20">
        <v>0.3</v>
      </c>
      <c r="AI17" s="319">
        <f t="shared" si="8"/>
        <v>0.3</v>
      </c>
      <c r="AJ17" s="20">
        <f t="shared" si="13"/>
        <v>22.400000000000002</v>
      </c>
    </row>
    <row r="18" spans="1:36" ht="15.75">
      <c r="A18" s="310" t="s">
        <v>308</v>
      </c>
      <c r="B18" s="373">
        <f t="shared" si="0"/>
        <v>22.7</v>
      </c>
      <c r="C18" s="20">
        <v>0.5</v>
      </c>
      <c r="D18" s="20">
        <v>0.6</v>
      </c>
      <c r="E18" s="319">
        <f t="shared" si="9"/>
        <v>1.1000000000000001</v>
      </c>
      <c r="F18" s="20">
        <v>1.1000000000000001</v>
      </c>
      <c r="G18" s="20">
        <v>0.3</v>
      </c>
      <c r="H18" s="319">
        <f t="shared" si="10"/>
        <v>1.4000000000000001</v>
      </c>
      <c r="I18" s="20">
        <v>0</v>
      </c>
      <c r="J18" s="319">
        <f t="shared" si="1"/>
        <v>0</v>
      </c>
      <c r="K18" s="20">
        <v>0</v>
      </c>
      <c r="L18" s="319">
        <f t="shared" si="2"/>
        <v>0</v>
      </c>
      <c r="M18" s="20">
        <v>1.4</v>
      </c>
      <c r="N18" s="20">
        <v>2.8</v>
      </c>
      <c r="O18" s="20">
        <v>0.5</v>
      </c>
      <c r="P18" s="20">
        <v>2.6</v>
      </c>
      <c r="Q18" s="319">
        <f t="shared" si="3"/>
        <v>7.2999999999999989</v>
      </c>
      <c r="R18" s="20">
        <v>1.1000000000000001</v>
      </c>
      <c r="S18" s="20">
        <v>0.4</v>
      </c>
      <c r="T18" s="319">
        <f t="shared" si="11"/>
        <v>1.5</v>
      </c>
      <c r="U18" s="20">
        <v>3</v>
      </c>
      <c r="V18" s="20">
        <v>0.5</v>
      </c>
      <c r="W18" s="20">
        <v>1.2</v>
      </c>
      <c r="X18" s="319">
        <f t="shared" si="4"/>
        <v>4.7</v>
      </c>
      <c r="Y18" s="20">
        <v>6</v>
      </c>
      <c r="Z18" s="20">
        <v>0.3</v>
      </c>
      <c r="AA18" s="319">
        <f t="shared" si="12"/>
        <v>6.3</v>
      </c>
      <c r="AB18" s="20">
        <v>0</v>
      </c>
      <c r="AC18" s="319">
        <f t="shared" si="5"/>
        <v>0</v>
      </c>
      <c r="AD18" s="20">
        <v>0</v>
      </c>
      <c r="AE18" s="319">
        <f t="shared" si="6"/>
        <v>0</v>
      </c>
      <c r="AF18" s="20">
        <v>0</v>
      </c>
      <c r="AG18" s="319">
        <f t="shared" si="7"/>
        <v>0</v>
      </c>
      <c r="AH18" s="20">
        <v>0.4</v>
      </c>
      <c r="AI18" s="319">
        <f t="shared" si="8"/>
        <v>0.4</v>
      </c>
      <c r="AJ18" s="20">
        <f t="shared" si="13"/>
        <v>22.7</v>
      </c>
    </row>
    <row r="19" spans="1:36" ht="15.75">
      <c r="A19" s="371" t="s">
        <v>309</v>
      </c>
      <c r="B19" s="374">
        <f t="shared" si="0"/>
        <v>23.2</v>
      </c>
      <c r="C19" s="172">
        <v>0.4</v>
      </c>
      <c r="D19" s="172">
        <v>0.5</v>
      </c>
      <c r="E19" s="326">
        <f t="shared" si="9"/>
        <v>0.9</v>
      </c>
      <c r="F19" s="172">
        <v>1.2</v>
      </c>
      <c r="G19" s="172">
        <v>0.2</v>
      </c>
      <c r="H19" s="326">
        <f t="shared" si="10"/>
        <v>1.4</v>
      </c>
      <c r="I19" s="172">
        <v>0.2</v>
      </c>
      <c r="J19" s="326">
        <f t="shared" si="1"/>
        <v>0.2</v>
      </c>
      <c r="K19" s="172">
        <v>0</v>
      </c>
      <c r="L19" s="326">
        <f t="shared" si="2"/>
        <v>0</v>
      </c>
      <c r="M19" s="172">
        <v>1.9</v>
      </c>
      <c r="N19" s="172">
        <v>2.4</v>
      </c>
      <c r="O19" s="172">
        <v>0.5</v>
      </c>
      <c r="P19" s="172">
        <v>3.4</v>
      </c>
      <c r="Q19" s="326">
        <f t="shared" si="3"/>
        <v>8.1999999999999993</v>
      </c>
      <c r="R19" s="172">
        <v>1</v>
      </c>
      <c r="S19" s="172">
        <v>0.4</v>
      </c>
      <c r="T19" s="326">
        <f t="shared" si="11"/>
        <v>1.4</v>
      </c>
      <c r="U19" s="172">
        <v>3.2</v>
      </c>
      <c r="V19" s="172">
        <v>0.6</v>
      </c>
      <c r="W19" s="172">
        <v>1</v>
      </c>
      <c r="X19" s="326">
        <f t="shared" si="4"/>
        <v>4.8000000000000007</v>
      </c>
      <c r="Y19" s="172">
        <v>6</v>
      </c>
      <c r="Z19" s="172">
        <v>0.1</v>
      </c>
      <c r="AA19" s="326">
        <f t="shared" si="12"/>
        <v>6.1</v>
      </c>
      <c r="AB19" s="172">
        <v>0</v>
      </c>
      <c r="AC19" s="326">
        <f t="shared" si="5"/>
        <v>0</v>
      </c>
      <c r="AD19" s="172">
        <v>0</v>
      </c>
      <c r="AE19" s="326">
        <f t="shared" si="6"/>
        <v>0</v>
      </c>
      <c r="AF19" s="172">
        <v>0</v>
      </c>
      <c r="AG19" s="326">
        <f t="shared" si="7"/>
        <v>0</v>
      </c>
      <c r="AH19" s="172">
        <v>0.2</v>
      </c>
      <c r="AI19" s="326">
        <f t="shared" si="8"/>
        <v>0.2</v>
      </c>
      <c r="AJ19" s="172">
        <f t="shared" si="13"/>
        <v>23.2</v>
      </c>
    </row>
    <row r="20" spans="1:36" ht="15.75">
      <c r="A20" s="354" t="s">
        <v>340</v>
      </c>
      <c r="B20" s="373">
        <f t="shared" si="0"/>
        <v>18.8</v>
      </c>
      <c r="C20" s="20">
        <v>0.3</v>
      </c>
      <c r="D20" s="20">
        <v>0.4</v>
      </c>
      <c r="E20" s="319">
        <f t="shared" si="9"/>
        <v>0.7</v>
      </c>
      <c r="F20" s="20">
        <v>1.2</v>
      </c>
      <c r="G20" s="20">
        <v>0</v>
      </c>
      <c r="H20" s="319">
        <f t="shared" si="10"/>
        <v>1.2</v>
      </c>
      <c r="I20" s="20">
        <v>0</v>
      </c>
      <c r="J20" s="319">
        <f t="shared" si="1"/>
        <v>0</v>
      </c>
      <c r="K20" s="20">
        <v>0</v>
      </c>
      <c r="L20" s="319">
        <f t="shared" si="2"/>
        <v>0</v>
      </c>
      <c r="M20" s="20">
        <v>1.3</v>
      </c>
      <c r="N20" s="20">
        <v>1.5</v>
      </c>
      <c r="O20" s="20">
        <v>0.3</v>
      </c>
      <c r="P20" s="20">
        <v>2.9</v>
      </c>
      <c r="Q20" s="319">
        <f t="shared" si="3"/>
        <v>6</v>
      </c>
      <c r="R20" s="20">
        <v>0.8</v>
      </c>
      <c r="S20" s="20">
        <v>0.8</v>
      </c>
      <c r="T20" s="319">
        <f t="shared" si="11"/>
        <v>1.6</v>
      </c>
      <c r="U20" s="20">
        <v>0.9</v>
      </c>
      <c r="V20" s="20">
        <v>0.8</v>
      </c>
      <c r="W20" s="20">
        <v>0.8</v>
      </c>
      <c r="X20" s="319">
        <f t="shared" si="4"/>
        <v>2.5</v>
      </c>
      <c r="Y20" s="20">
        <v>6</v>
      </c>
      <c r="Z20" s="20">
        <v>0.6</v>
      </c>
      <c r="AA20" s="319">
        <f t="shared" si="12"/>
        <v>6.6</v>
      </c>
      <c r="AB20" s="20">
        <v>0</v>
      </c>
      <c r="AC20" s="319">
        <f t="shared" si="5"/>
        <v>0</v>
      </c>
      <c r="AD20" s="20">
        <v>0</v>
      </c>
      <c r="AE20" s="319">
        <f t="shared" si="6"/>
        <v>0</v>
      </c>
      <c r="AF20" s="20">
        <v>0</v>
      </c>
      <c r="AG20" s="319">
        <f t="shared" si="7"/>
        <v>0</v>
      </c>
      <c r="AH20" s="20">
        <v>0.2</v>
      </c>
      <c r="AI20" s="319">
        <f t="shared" si="8"/>
        <v>0.2</v>
      </c>
      <c r="AJ20" s="20">
        <f t="shared" si="13"/>
        <v>18.8</v>
      </c>
    </row>
    <row r="21" spans="1:36" ht="15.75">
      <c r="A21" s="310" t="s">
        <v>323</v>
      </c>
      <c r="B21" s="373">
        <f t="shared" si="0"/>
        <v>23.3</v>
      </c>
      <c r="C21" s="20">
        <v>0.5</v>
      </c>
      <c r="D21" s="20">
        <v>0.8</v>
      </c>
      <c r="E21" s="319">
        <f t="shared" si="9"/>
        <v>1.3</v>
      </c>
      <c r="F21" s="20">
        <v>1</v>
      </c>
      <c r="G21" s="20">
        <v>0.2</v>
      </c>
      <c r="H21" s="319">
        <f t="shared" si="10"/>
        <v>1.2</v>
      </c>
      <c r="I21" s="20">
        <v>0.1</v>
      </c>
      <c r="J21" s="319">
        <f t="shared" si="1"/>
        <v>0.1</v>
      </c>
      <c r="K21" s="20">
        <v>0</v>
      </c>
      <c r="L21" s="319">
        <f t="shared" si="2"/>
        <v>0</v>
      </c>
      <c r="M21" s="20">
        <v>1.3</v>
      </c>
      <c r="N21" s="20">
        <v>1.6</v>
      </c>
      <c r="O21" s="20">
        <v>0.9</v>
      </c>
      <c r="P21" s="20">
        <v>4</v>
      </c>
      <c r="Q21" s="319">
        <f t="shared" si="3"/>
        <v>7.8000000000000007</v>
      </c>
      <c r="R21" s="20">
        <v>2</v>
      </c>
      <c r="S21" s="20">
        <v>0.3</v>
      </c>
      <c r="T21" s="319">
        <f t="shared" si="11"/>
        <v>2.2999999999999998</v>
      </c>
      <c r="U21" s="20">
        <v>1.8</v>
      </c>
      <c r="V21" s="20">
        <v>0.6</v>
      </c>
      <c r="W21" s="20">
        <v>0.9</v>
      </c>
      <c r="X21" s="319">
        <f t="shared" si="4"/>
        <v>3.3</v>
      </c>
      <c r="Y21" s="20">
        <v>6</v>
      </c>
      <c r="Z21" s="20">
        <v>1.1000000000000001</v>
      </c>
      <c r="AA21" s="319">
        <f t="shared" si="12"/>
        <v>7.1</v>
      </c>
      <c r="AB21" s="20">
        <v>0</v>
      </c>
      <c r="AC21" s="319">
        <f t="shared" si="5"/>
        <v>0</v>
      </c>
      <c r="AD21" s="20">
        <v>0</v>
      </c>
      <c r="AE21" s="319">
        <f t="shared" si="6"/>
        <v>0</v>
      </c>
      <c r="AF21" s="20">
        <v>0</v>
      </c>
      <c r="AG21" s="319">
        <f t="shared" si="7"/>
        <v>0</v>
      </c>
      <c r="AH21" s="20">
        <v>0.2</v>
      </c>
      <c r="AI21" s="319">
        <f t="shared" si="8"/>
        <v>0.2</v>
      </c>
      <c r="AJ21" s="20">
        <f t="shared" si="13"/>
        <v>23.3</v>
      </c>
    </row>
    <row r="22" spans="1:36" ht="15.75">
      <c r="A22" s="371" t="s">
        <v>666</v>
      </c>
      <c r="B22" s="374">
        <f t="shared" si="0"/>
        <v>18.399999999999999</v>
      </c>
      <c r="C22" s="172">
        <v>0.4</v>
      </c>
      <c r="D22" s="172">
        <v>0.8</v>
      </c>
      <c r="E22" s="326">
        <f t="shared" si="9"/>
        <v>1.2000000000000002</v>
      </c>
      <c r="F22" s="172">
        <v>0.8</v>
      </c>
      <c r="G22" s="172">
        <v>0.2</v>
      </c>
      <c r="H22" s="326">
        <f t="shared" si="10"/>
        <v>1</v>
      </c>
      <c r="I22" s="172">
        <v>0</v>
      </c>
      <c r="J22" s="326">
        <f t="shared" si="1"/>
        <v>0</v>
      </c>
      <c r="K22" s="172">
        <v>0</v>
      </c>
      <c r="L22" s="326">
        <f t="shared" si="2"/>
        <v>0</v>
      </c>
      <c r="M22" s="172">
        <v>1.2</v>
      </c>
      <c r="N22" s="172">
        <v>1.6</v>
      </c>
      <c r="O22" s="172">
        <v>0.5</v>
      </c>
      <c r="P22" s="172">
        <v>3.4</v>
      </c>
      <c r="Q22" s="326">
        <f t="shared" si="3"/>
        <v>6.6999999999999993</v>
      </c>
      <c r="R22" s="172">
        <v>1.8</v>
      </c>
      <c r="S22" s="172">
        <v>0.1</v>
      </c>
      <c r="T22" s="326">
        <f t="shared" si="11"/>
        <v>1.9000000000000001</v>
      </c>
      <c r="U22" s="172">
        <v>1.2</v>
      </c>
      <c r="V22" s="172">
        <v>0.7</v>
      </c>
      <c r="W22" s="172">
        <v>0.7</v>
      </c>
      <c r="X22" s="326">
        <f t="shared" si="4"/>
        <v>2.5999999999999996</v>
      </c>
      <c r="Y22" s="172">
        <v>4.4000000000000004</v>
      </c>
      <c r="Z22" s="172">
        <v>0.1</v>
      </c>
      <c r="AA22" s="326">
        <f t="shared" si="12"/>
        <v>4.5</v>
      </c>
      <c r="AB22" s="172">
        <v>0.3</v>
      </c>
      <c r="AC22" s="326">
        <f t="shared" si="5"/>
        <v>0.3</v>
      </c>
      <c r="AD22" s="172">
        <v>0</v>
      </c>
      <c r="AE22" s="326">
        <f t="shared" si="6"/>
        <v>0</v>
      </c>
      <c r="AF22" s="172">
        <v>0</v>
      </c>
      <c r="AG22" s="326">
        <f t="shared" si="7"/>
        <v>0</v>
      </c>
      <c r="AH22" s="172">
        <v>0.2</v>
      </c>
      <c r="AI22" s="326">
        <f t="shared" si="8"/>
        <v>0.2</v>
      </c>
      <c r="AJ22" s="172">
        <f t="shared" si="13"/>
        <v>18.399999999999999</v>
      </c>
    </row>
    <row r="23" spans="1:36" ht="15.75">
      <c r="A23" s="310" t="s">
        <v>665</v>
      </c>
      <c r="B23" s="373">
        <f t="shared" si="0"/>
        <v>18.799999999999997</v>
      </c>
      <c r="C23" s="20">
        <v>0.4</v>
      </c>
      <c r="D23" s="20">
        <v>0.6</v>
      </c>
      <c r="E23" s="319">
        <f t="shared" si="9"/>
        <v>1</v>
      </c>
      <c r="F23" s="20">
        <v>0.9</v>
      </c>
      <c r="G23" s="20">
        <v>0.1</v>
      </c>
      <c r="H23" s="319">
        <f t="shared" si="10"/>
        <v>1</v>
      </c>
      <c r="I23" s="20">
        <v>0.1</v>
      </c>
      <c r="J23" s="319">
        <f t="shared" si="1"/>
        <v>0.1</v>
      </c>
      <c r="K23" s="20">
        <v>0</v>
      </c>
      <c r="L23" s="319">
        <f t="shared" si="2"/>
        <v>0</v>
      </c>
      <c r="M23" s="20">
        <v>1.3</v>
      </c>
      <c r="N23" s="20">
        <v>2.4</v>
      </c>
      <c r="O23" s="20">
        <v>1</v>
      </c>
      <c r="P23" s="20">
        <v>2.7</v>
      </c>
      <c r="Q23" s="319">
        <f t="shared" si="3"/>
        <v>7.4</v>
      </c>
      <c r="R23" s="20">
        <v>1.1000000000000001</v>
      </c>
      <c r="S23" s="20">
        <v>0.1</v>
      </c>
      <c r="T23" s="319">
        <f t="shared" si="11"/>
        <v>1.2000000000000002</v>
      </c>
      <c r="U23" s="20">
        <v>1.3</v>
      </c>
      <c r="V23" s="20">
        <v>0.9</v>
      </c>
      <c r="W23" s="20">
        <v>0.9</v>
      </c>
      <c r="X23" s="319">
        <f t="shared" si="4"/>
        <v>3.1</v>
      </c>
      <c r="Y23" s="20">
        <v>4.2</v>
      </c>
      <c r="Z23" s="20">
        <v>0.2</v>
      </c>
      <c r="AA23" s="319">
        <f t="shared" si="12"/>
        <v>4.4000000000000004</v>
      </c>
      <c r="AB23" s="20">
        <v>0.4</v>
      </c>
      <c r="AC23" s="319">
        <f t="shared" si="5"/>
        <v>0.4</v>
      </c>
      <c r="AD23" s="20">
        <v>0</v>
      </c>
      <c r="AE23" s="319">
        <f t="shared" si="6"/>
        <v>0</v>
      </c>
      <c r="AF23" s="20">
        <v>0</v>
      </c>
      <c r="AG23" s="319">
        <f t="shared" si="7"/>
        <v>0</v>
      </c>
      <c r="AH23" s="20">
        <v>0.2</v>
      </c>
      <c r="AI23" s="319">
        <f t="shared" si="8"/>
        <v>0.2</v>
      </c>
      <c r="AJ23" s="20">
        <f t="shared" si="13"/>
        <v>18.799999999999997</v>
      </c>
    </row>
    <row r="24" spans="1:36" ht="15.75">
      <c r="A24" s="310" t="s">
        <v>664</v>
      </c>
      <c r="B24" s="373">
        <f t="shared" si="0"/>
        <v>14.700000000000001</v>
      </c>
      <c r="C24" s="20">
        <v>0.3</v>
      </c>
      <c r="D24" s="20">
        <v>0.5</v>
      </c>
      <c r="E24" s="319">
        <f t="shared" si="9"/>
        <v>0.8</v>
      </c>
      <c r="F24" s="20">
        <v>1.1000000000000001</v>
      </c>
      <c r="G24" s="20">
        <v>0.1</v>
      </c>
      <c r="H24" s="319">
        <f t="shared" si="10"/>
        <v>1.2000000000000002</v>
      </c>
      <c r="I24" s="20">
        <v>0.1</v>
      </c>
      <c r="J24" s="319">
        <f t="shared" si="1"/>
        <v>0.1</v>
      </c>
      <c r="K24" s="20">
        <v>0</v>
      </c>
      <c r="L24" s="319">
        <f t="shared" si="2"/>
        <v>0</v>
      </c>
      <c r="M24" s="20">
        <v>1.6</v>
      </c>
      <c r="N24" s="20">
        <v>1.7</v>
      </c>
      <c r="O24" s="20">
        <v>0.5</v>
      </c>
      <c r="P24" s="20">
        <v>1</v>
      </c>
      <c r="Q24" s="319">
        <f t="shared" si="3"/>
        <v>4.8</v>
      </c>
      <c r="R24" s="20">
        <v>0.9</v>
      </c>
      <c r="S24" s="20">
        <v>0</v>
      </c>
      <c r="T24" s="319">
        <f t="shared" si="11"/>
        <v>0.9</v>
      </c>
      <c r="U24" s="20">
        <v>0.8</v>
      </c>
      <c r="V24" s="20">
        <v>0.5</v>
      </c>
      <c r="W24" s="20">
        <v>0.6</v>
      </c>
      <c r="X24" s="319">
        <f t="shared" si="4"/>
        <v>1.9</v>
      </c>
      <c r="Y24" s="20">
        <v>4.2</v>
      </c>
      <c r="Z24" s="20">
        <v>0.2</v>
      </c>
      <c r="AA24" s="319">
        <f t="shared" si="12"/>
        <v>4.4000000000000004</v>
      </c>
      <c r="AB24" s="20">
        <v>0.4</v>
      </c>
      <c r="AC24" s="319">
        <f t="shared" si="5"/>
        <v>0.4</v>
      </c>
      <c r="AD24" s="20">
        <v>0</v>
      </c>
      <c r="AE24" s="319">
        <f t="shared" si="6"/>
        <v>0</v>
      </c>
      <c r="AF24" s="20">
        <v>0</v>
      </c>
      <c r="AG24" s="319">
        <f t="shared" si="7"/>
        <v>0</v>
      </c>
      <c r="AH24" s="20">
        <v>0.2</v>
      </c>
      <c r="AI24" s="319">
        <f t="shared" si="8"/>
        <v>0.2</v>
      </c>
      <c r="AJ24" s="20">
        <f t="shared" si="13"/>
        <v>14.700000000000001</v>
      </c>
    </row>
    <row r="25" spans="1:36" ht="16.5" thickBot="1">
      <c r="A25" s="372" t="s">
        <v>668</v>
      </c>
      <c r="B25" s="375">
        <f t="shared" si="0"/>
        <v>16.529999999999998</v>
      </c>
      <c r="C25" s="112">
        <v>0.41</v>
      </c>
      <c r="D25" s="112">
        <v>0.6</v>
      </c>
      <c r="E25" s="324">
        <f t="shared" si="9"/>
        <v>1.01</v>
      </c>
      <c r="F25" s="112">
        <v>1.3</v>
      </c>
      <c r="G25" s="112">
        <v>0.21</v>
      </c>
      <c r="H25" s="324">
        <f t="shared" si="10"/>
        <v>1.51</v>
      </c>
      <c r="I25" s="112">
        <v>0.1</v>
      </c>
      <c r="J25" s="324">
        <f t="shared" si="1"/>
        <v>0.1</v>
      </c>
      <c r="K25" s="112">
        <v>0</v>
      </c>
      <c r="L25" s="324">
        <f t="shared" si="2"/>
        <v>0</v>
      </c>
      <c r="M25" s="112">
        <v>1.5</v>
      </c>
      <c r="N25" s="112">
        <v>2.5</v>
      </c>
      <c r="O25" s="112">
        <v>0.5</v>
      </c>
      <c r="P25" s="112">
        <v>1.7</v>
      </c>
      <c r="Q25" s="324">
        <f t="shared" si="3"/>
        <v>6.2</v>
      </c>
      <c r="R25" s="112">
        <v>1.3</v>
      </c>
      <c r="S25" s="112">
        <v>0</v>
      </c>
      <c r="T25" s="324">
        <f t="shared" ref="T25" si="14">SUM(R25:R25)</f>
        <v>1.3</v>
      </c>
      <c r="U25" s="112">
        <v>1</v>
      </c>
      <c r="V25" s="112">
        <v>0.7</v>
      </c>
      <c r="W25" s="112">
        <v>0.4</v>
      </c>
      <c r="X25" s="324">
        <f t="shared" si="4"/>
        <v>2.1</v>
      </c>
      <c r="Y25" s="112">
        <v>3.51</v>
      </c>
      <c r="Z25" s="112">
        <v>0.2</v>
      </c>
      <c r="AA25" s="324">
        <f t="shared" si="12"/>
        <v>3.71</v>
      </c>
      <c r="AB25" s="112">
        <v>0.4</v>
      </c>
      <c r="AC25" s="324">
        <f t="shared" si="5"/>
        <v>0.4</v>
      </c>
      <c r="AD25" s="112">
        <v>0</v>
      </c>
      <c r="AE25" s="324">
        <f t="shared" si="6"/>
        <v>0</v>
      </c>
      <c r="AF25" s="112">
        <v>0</v>
      </c>
      <c r="AG25" s="324">
        <f t="shared" si="7"/>
        <v>0</v>
      </c>
      <c r="AH25" s="112">
        <v>0.2</v>
      </c>
      <c r="AI25" s="324">
        <f t="shared" si="8"/>
        <v>0.2</v>
      </c>
      <c r="AJ25" s="112">
        <f t="shared" si="13"/>
        <v>16.529999999999998</v>
      </c>
    </row>
    <row r="26" spans="1:36">
      <c r="A26" s="301" t="s">
        <v>60</v>
      </c>
      <c r="B26" s="310"/>
      <c r="C26" s="20">
        <f>AVERAGE(C6:C25)</f>
        <v>0.47250000000000003</v>
      </c>
      <c r="D26" s="20">
        <f>AVERAGE(D6:D25)</f>
        <v>0.68899999999999995</v>
      </c>
      <c r="E26" s="319">
        <f t="shared" ref="E26:J26" si="15">SUM(E6:E25)/COUNTA(E6:E25)</f>
        <v>1.1615</v>
      </c>
      <c r="F26" s="20">
        <f>AVERAGE(F6:F25)</f>
        <v>0.92000000000000015</v>
      </c>
      <c r="G26" s="20">
        <f>AVERAGE(G6:G25)</f>
        <v>0.14450000000000002</v>
      </c>
      <c r="H26" s="319">
        <f t="shared" si="15"/>
        <v>1.0645000000000002</v>
      </c>
      <c r="I26" s="20">
        <f>AVERAGE(I6:I25)</f>
        <v>9.8000000000000004E-2</v>
      </c>
      <c r="J26" s="319">
        <f t="shared" si="15"/>
        <v>9.8000000000000004E-2</v>
      </c>
      <c r="K26" s="20">
        <f>AVERAGE(K6:K25)</f>
        <v>0</v>
      </c>
      <c r="L26" s="319">
        <f>SUM(L6:L25)/COUNTA(L6:L25)</f>
        <v>0</v>
      </c>
      <c r="M26" s="20">
        <f t="shared" ref="M26:O26" si="16">AVERAGE(M6:M25)</f>
        <v>1.4079999999999999</v>
      </c>
      <c r="N26" s="20">
        <f t="shared" si="16"/>
        <v>1.6339999999999999</v>
      </c>
      <c r="O26" s="20">
        <f t="shared" si="16"/>
        <v>0.48650000000000004</v>
      </c>
      <c r="P26" s="20">
        <f>AVERAGE(P6:P25)</f>
        <v>2.677</v>
      </c>
      <c r="Q26" s="319">
        <f>SUM(Q6:Q25)/COUNTA(Q6:Q25)</f>
        <v>6.2054999999999998</v>
      </c>
      <c r="R26" s="20">
        <f>AVERAGE(R6:R25)</f>
        <v>1.1105</v>
      </c>
      <c r="S26" s="20">
        <f>AVERAGE(S6:S25)</f>
        <v>0.31799999999999995</v>
      </c>
      <c r="T26" s="319">
        <f t="shared" ref="T26" si="17">SUM(T6:T25)/COUNTA(T6:T25)</f>
        <v>1.4284999999999999</v>
      </c>
      <c r="U26" s="20">
        <f t="shared" ref="U26:V26" si="18">AVERAGE(U6:U25)</f>
        <v>2.4204999999999997</v>
      </c>
      <c r="V26" s="20">
        <f t="shared" si="18"/>
        <v>0.7609999999999999</v>
      </c>
      <c r="W26" s="20">
        <f>AVERAGE(W6:W25)</f>
        <v>1.0254999999999999</v>
      </c>
      <c r="X26" s="319">
        <f>SUM(X6:X25)/COUNTA(X6:X25)</f>
        <v>4.206999999999999</v>
      </c>
      <c r="Y26" s="20">
        <f>AVERAGE(Y6:Y25)</f>
        <v>5.2215000000000007</v>
      </c>
      <c r="Z26" s="20">
        <f>AVERAGE(Z6:Z25)</f>
        <v>0.43599999999999983</v>
      </c>
      <c r="AA26" s="319">
        <f>SUM(AA6:AA25)/COUNTA(AA6:AA25)</f>
        <v>5.6574999999999998</v>
      </c>
      <c r="AB26" s="20">
        <f t="shared" ref="AB26" si="19">AVERAGE(AB6:AB25)</f>
        <v>9.8000000000000004E-2</v>
      </c>
      <c r="AC26" s="319">
        <f>AVERAGE(AC6:AC25)</f>
        <v>9.8000000000000004E-2</v>
      </c>
      <c r="AD26" s="20">
        <f t="shared" ref="AD26" si="20">AVERAGE(AD6:AD25)</f>
        <v>0</v>
      </c>
      <c r="AE26" s="319">
        <f>SUM(AE6:AE25)/COUNTA(AE6:AE25)</f>
        <v>0</v>
      </c>
      <c r="AF26" s="20">
        <f>AVERAGE(AF6:AF25)</f>
        <v>0</v>
      </c>
      <c r="AG26" s="319">
        <f>SUM(AG6:AG25)/COUNTA(AG6:AG25)</f>
        <v>0</v>
      </c>
      <c r="AH26" s="20">
        <f>AVERAGE(AH6:AH25)</f>
        <v>0.21750000000000008</v>
      </c>
      <c r="AI26" s="319">
        <f>SUM(AI6:AI25)/COUNTA(AI6:AI25)</f>
        <v>0.21750000000000008</v>
      </c>
      <c r="AJ26" s="20">
        <f>SUM(AJ6:AJ25)/COUNTA(AJ6:AJ25)</f>
        <v>20.137999999999998</v>
      </c>
    </row>
    <row r="27" spans="1:36">
      <c r="A27" s="301" t="s">
        <v>58</v>
      </c>
      <c r="B27" s="310"/>
      <c r="C27" s="314">
        <f>AVERAGE(C6:C20)</f>
        <v>0.49599999999999994</v>
      </c>
      <c r="D27" s="314">
        <f>AVERAGE(D6:D20)</f>
        <v>0.69866666666666655</v>
      </c>
      <c r="E27" s="323">
        <f t="shared" ref="E27:J27" si="21">SUM(E6:E20)/COUNTA(E6:E20)</f>
        <v>1.1946666666666665</v>
      </c>
      <c r="F27" s="314">
        <f>AVERAGE(F6:F20)</f>
        <v>0.8866666666666666</v>
      </c>
      <c r="G27" s="314">
        <f>AVERAGE(G6:G20)</f>
        <v>0.13866666666666666</v>
      </c>
      <c r="H27" s="323">
        <f t="shared" si="21"/>
        <v>1.0253333333333334</v>
      </c>
      <c r="I27" s="314">
        <f>AVERAGE(I6:I20)</f>
        <v>0.104</v>
      </c>
      <c r="J27" s="323">
        <f t="shared" si="21"/>
        <v>0.104</v>
      </c>
      <c r="K27" s="314">
        <f>AVERAGE(K6:K20)</f>
        <v>0</v>
      </c>
      <c r="L27" s="323">
        <f>SUM(L6:L20)/COUNTA(L6:L20)</f>
        <v>0</v>
      </c>
      <c r="M27" s="314">
        <f t="shared" ref="M27:P27" si="22">AVERAGE(M6:M20)</f>
        <v>1.4173333333333329</v>
      </c>
      <c r="N27" s="314">
        <f t="shared" si="22"/>
        <v>1.5253333333333332</v>
      </c>
      <c r="O27" s="314">
        <f t="shared" si="22"/>
        <v>0.42199999999999999</v>
      </c>
      <c r="P27" s="314">
        <f t="shared" si="22"/>
        <v>2.7159999999999997</v>
      </c>
      <c r="Q27" s="323">
        <f t="shared" ref="Q27" si="23">SUM(Q6:Q20)/COUNTA(Q6:Q20)</f>
        <v>6.0806666666666667</v>
      </c>
      <c r="R27" s="314">
        <f>AVERAGE(R6:R20)</f>
        <v>1.0073333333333332</v>
      </c>
      <c r="S27" s="314">
        <f>AVERAGE(S6:S20)</f>
        <v>0.39066666666666666</v>
      </c>
      <c r="T27" s="323">
        <f t="shared" ref="T27" si="24">SUM(T6:T20)/COUNTA(T6:T20)</f>
        <v>1.3979999999999999</v>
      </c>
      <c r="U27" s="314">
        <f t="shared" ref="U27:V27" si="25">AVERAGE(U6:U20)</f>
        <v>2.8206666666666669</v>
      </c>
      <c r="V27" s="314">
        <f t="shared" si="25"/>
        <v>0.78800000000000003</v>
      </c>
      <c r="W27" s="314">
        <f>AVERAGE(W6:W20)</f>
        <v>1.1340000000000001</v>
      </c>
      <c r="X27" s="323">
        <f t="shared" ref="X27" si="26">SUM(X6:X20)/COUNTA(X6:X20)</f>
        <v>4.7426666666666666</v>
      </c>
      <c r="Y27" s="314">
        <f>AVERAGE(Y6:Y20)</f>
        <v>5.4746666666666668</v>
      </c>
      <c r="Z27" s="314">
        <f>AVERAGE(Z6:Z20)</f>
        <v>0.46133333333333326</v>
      </c>
      <c r="AA27" s="323">
        <f>SUM(AA6:AA20)/COUNTA(AA6:AA20)</f>
        <v>5.9359999999999991</v>
      </c>
      <c r="AB27" s="314">
        <f t="shared" ref="AB27" si="27">AVERAGE(AB6:AB20)</f>
        <v>3.0666666666666665E-2</v>
      </c>
      <c r="AC27" s="323">
        <f>AVERAGE(AC6:AC20)</f>
        <v>3.0666666666666665E-2</v>
      </c>
      <c r="AD27" s="314">
        <f>AVERAGE(AD6:AD20)</f>
        <v>0</v>
      </c>
      <c r="AE27" s="323">
        <f>SUM(AE6:AE20)/COUNTA(AE6:AE20)</f>
        <v>0</v>
      </c>
      <c r="AF27" s="314">
        <f>AVERAGE(AF6:AF20)</f>
        <v>0</v>
      </c>
      <c r="AG27" s="323">
        <f>SUM(AG6:AG20)/COUNTA(AG6:AG20)</f>
        <v>0</v>
      </c>
      <c r="AH27" s="314">
        <f>AVERAGE(AH6:AH20)</f>
        <v>0.22333333333333336</v>
      </c>
      <c r="AI27" s="323">
        <f>SUM(AI6:AI20)/COUNTA(AI6:AI20)</f>
        <v>0.22333333333333336</v>
      </c>
      <c r="AJ27" s="314">
        <f>SUM(AJ6:AJ20)/COUNTA(AJ6:AJ20)</f>
        <v>20.735333333333337</v>
      </c>
    </row>
    <row r="28" spans="1:36">
      <c r="A28" s="301" t="s">
        <v>656</v>
      </c>
      <c r="B28" s="310"/>
      <c r="C28" s="314">
        <f>AVERAGE(C12:C14)</f>
        <v>0.5033333333333333</v>
      </c>
      <c r="D28" s="314">
        <f>AVERAGE(D12:D14)</f>
        <v>0.5033333333333333</v>
      </c>
      <c r="E28" s="323">
        <f t="shared" ref="E28:AJ28" si="28">AVERAGE(E12:E14)</f>
        <v>1.0066666666666666</v>
      </c>
      <c r="F28" s="314">
        <f>AVERAGE(F12:F14)</f>
        <v>0.90333333333333332</v>
      </c>
      <c r="G28" s="314">
        <f>AVERAGE(G12:G14)</f>
        <v>6.6666666666666666E-2</v>
      </c>
      <c r="H28" s="323">
        <f t="shared" si="28"/>
        <v>0.97000000000000008</v>
      </c>
      <c r="I28" s="314">
        <f>AVERAGE(I12:I14)</f>
        <v>0.13333333333333333</v>
      </c>
      <c r="J28" s="323">
        <f t="shared" si="28"/>
        <v>0.13333333333333333</v>
      </c>
      <c r="K28" s="314">
        <f>AVERAGE(K12:K14)</f>
        <v>0</v>
      </c>
      <c r="L28" s="323">
        <f t="shared" si="28"/>
        <v>0</v>
      </c>
      <c r="M28" s="314">
        <f t="shared" ref="M28:P28" si="29">AVERAGE(M12:M14)</f>
        <v>1.9000000000000001</v>
      </c>
      <c r="N28" s="314">
        <f t="shared" si="29"/>
        <v>0.97000000000000008</v>
      </c>
      <c r="O28" s="314">
        <f t="shared" si="29"/>
        <v>0.36999999999999994</v>
      </c>
      <c r="P28" s="314">
        <f t="shared" si="29"/>
        <v>2.64</v>
      </c>
      <c r="Q28" s="323">
        <f>AVERAGE(Q12:Q14)</f>
        <v>5.88</v>
      </c>
      <c r="R28" s="314">
        <f>AVERAGE(R12:R14)</f>
        <v>1.2033333333333334</v>
      </c>
      <c r="S28" s="314">
        <f>AVERAGE(S12:S14)</f>
        <v>0.17</v>
      </c>
      <c r="T28" s="323">
        <f t="shared" si="28"/>
        <v>1.3733333333333333</v>
      </c>
      <c r="U28" s="314">
        <f>AVERAGE(U12:U14)</f>
        <v>2.7666666666666671</v>
      </c>
      <c r="V28" s="314">
        <f>AVERAGE(V12:V14)</f>
        <v>0.69999999999999984</v>
      </c>
      <c r="W28" s="314">
        <f>AVERAGE(W12:W14)</f>
        <v>1.3</v>
      </c>
      <c r="X28" s="323">
        <f t="shared" si="28"/>
        <v>4.7666666666666666</v>
      </c>
      <c r="Y28" s="314">
        <f t="shared" si="28"/>
        <v>4.17</v>
      </c>
      <c r="Z28" s="314">
        <f t="shared" si="28"/>
        <v>0.13666666666666669</v>
      </c>
      <c r="AA28" s="323">
        <f t="shared" si="28"/>
        <v>4.3066666666666666</v>
      </c>
      <c r="AB28" s="314">
        <f t="shared" si="28"/>
        <v>0</v>
      </c>
      <c r="AC28" s="323">
        <f t="shared" si="28"/>
        <v>0</v>
      </c>
      <c r="AD28" s="314">
        <f t="shared" si="28"/>
        <v>0</v>
      </c>
      <c r="AE28" s="323">
        <f t="shared" si="28"/>
        <v>0</v>
      </c>
      <c r="AF28" s="314">
        <f t="shared" si="28"/>
        <v>0</v>
      </c>
      <c r="AG28" s="323">
        <f t="shared" si="28"/>
        <v>0</v>
      </c>
      <c r="AH28" s="314">
        <f>AVERAGE(AH12:AH14)</f>
        <v>0.26666666666666666</v>
      </c>
      <c r="AI28" s="323">
        <f t="shared" si="28"/>
        <v>0.26666666666666666</v>
      </c>
      <c r="AJ28" s="314">
        <f t="shared" si="28"/>
        <v>18.703333333333333</v>
      </c>
    </row>
    <row r="29" spans="1:36">
      <c r="A29" s="301" t="s">
        <v>654</v>
      </c>
      <c r="B29" s="310"/>
      <c r="C29" s="314">
        <f>AVERAGE(C21:C22)</f>
        <v>0.45</v>
      </c>
      <c r="D29" s="314">
        <f>AVERAGE(D21:D22)</f>
        <v>0.8</v>
      </c>
      <c r="E29" s="323">
        <f t="shared" ref="E29:AG29" si="30">AVERAGE(E21:E22)</f>
        <v>1.25</v>
      </c>
      <c r="F29" s="314">
        <f>AVERAGE(F21:F22)</f>
        <v>0.9</v>
      </c>
      <c r="G29" s="314">
        <f>AVERAGE(G21:G22)</f>
        <v>0.2</v>
      </c>
      <c r="H29" s="323">
        <f t="shared" si="30"/>
        <v>1.1000000000000001</v>
      </c>
      <c r="I29" s="314">
        <f>AVERAGE(I21:I22)</f>
        <v>0.05</v>
      </c>
      <c r="J29" s="323">
        <f t="shared" si="30"/>
        <v>0.05</v>
      </c>
      <c r="K29" s="314">
        <f>AVERAGE(K21:K22)</f>
        <v>0</v>
      </c>
      <c r="L29" s="323">
        <f>AVERAGE(L21:L22)</f>
        <v>0</v>
      </c>
      <c r="M29" s="314">
        <f t="shared" ref="M29:P29" si="31">AVERAGE(M21:M22)</f>
        <v>1.25</v>
      </c>
      <c r="N29" s="314">
        <f t="shared" si="31"/>
        <v>1.6</v>
      </c>
      <c r="O29" s="314">
        <f t="shared" si="31"/>
        <v>0.7</v>
      </c>
      <c r="P29" s="314">
        <f t="shared" si="31"/>
        <v>3.7</v>
      </c>
      <c r="Q29" s="323">
        <f t="shared" si="30"/>
        <v>7.25</v>
      </c>
      <c r="R29" s="314">
        <f>AVERAGE(R21:R22)</f>
        <v>1.9</v>
      </c>
      <c r="S29" s="314">
        <f>AVERAGE(S21:S22)</f>
        <v>0.2</v>
      </c>
      <c r="T29" s="319">
        <f t="shared" si="30"/>
        <v>2.1</v>
      </c>
      <c r="U29" s="314">
        <f>AVERAGE(U21:U22)</f>
        <v>1.5</v>
      </c>
      <c r="V29" s="314">
        <f>AVERAGE(V21:V22)</f>
        <v>0.64999999999999991</v>
      </c>
      <c r="W29" s="314">
        <f>AVERAGE(W21:W22)</f>
        <v>0.8</v>
      </c>
      <c r="X29" s="323">
        <f t="shared" si="30"/>
        <v>2.9499999999999997</v>
      </c>
      <c r="Y29" s="314">
        <f t="shared" si="30"/>
        <v>5.2</v>
      </c>
      <c r="Z29" s="314">
        <f t="shared" si="30"/>
        <v>0.60000000000000009</v>
      </c>
      <c r="AA29" s="323">
        <f t="shared" si="30"/>
        <v>5.8</v>
      </c>
      <c r="AB29" s="314">
        <f t="shared" si="30"/>
        <v>0.15</v>
      </c>
      <c r="AC29" s="323">
        <f t="shared" si="30"/>
        <v>0.15</v>
      </c>
      <c r="AD29" s="314">
        <f t="shared" si="30"/>
        <v>0</v>
      </c>
      <c r="AE29" s="323">
        <f t="shared" si="30"/>
        <v>0</v>
      </c>
      <c r="AF29" s="314">
        <f t="shared" si="30"/>
        <v>0</v>
      </c>
      <c r="AG29" s="323">
        <f t="shared" si="30"/>
        <v>0</v>
      </c>
      <c r="AH29" s="314">
        <f>AVERAGE(AH21:AH22)</f>
        <v>0.2</v>
      </c>
      <c r="AI29" s="323">
        <f>AVERAGE(AI21:AI22)</f>
        <v>0.2</v>
      </c>
      <c r="AJ29" s="314">
        <f>AVERAGE(AJ21:AJ22)</f>
        <v>20.85</v>
      </c>
    </row>
    <row r="30" spans="1:36">
      <c r="A30" s="301" t="s">
        <v>59</v>
      </c>
      <c r="B30" s="310"/>
      <c r="C30" s="314">
        <f>AVERAGE(C21:C25)</f>
        <v>0.40200000000000002</v>
      </c>
      <c r="D30" s="314">
        <f>AVERAGE(D21:D25)</f>
        <v>0.66</v>
      </c>
      <c r="E30" s="323">
        <f t="shared" ref="E30:J30" si="32">SUM(E21:E25)/COUNTA(E21:E25)</f>
        <v>1.0619999999999998</v>
      </c>
      <c r="F30" s="314">
        <f>AVERAGE(F21:F25)</f>
        <v>1.02</v>
      </c>
      <c r="G30" s="314">
        <f>AVERAGE(G21:G25)</f>
        <v>0.16199999999999998</v>
      </c>
      <c r="H30" s="323">
        <f t="shared" si="32"/>
        <v>1.1819999999999999</v>
      </c>
      <c r="I30" s="314">
        <f>AVERAGE(I21:I25)</f>
        <v>0.08</v>
      </c>
      <c r="J30" s="323">
        <f t="shared" si="32"/>
        <v>0.08</v>
      </c>
      <c r="K30" s="314">
        <f>AVERAGE(K21:K25)</f>
        <v>0</v>
      </c>
      <c r="L30" s="323">
        <f>SUM(L21:L25)/COUNTA(L21:L25)</f>
        <v>0</v>
      </c>
      <c r="M30" s="314">
        <f t="shared" ref="M30:P30" si="33">AVERAGE(M21:M25)</f>
        <v>1.3800000000000001</v>
      </c>
      <c r="N30" s="314">
        <f t="shared" si="33"/>
        <v>1.9600000000000002</v>
      </c>
      <c r="O30" s="314">
        <f t="shared" si="33"/>
        <v>0.67999999999999994</v>
      </c>
      <c r="P30" s="314">
        <f t="shared" si="33"/>
        <v>2.56</v>
      </c>
      <c r="Q30" s="323">
        <f t="shared" ref="Q30" si="34">SUM(Q21:Q25)/COUNTA(Q21:Q25)</f>
        <v>6.58</v>
      </c>
      <c r="R30" s="314">
        <f>AVERAGE(R21:R25)</f>
        <v>1.4200000000000002</v>
      </c>
      <c r="S30" s="314">
        <f>AVERAGE(S21:S25)</f>
        <v>0.1</v>
      </c>
      <c r="T30" s="323">
        <f t="shared" ref="T30" si="35">SUM(T21:T25)/COUNTA(T21:T25)</f>
        <v>1.52</v>
      </c>
      <c r="U30" s="314">
        <f>AVERAGE(U21:U25)</f>
        <v>1.22</v>
      </c>
      <c r="V30" s="314">
        <f>AVERAGE(V21:V25)</f>
        <v>0.67999999999999994</v>
      </c>
      <c r="W30" s="314">
        <f>AVERAGE(W21:W25)</f>
        <v>0.7</v>
      </c>
      <c r="X30" s="323">
        <f t="shared" ref="X30" si="36">SUM(X21:X25)/COUNTA(X21:X25)</f>
        <v>2.6</v>
      </c>
      <c r="Y30" s="314">
        <f>AVERAGE(Y21:Y25)</f>
        <v>4.4620000000000006</v>
      </c>
      <c r="Z30" s="314">
        <f>AVERAGE(Z21:Z25)</f>
        <v>0.36</v>
      </c>
      <c r="AA30" s="323">
        <f t="shared" ref="AA30" si="37">SUM(AA21:AA25)/COUNTA(AA21:AA25)</f>
        <v>4.8220000000000001</v>
      </c>
      <c r="AB30" s="314">
        <f>AVERAGE(AB21:AB25)</f>
        <v>0.3</v>
      </c>
      <c r="AC30" s="323">
        <f>AVERAGE(AC21:AC25)</f>
        <v>0.3</v>
      </c>
      <c r="AD30" s="314">
        <f t="shared" ref="AD30" si="38">AVERAGE(AD21:AD25)</f>
        <v>0</v>
      </c>
      <c r="AE30" s="323">
        <f>SUM(AE21:AE25)/COUNTA(AE21:AE25)</f>
        <v>0</v>
      </c>
      <c r="AF30" s="314">
        <f>AVERAGE(AF21:AF25)</f>
        <v>0</v>
      </c>
      <c r="AG30" s="323">
        <f>SUM(AG21:AG25)/COUNTA(AG21:AG25)</f>
        <v>0</v>
      </c>
      <c r="AH30" s="314">
        <f>AVERAGE(AH21:AH25)</f>
        <v>0.2</v>
      </c>
      <c r="AI30" s="323">
        <f>SUM(AI21:AI25)/COUNTA(AI21:AI25)</f>
        <v>0.2</v>
      </c>
      <c r="AJ30" s="314">
        <f>SUM(AJ21:AJ25)/COUNTA(AJ21:AJ25)</f>
        <v>18.346</v>
      </c>
    </row>
    <row r="31" spans="1:36" ht="15.75" thickBot="1">
      <c r="A31" s="313" t="s">
        <v>60</v>
      </c>
      <c r="B31" s="355"/>
      <c r="C31" s="112"/>
      <c r="D31" s="112"/>
      <c r="E31" s="324">
        <f>E26</f>
        <v>1.1615</v>
      </c>
      <c r="F31" s="112"/>
      <c r="G31" s="112"/>
      <c r="H31" s="324">
        <f>H26</f>
        <v>1.0645000000000002</v>
      </c>
      <c r="I31" s="112"/>
      <c r="J31" s="324">
        <f>J26</f>
        <v>9.8000000000000004E-2</v>
      </c>
      <c r="K31" s="112"/>
      <c r="L31" s="324">
        <f>L26</f>
        <v>0</v>
      </c>
      <c r="M31" s="112"/>
      <c r="N31" s="112"/>
      <c r="O31" s="112"/>
      <c r="P31" s="112"/>
      <c r="Q31" s="324">
        <f>Q26</f>
        <v>6.2054999999999998</v>
      </c>
      <c r="R31" s="112"/>
      <c r="S31" s="112"/>
      <c r="T31" s="324">
        <f>T26</f>
        <v>1.4284999999999999</v>
      </c>
      <c r="U31" s="112"/>
      <c r="V31" s="112"/>
      <c r="W31" s="112"/>
      <c r="X31" s="324">
        <f>X26</f>
        <v>4.206999999999999</v>
      </c>
      <c r="Y31" s="112"/>
      <c r="Z31" s="112"/>
      <c r="AA31" s="324">
        <f>AA26</f>
        <v>5.6574999999999998</v>
      </c>
      <c r="AB31" s="112"/>
      <c r="AC31" s="324">
        <f>AC26</f>
        <v>9.8000000000000004E-2</v>
      </c>
      <c r="AD31" s="112"/>
      <c r="AE31" s="324">
        <f>AE26</f>
        <v>0</v>
      </c>
      <c r="AF31" s="112"/>
      <c r="AG31" s="324">
        <f>AG26</f>
        <v>0</v>
      </c>
      <c r="AH31" s="112"/>
      <c r="AI31" s="324">
        <f>AI26</f>
        <v>0.21750000000000008</v>
      </c>
      <c r="AJ31" s="112">
        <f>+AJ26</f>
        <v>20.137999999999998</v>
      </c>
    </row>
    <row r="32" spans="1:36">
      <c r="E32" s="319"/>
      <c r="H32" s="335"/>
      <c r="J32" s="335"/>
      <c r="L32" s="335"/>
      <c r="Q32" s="335"/>
      <c r="T32" s="335"/>
      <c r="X32" s="319"/>
      <c r="AA32" s="335"/>
      <c r="AB32" s="314"/>
      <c r="AC32" s="335"/>
      <c r="AE32" s="335"/>
      <c r="AG32" s="335"/>
      <c r="AI32" s="335"/>
    </row>
    <row r="33" spans="1:120">
      <c r="A33" s="334" t="s">
        <v>642</v>
      </c>
      <c r="B33" s="334"/>
      <c r="C33" s="18"/>
      <c r="D33" s="18"/>
      <c r="E33" s="319"/>
      <c r="H33" s="335"/>
      <c r="J33" s="335"/>
      <c r="L33" s="335"/>
      <c r="Q33" s="335"/>
      <c r="T33" s="335"/>
      <c r="X33" s="335"/>
      <c r="AA33" s="335"/>
      <c r="AB33" s="314"/>
      <c r="AC33" s="335"/>
      <c r="AE33" s="335"/>
      <c r="AG33" s="335"/>
      <c r="AI33" s="335"/>
    </row>
    <row r="34" spans="1:120" ht="16.5" thickBot="1">
      <c r="A34" s="1" t="s">
        <v>643</v>
      </c>
      <c r="B34" s="373">
        <f t="shared" ref="B34:B43" si="39">E34+H34+J34+L34+Q34+T34+X34+AA34+AC34+AE34+AG34+AI34</f>
        <v>21.4</v>
      </c>
      <c r="C34" s="18">
        <v>0.7</v>
      </c>
      <c r="D34" s="18">
        <v>0.5</v>
      </c>
      <c r="E34" s="319">
        <f>C34+D34</f>
        <v>1.2</v>
      </c>
      <c r="F34" s="18">
        <v>0.9</v>
      </c>
      <c r="G34" s="18">
        <v>0.2</v>
      </c>
      <c r="H34" s="353">
        <f>SUM(F34:G34)</f>
        <v>1.1000000000000001</v>
      </c>
      <c r="I34" s="18">
        <v>0.2</v>
      </c>
      <c r="J34" s="353">
        <f t="shared" ref="J34:J43" si="40">SUM(I34:I34)</f>
        <v>0.2</v>
      </c>
      <c r="K34" s="18">
        <v>0</v>
      </c>
      <c r="L34" s="353">
        <f t="shared" ref="L34:L43" si="41">SUM(K34:K34)</f>
        <v>0</v>
      </c>
      <c r="M34" s="18">
        <v>1.6</v>
      </c>
      <c r="N34" s="18">
        <v>1.6</v>
      </c>
      <c r="O34" s="18">
        <v>0.6</v>
      </c>
      <c r="P34" s="18">
        <v>2.7</v>
      </c>
      <c r="Q34" s="319">
        <f t="shared" ref="Q34:Q43" si="42">SUM(M34:P34)</f>
        <v>6.5</v>
      </c>
      <c r="R34" s="18">
        <v>1.5</v>
      </c>
      <c r="S34" s="18">
        <v>0.2</v>
      </c>
      <c r="T34" s="353">
        <f>SUM(R34:S34)</f>
        <v>1.7</v>
      </c>
      <c r="U34" s="18">
        <v>3</v>
      </c>
      <c r="V34" s="18">
        <v>0.5</v>
      </c>
      <c r="W34" s="18">
        <v>0.9</v>
      </c>
      <c r="X34" s="353">
        <f t="shared" ref="X34:X43" si="43">SUM(U34:W34)</f>
        <v>4.4000000000000004</v>
      </c>
      <c r="Y34" s="18">
        <v>6</v>
      </c>
      <c r="Z34" s="18">
        <v>0.1</v>
      </c>
      <c r="AA34" s="319">
        <f>SUM(Y34:Z34)</f>
        <v>6.1</v>
      </c>
      <c r="AB34" s="18">
        <v>0</v>
      </c>
      <c r="AC34" s="319">
        <f t="shared" ref="AC34:AC43" si="44">SUM(AB34:AB34)</f>
        <v>0</v>
      </c>
      <c r="AD34" s="18">
        <v>0</v>
      </c>
      <c r="AE34" s="319">
        <f t="shared" ref="AE34:AE43" si="45">SUM(AD34:AD34)</f>
        <v>0</v>
      </c>
      <c r="AF34" s="18">
        <v>0</v>
      </c>
      <c r="AG34" s="319">
        <f>AF34</f>
        <v>0</v>
      </c>
      <c r="AH34" s="18">
        <v>0.2</v>
      </c>
      <c r="AI34" s="319">
        <f t="shared" ref="AI34:AI43" si="46">SUM(AH34:AH34)</f>
        <v>0.2</v>
      </c>
      <c r="AJ34" s="112">
        <f t="shared" ref="AJ34:AJ43" si="47">E34+H34+J34+L34+Q34+T34++X34+AA34+AC34+AE34+AG34+AI34</f>
        <v>21.4</v>
      </c>
    </row>
    <row r="35" spans="1:120" ht="16.5" thickBot="1">
      <c r="A35" s="1" t="s">
        <v>644</v>
      </c>
      <c r="B35" s="373">
        <f t="shared" si="39"/>
        <v>21.400000000000002</v>
      </c>
      <c r="C35" s="18">
        <v>0.7</v>
      </c>
      <c r="D35" s="18">
        <v>1.3</v>
      </c>
      <c r="E35" s="319">
        <f t="shared" ref="E35:E43" si="48">C35+D35</f>
        <v>2</v>
      </c>
      <c r="F35" s="18">
        <v>1.4</v>
      </c>
      <c r="G35" s="18">
        <v>0.2</v>
      </c>
      <c r="H35" s="353">
        <f t="shared" ref="H35:H43" si="49">SUM(F35:G35)</f>
        <v>1.5999999999999999</v>
      </c>
      <c r="I35" s="18">
        <v>0.3</v>
      </c>
      <c r="J35" s="353">
        <f t="shared" si="40"/>
        <v>0.3</v>
      </c>
      <c r="K35" s="18">
        <v>0</v>
      </c>
      <c r="L35" s="353">
        <f t="shared" si="41"/>
        <v>0</v>
      </c>
      <c r="M35" s="18">
        <v>1.7</v>
      </c>
      <c r="N35" s="18">
        <v>1.5</v>
      </c>
      <c r="O35" s="18">
        <v>0.4</v>
      </c>
      <c r="P35" s="18">
        <v>3</v>
      </c>
      <c r="Q35" s="319">
        <f t="shared" si="42"/>
        <v>6.6</v>
      </c>
      <c r="R35" s="18">
        <v>1.3</v>
      </c>
      <c r="S35" s="18">
        <v>0.8</v>
      </c>
      <c r="T35" s="353">
        <f t="shared" ref="T35:T43" si="50">SUM(R35:S35)</f>
        <v>2.1</v>
      </c>
      <c r="U35" s="18">
        <v>2</v>
      </c>
      <c r="V35" s="18">
        <v>0.6</v>
      </c>
      <c r="W35" s="18">
        <v>1.6</v>
      </c>
      <c r="X35" s="353">
        <f t="shared" si="43"/>
        <v>4.2</v>
      </c>
      <c r="Y35" s="18">
        <v>4.2</v>
      </c>
      <c r="Z35" s="18">
        <v>0.1</v>
      </c>
      <c r="AA35" s="319">
        <f t="shared" ref="AA35:AA43" si="51">SUM(Y35:Z35)</f>
        <v>4.3</v>
      </c>
      <c r="AB35" s="18">
        <v>0</v>
      </c>
      <c r="AC35" s="319">
        <f t="shared" si="44"/>
        <v>0</v>
      </c>
      <c r="AD35" s="18">
        <v>0</v>
      </c>
      <c r="AE35" s="319">
        <f t="shared" si="45"/>
        <v>0</v>
      </c>
      <c r="AF35" s="18">
        <v>0</v>
      </c>
      <c r="AG35" s="319">
        <f t="shared" ref="AG35:AG43" si="52">AF35</f>
        <v>0</v>
      </c>
      <c r="AH35" s="18">
        <v>0.3</v>
      </c>
      <c r="AI35" s="319">
        <f t="shared" si="46"/>
        <v>0.3</v>
      </c>
      <c r="AJ35" s="112">
        <f t="shared" si="47"/>
        <v>21.400000000000002</v>
      </c>
    </row>
    <row r="36" spans="1:120" ht="16.5" thickBot="1">
      <c r="A36" s="1" t="s">
        <v>649</v>
      </c>
      <c r="B36" s="373">
        <f t="shared" si="39"/>
        <v>20.8</v>
      </c>
      <c r="C36" s="18">
        <v>0.5</v>
      </c>
      <c r="D36" s="18">
        <v>0.5</v>
      </c>
      <c r="E36" s="319">
        <f t="shared" si="48"/>
        <v>1</v>
      </c>
      <c r="F36" s="18">
        <v>1.2</v>
      </c>
      <c r="G36" s="18">
        <v>0.1</v>
      </c>
      <c r="H36" s="353">
        <f t="shared" si="49"/>
        <v>1.3</v>
      </c>
      <c r="I36" s="18">
        <v>0.1</v>
      </c>
      <c r="J36" s="353">
        <f t="shared" si="40"/>
        <v>0.1</v>
      </c>
      <c r="K36" s="18">
        <v>0</v>
      </c>
      <c r="L36" s="353">
        <f t="shared" si="41"/>
        <v>0</v>
      </c>
      <c r="M36" s="18">
        <v>1.8</v>
      </c>
      <c r="N36" s="18">
        <v>1.3</v>
      </c>
      <c r="O36" s="18">
        <v>0.4</v>
      </c>
      <c r="P36" s="18">
        <v>2.8</v>
      </c>
      <c r="Q36" s="319">
        <f t="shared" si="42"/>
        <v>6.3</v>
      </c>
      <c r="R36" s="18">
        <v>1.2</v>
      </c>
      <c r="S36" s="18">
        <v>0.8</v>
      </c>
      <c r="T36" s="353">
        <f t="shared" si="50"/>
        <v>2</v>
      </c>
      <c r="U36" s="18">
        <v>2.7</v>
      </c>
      <c r="V36" s="18">
        <v>0.9</v>
      </c>
      <c r="W36" s="18">
        <v>1.2</v>
      </c>
      <c r="X36" s="353">
        <f t="shared" si="43"/>
        <v>4.8</v>
      </c>
      <c r="Y36" s="18">
        <v>4.7</v>
      </c>
      <c r="Z36" s="18">
        <v>0.3</v>
      </c>
      <c r="AA36" s="319">
        <f t="shared" si="51"/>
        <v>5</v>
      </c>
      <c r="AB36" s="18">
        <v>0</v>
      </c>
      <c r="AC36" s="319">
        <f t="shared" si="44"/>
        <v>0</v>
      </c>
      <c r="AD36" s="18">
        <v>0</v>
      </c>
      <c r="AE36" s="319">
        <f t="shared" si="45"/>
        <v>0</v>
      </c>
      <c r="AF36" s="18">
        <v>0</v>
      </c>
      <c r="AG36" s="319">
        <f t="shared" si="52"/>
        <v>0</v>
      </c>
      <c r="AH36" s="18">
        <v>0.3</v>
      </c>
      <c r="AI36" s="319">
        <f t="shared" si="46"/>
        <v>0.3</v>
      </c>
      <c r="AJ36" s="112">
        <f t="shared" si="47"/>
        <v>20.8</v>
      </c>
    </row>
    <row r="37" spans="1:120" ht="16.5" thickBot="1">
      <c r="A37" s="1" t="s">
        <v>645</v>
      </c>
      <c r="B37" s="373">
        <f t="shared" si="39"/>
        <v>23.1</v>
      </c>
      <c r="C37" s="18">
        <v>0.4</v>
      </c>
      <c r="D37" s="18">
        <v>0.9</v>
      </c>
      <c r="E37" s="319">
        <f t="shared" si="48"/>
        <v>1.3</v>
      </c>
      <c r="F37" s="18">
        <v>1.5</v>
      </c>
      <c r="G37" s="18">
        <v>0.3</v>
      </c>
      <c r="H37" s="353">
        <f t="shared" si="49"/>
        <v>1.8</v>
      </c>
      <c r="I37" s="18">
        <v>0.1</v>
      </c>
      <c r="J37" s="353">
        <f t="shared" si="40"/>
        <v>0.1</v>
      </c>
      <c r="K37" s="18">
        <v>0</v>
      </c>
      <c r="L37" s="353">
        <f t="shared" si="41"/>
        <v>0</v>
      </c>
      <c r="M37" s="18">
        <v>1.8</v>
      </c>
      <c r="N37" s="18">
        <v>1</v>
      </c>
      <c r="O37" s="18">
        <v>0.4</v>
      </c>
      <c r="P37" s="18">
        <v>2.9</v>
      </c>
      <c r="Q37" s="319">
        <f t="shared" si="42"/>
        <v>6.1</v>
      </c>
      <c r="R37" s="18">
        <v>1</v>
      </c>
      <c r="S37" s="18">
        <v>0.3</v>
      </c>
      <c r="T37" s="353">
        <f t="shared" si="50"/>
        <v>1.3</v>
      </c>
      <c r="U37" s="18">
        <v>4.9000000000000004</v>
      </c>
      <c r="V37" s="18">
        <v>0.9</v>
      </c>
      <c r="W37" s="18">
        <v>1.8</v>
      </c>
      <c r="X37" s="353">
        <f t="shared" si="43"/>
        <v>7.6000000000000005</v>
      </c>
      <c r="Y37" s="18">
        <v>4.5</v>
      </c>
      <c r="Z37" s="18">
        <v>0.2</v>
      </c>
      <c r="AA37" s="319">
        <f t="shared" si="51"/>
        <v>4.7</v>
      </c>
      <c r="AB37" s="18">
        <v>0</v>
      </c>
      <c r="AC37" s="319">
        <f t="shared" si="44"/>
        <v>0</v>
      </c>
      <c r="AD37" s="18">
        <v>0</v>
      </c>
      <c r="AE37" s="319">
        <f t="shared" si="45"/>
        <v>0</v>
      </c>
      <c r="AF37" s="18">
        <v>0</v>
      </c>
      <c r="AG37" s="319">
        <f t="shared" si="52"/>
        <v>0</v>
      </c>
      <c r="AH37" s="18">
        <v>0.2</v>
      </c>
      <c r="AI37" s="319">
        <f t="shared" si="46"/>
        <v>0.2</v>
      </c>
      <c r="AJ37" s="112">
        <f t="shared" si="47"/>
        <v>23.1</v>
      </c>
    </row>
    <row r="38" spans="1:120" ht="16.5" thickBot="1">
      <c r="A38" s="1" t="s">
        <v>646</v>
      </c>
      <c r="B38" s="373">
        <f t="shared" si="39"/>
        <v>21.400000000000002</v>
      </c>
      <c r="C38" s="18">
        <v>0.6</v>
      </c>
      <c r="D38" s="18">
        <v>0.8</v>
      </c>
      <c r="E38" s="319">
        <f t="shared" si="48"/>
        <v>1.4</v>
      </c>
      <c r="F38" s="18">
        <v>1.5</v>
      </c>
      <c r="G38" s="18">
        <v>0.3</v>
      </c>
      <c r="H38" s="353">
        <f t="shared" si="49"/>
        <v>1.8</v>
      </c>
      <c r="I38" s="18">
        <v>0.2</v>
      </c>
      <c r="J38" s="353">
        <f t="shared" si="40"/>
        <v>0.2</v>
      </c>
      <c r="K38" s="18">
        <v>0</v>
      </c>
      <c r="L38" s="353">
        <f t="shared" si="41"/>
        <v>0</v>
      </c>
      <c r="M38" s="18">
        <v>1.7</v>
      </c>
      <c r="N38" s="18">
        <v>1.1000000000000001</v>
      </c>
      <c r="O38" s="18">
        <v>0.4</v>
      </c>
      <c r="P38" s="18">
        <v>2.6</v>
      </c>
      <c r="Q38" s="319">
        <f t="shared" si="42"/>
        <v>5.8</v>
      </c>
      <c r="R38" s="18">
        <v>0.8</v>
      </c>
      <c r="S38" s="18">
        <v>0.4</v>
      </c>
      <c r="T38" s="353">
        <f t="shared" si="50"/>
        <v>1.2000000000000002</v>
      </c>
      <c r="U38" s="18">
        <v>4</v>
      </c>
      <c r="V38" s="18">
        <v>0.7</v>
      </c>
      <c r="W38" s="18">
        <v>1.4</v>
      </c>
      <c r="X38" s="353">
        <f t="shared" si="43"/>
        <v>6.1</v>
      </c>
      <c r="Y38" s="18">
        <v>4.5</v>
      </c>
      <c r="Z38" s="18">
        <v>0.3</v>
      </c>
      <c r="AA38" s="319">
        <f t="shared" si="51"/>
        <v>4.8</v>
      </c>
      <c r="AB38" s="18">
        <v>0</v>
      </c>
      <c r="AC38" s="319">
        <f t="shared" si="44"/>
        <v>0</v>
      </c>
      <c r="AD38" s="18">
        <v>0</v>
      </c>
      <c r="AE38" s="319">
        <f t="shared" si="45"/>
        <v>0</v>
      </c>
      <c r="AF38" s="18">
        <v>0</v>
      </c>
      <c r="AG38" s="319">
        <f t="shared" si="52"/>
        <v>0</v>
      </c>
      <c r="AH38" s="18">
        <v>0.1</v>
      </c>
      <c r="AI38" s="319">
        <f t="shared" si="46"/>
        <v>0.1</v>
      </c>
      <c r="AJ38" s="112">
        <f t="shared" si="47"/>
        <v>21.400000000000002</v>
      </c>
    </row>
    <row r="39" spans="1:120" ht="16.5" thickBot="1">
      <c r="A39" s="1" t="s">
        <v>650</v>
      </c>
      <c r="B39" s="373">
        <f t="shared" si="39"/>
        <v>19</v>
      </c>
      <c r="C39" s="18">
        <v>0.5</v>
      </c>
      <c r="D39" s="18">
        <v>0.8</v>
      </c>
      <c r="E39" s="319">
        <f t="shared" si="48"/>
        <v>1.3</v>
      </c>
      <c r="F39" s="18">
        <v>1.4</v>
      </c>
      <c r="G39" s="18">
        <v>0.2</v>
      </c>
      <c r="H39" s="353">
        <f t="shared" si="49"/>
        <v>1.5999999999999999</v>
      </c>
      <c r="I39" s="18">
        <v>0.3</v>
      </c>
      <c r="J39" s="353">
        <f t="shared" si="40"/>
        <v>0.3</v>
      </c>
      <c r="K39" s="18">
        <v>0</v>
      </c>
      <c r="L39" s="353">
        <f t="shared" si="41"/>
        <v>0</v>
      </c>
      <c r="M39" s="18">
        <v>2.2000000000000002</v>
      </c>
      <c r="N39" s="18">
        <v>0.9</v>
      </c>
      <c r="O39" s="18">
        <v>0.3</v>
      </c>
      <c r="P39" s="18">
        <v>1.9</v>
      </c>
      <c r="Q39" s="319">
        <f t="shared" si="42"/>
        <v>5.3</v>
      </c>
      <c r="R39" s="18">
        <v>1.1000000000000001</v>
      </c>
      <c r="S39" s="18">
        <v>0.5</v>
      </c>
      <c r="T39" s="353">
        <f t="shared" si="50"/>
        <v>1.6</v>
      </c>
      <c r="U39" s="18">
        <v>2.5</v>
      </c>
      <c r="V39" s="18">
        <v>0.6</v>
      </c>
      <c r="W39" s="18">
        <v>1.6</v>
      </c>
      <c r="X39" s="353">
        <f t="shared" si="43"/>
        <v>4.7</v>
      </c>
      <c r="Y39" s="18">
        <v>3.3</v>
      </c>
      <c r="Z39" s="18">
        <v>0.5</v>
      </c>
      <c r="AA39" s="319">
        <f t="shared" si="51"/>
        <v>3.8</v>
      </c>
      <c r="AB39" s="18">
        <v>0</v>
      </c>
      <c r="AC39" s="319">
        <f t="shared" si="44"/>
        <v>0</v>
      </c>
      <c r="AD39" s="18">
        <v>0</v>
      </c>
      <c r="AE39" s="319">
        <f t="shared" si="45"/>
        <v>0</v>
      </c>
      <c r="AF39" s="18">
        <v>0</v>
      </c>
      <c r="AG39" s="319">
        <f t="shared" si="52"/>
        <v>0</v>
      </c>
      <c r="AH39" s="18">
        <v>0.4</v>
      </c>
      <c r="AI39" s="319">
        <f t="shared" si="46"/>
        <v>0.4</v>
      </c>
      <c r="AJ39" s="112">
        <f t="shared" si="47"/>
        <v>19</v>
      </c>
    </row>
    <row r="40" spans="1:120" ht="16.5" thickBot="1">
      <c r="A40" s="1" t="s">
        <v>647</v>
      </c>
      <c r="B40" s="373">
        <f t="shared" si="39"/>
        <v>19.099999999999998</v>
      </c>
      <c r="C40" s="18">
        <v>0.3</v>
      </c>
      <c r="D40" s="18">
        <v>0.5</v>
      </c>
      <c r="E40" s="319">
        <f t="shared" si="48"/>
        <v>0.8</v>
      </c>
      <c r="F40" s="18">
        <v>1</v>
      </c>
      <c r="G40" s="18">
        <v>0.1</v>
      </c>
      <c r="H40" s="353">
        <f t="shared" si="49"/>
        <v>1.1000000000000001</v>
      </c>
      <c r="I40" s="18">
        <v>0.1</v>
      </c>
      <c r="J40" s="353">
        <f t="shared" si="40"/>
        <v>0.1</v>
      </c>
      <c r="K40" s="18">
        <v>0</v>
      </c>
      <c r="L40" s="353">
        <f t="shared" si="41"/>
        <v>0</v>
      </c>
      <c r="M40" s="18">
        <v>1.7</v>
      </c>
      <c r="N40" s="18">
        <v>0.3</v>
      </c>
      <c r="O40" s="18">
        <v>0.5</v>
      </c>
      <c r="P40" s="18">
        <v>2.6</v>
      </c>
      <c r="Q40" s="319">
        <f t="shared" si="42"/>
        <v>5.0999999999999996</v>
      </c>
      <c r="R40" s="18">
        <v>0.6</v>
      </c>
      <c r="S40" s="18">
        <v>0</v>
      </c>
      <c r="T40" s="353">
        <f t="shared" si="50"/>
        <v>0.6</v>
      </c>
      <c r="U40" s="18">
        <v>3.5</v>
      </c>
      <c r="V40" s="18">
        <v>0.7</v>
      </c>
      <c r="W40" s="18">
        <v>2.4</v>
      </c>
      <c r="X40" s="353">
        <f t="shared" si="43"/>
        <v>6.6</v>
      </c>
      <c r="Y40" s="18">
        <v>4.2</v>
      </c>
      <c r="Z40" s="18">
        <v>0.4</v>
      </c>
      <c r="AA40" s="319">
        <f t="shared" si="51"/>
        <v>4.6000000000000005</v>
      </c>
      <c r="AB40" s="18">
        <v>0</v>
      </c>
      <c r="AC40" s="319">
        <f t="shared" si="44"/>
        <v>0</v>
      </c>
      <c r="AD40" s="18">
        <v>0</v>
      </c>
      <c r="AE40" s="319">
        <f t="shared" si="45"/>
        <v>0</v>
      </c>
      <c r="AF40" s="18">
        <v>0</v>
      </c>
      <c r="AG40" s="319">
        <f t="shared" si="52"/>
        <v>0</v>
      </c>
      <c r="AH40" s="18">
        <v>0.2</v>
      </c>
      <c r="AI40" s="319">
        <f t="shared" si="46"/>
        <v>0.2</v>
      </c>
      <c r="AJ40" s="112">
        <f t="shared" si="47"/>
        <v>19.099999999999998</v>
      </c>
    </row>
    <row r="41" spans="1:120" ht="16.5" thickBot="1">
      <c r="A41" s="1" t="s">
        <v>648</v>
      </c>
      <c r="B41" s="373">
        <f t="shared" si="39"/>
        <v>19.600000000000001</v>
      </c>
      <c r="C41" s="18">
        <v>0.5</v>
      </c>
      <c r="D41" s="18">
        <v>0.5</v>
      </c>
      <c r="E41" s="319">
        <f t="shared" si="48"/>
        <v>1</v>
      </c>
      <c r="F41" s="18">
        <v>1</v>
      </c>
      <c r="G41" s="18">
        <v>0.1</v>
      </c>
      <c r="H41" s="353">
        <f t="shared" si="49"/>
        <v>1.1000000000000001</v>
      </c>
      <c r="I41" s="18">
        <v>0.3</v>
      </c>
      <c r="J41" s="353">
        <f t="shared" si="40"/>
        <v>0.3</v>
      </c>
      <c r="K41" s="18">
        <v>0</v>
      </c>
      <c r="L41" s="353">
        <f t="shared" si="41"/>
        <v>0</v>
      </c>
      <c r="M41" s="18">
        <v>1.3</v>
      </c>
      <c r="N41" s="18">
        <v>1.4</v>
      </c>
      <c r="O41" s="18">
        <v>0.7</v>
      </c>
      <c r="P41" s="18">
        <v>2.1</v>
      </c>
      <c r="Q41" s="319">
        <f t="shared" si="42"/>
        <v>5.5</v>
      </c>
      <c r="R41" s="18">
        <v>0.5</v>
      </c>
      <c r="S41" s="18">
        <v>0.4</v>
      </c>
      <c r="T41" s="353">
        <f t="shared" si="50"/>
        <v>0.9</v>
      </c>
      <c r="U41" s="18">
        <v>2.5</v>
      </c>
      <c r="V41" s="18">
        <v>0.8</v>
      </c>
      <c r="W41" s="18">
        <v>1.3</v>
      </c>
      <c r="X41" s="353">
        <f t="shared" si="43"/>
        <v>4.5999999999999996</v>
      </c>
      <c r="Y41" s="18">
        <v>6</v>
      </c>
      <c r="Z41" s="18">
        <v>0.1</v>
      </c>
      <c r="AA41" s="319">
        <f t="shared" si="51"/>
        <v>6.1</v>
      </c>
      <c r="AB41" s="18">
        <v>0</v>
      </c>
      <c r="AC41" s="319">
        <f t="shared" si="44"/>
        <v>0</v>
      </c>
      <c r="AD41" s="18">
        <v>0</v>
      </c>
      <c r="AE41" s="319">
        <f t="shared" si="45"/>
        <v>0</v>
      </c>
      <c r="AF41" s="18">
        <v>0</v>
      </c>
      <c r="AG41" s="319">
        <f t="shared" si="52"/>
        <v>0</v>
      </c>
      <c r="AH41" s="18">
        <v>0.1</v>
      </c>
      <c r="AI41" s="319">
        <f t="shared" si="46"/>
        <v>0.1</v>
      </c>
      <c r="AJ41" s="112">
        <f t="shared" si="47"/>
        <v>19.600000000000001</v>
      </c>
    </row>
    <row r="42" spans="1:120" ht="16.5" thickBot="1">
      <c r="A42" s="1" t="s">
        <v>652</v>
      </c>
      <c r="B42" s="373">
        <f t="shared" si="39"/>
        <v>18.100000000000001</v>
      </c>
      <c r="C42" s="18">
        <v>0.7</v>
      </c>
      <c r="D42" s="18">
        <v>0.9</v>
      </c>
      <c r="E42" s="319">
        <f t="shared" si="48"/>
        <v>1.6</v>
      </c>
      <c r="F42" s="18">
        <v>1.3</v>
      </c>
      <c r="G42" s="18">
        <v>0.1</v>
      </c>
      <c r="H42" s="353">
        <f t="shared" si="49"/>
        <v>1.4000000000000001</v>
      </c>
      <c r="I42" s="18">
        <v>0.3</v>
      </c>
      <c r="J42" s="353">
        <f t="shared" si="40"/>
        <v>0.3</v>
      </c>
      <c r="K42" s="18">
        <v>0</v>
      </c>
      <c r="L42" s="353">
        <f t="shared" si="41"/>
        <v>0</v>
      </c>
      <c r="M42" s="18">
        <v>1.9</v>
      </c>
      <c r="N42" s="18">
        <v>0.9</v>
      </c>
      <c r="O42" s="18">
        <v>0.3</v>
      </c>
      <c r="P42" s="18">
        <v>2.6</v>
      </c>
      <c r="Q42" s="319">
        <f t="shared" si="42"/>
        <v>5.6999999999999993</v>
      </c>
      <c r="R42" s="18">
        <v>0.4</v>
      </c>
      <c r="S42" s="18">
        <v>0.1</v>
      </c>
      <c r="T42" s="353">
        <f t="shared" si="50"/>
        <v>0.5</v>
      </c>
      <c r="U42" s="18">
        <v>2.5</v>
      </c>
      <c r="V42" s="18">
        <v>0.6</v>
      </c>
      <c r="W42" s="18">
        <v>1.4</v>
      </c>
      <c r="X42" s="353">
        <f t="shared" si="43"/>
        <v>4.5</v>
      </c>
      <c r="Y42" s="18">
        <v>3.6</v>
      </c>
      <c r="Z42" s="18">
        <v>0.2</v>
      </c>
      <c r="AA42" s="319">
        <f t="shared" si="51"/>
        <v>3.8000000000000003</v>
      </c>
      <c r="AB42" s="18">
        <v>0</v>
      </c>
      <c r="AC42" s="319">
        <f t="shared" si="44"/>
        <v>0</v>
      </c>
      <c r="AD42" s="18">
        <v>0</v>
      </c>
      <c r="AE42" s="319">
        <f t="shared" si="45"/>
        <v>0</v>
      </c>
      <c r="AF42" s="18">
        <v>0</v>
      </c>
      <c r="AG42" s="319">
        <f t="shared" si="52"/>
        <v>0</v>
      </c>
      <c r="AH42" s="18">
        <v>0.3</v>
      </c>
      <c r="AI42" s="319">
        <f t="shared" si="46"/>
        <v>0.3</v>
      </c>
      <c r="AJ42" s="112">
        <f t="shared" si="47"/>
        <v>18.100000000000001</v>
      </c>
    </row>
    <row r="43" spans="1:120" ht="16.5" thickBot="1">
      <c r="A43" s="1" t="s">
        <v>651</v>
      </c>
      <c r="B43" s="373">
        <f t="shared" si="39"/>
        <v>16.5</v>
      </c>
      <c r="C43" s="18">
        <v>0.4</v>
      </c>
      <c r="D43" s="18">
        <v>0.5</v>
      </c>
      <c r="E43" s="319">
        <f t="shared" si="48"/>
        <v>0.9</v>
      </c>
      <c r="F43" s="18">
        <v>1</v>
      </c>
      <c r="G43" s="18">
        <v>0.1</v>
      </c>
      <c r="H43" s="353">
        <f t="shared" si="49"/>
        <v>1.1000000000000001</v>
      </c>
      <c r="I43" s="18">
        <v>0.4</v>
      </c>
      <c r="J43" s="353">
        <f t="shared" si="40"/>
        <v>0.4</v>
      </c>
      <c r="K43" s="18">
        <v>0</v>
      </c>
      <c r="L43" s="353">
        <f t="shared" si="41"/>
        <v>0</v>
      </c>
      <c r="M43" s="18">
        <v>2</v>
      </c>
      <c r="N43" s="18">
        <v>0.7</v>
      </c>
      <c r="O43" s="18">
        <v>0.2</v>
      </c>
      <c r="P43" s="18">
        <v>2.5</v>
      </c>
      <c r="Q43" s="319">
        <f t="shared" si="42"/>
        <v>5.4</v>
      </c>
      <c r="R43" s="18">
        <v>0.8</v>
      </c>
      <c r="S43" s="18">
        <v>0.2</v>
      </c>
      <c r="T43" s="353">
        <f t="shared" si="50"/>
        <v>1</v>
      </c>
      <c r="U43" s="18">
        <v>2.4</v>
      </c>
      <c r="V43" s="18">
        <v>0.4</v>
      </c>
      <c r="W43" s="18">
        <v>0.9</v>
      </c>
      <c r="X43" s="353">
        <f t="shared" si="43"/>
        <v>3.6999999999999997</v>
      </c>
      <c r="Y43" s="18">
        <v>3.4</v>
      </c>
      <c r="Z43" s="18">
        <v>0.3</v>
      </c>
      <c r="AA43" s="319">
        <f t="shared" si="51"/>
        <v>3.6999999999999997</v>
      </c>
      <c r="AB43" s="18">
        <v>0</v>
      </c>
      <c r="AC43" s="319">
        <f t="shared" si="44"/>
        <v>0</v>
      </c>
      <c r="AD43" s="18">
        <v>0</v>
      </c>
      <c r="AE43" s="319">
        <f t="shared" si="45"/>
        <v>0</v>
      </c>
      <c r="AF43" s="18">
        <v>0</v>
      </c>
      <c r="AG43" s="319">
        <f t="shared" si="52"/>
        <v>0</v>
      </c>
      <c r="AH43" s="18">
        <v>0.3</v>
      </c>
      <c r="AI43" s="319">
        <f t="shared" si="46"/>
        <v>0.3</v>
      </c>
      <c r="AJ43" s="112">
        <f t="shared" si="47"/>
        <v>16.5</v>
      </c>
    </row>
    <row r="44" spans="1:120" ht="15.75">
      <c r="A44" s="1"/>
      <c r="B44" s="373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"/>
      <c r="N44" s="18"/>
      <c r="O44" s="18"/>
      <c r="P44" s="18"/>
    </row>
    <row r="45" spans="1:120" ht="15.75" thickBot="1">
      <c r="A45" s="1"/>
      <c r="B45" s="1"/>
      <c r="C45" s="314"/>
      <c r="D45" s="31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Q45" s="1"/>
      <c r="CR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</row>
    <row r="46" spans="1:120" ht="15.75">
      <c r="A46" s="338" t="s">
        <v>61</v>
      </c>
      <c r="B46" s="356"/>
      <c r="C46" s="339" t="s">
        <v>74</v>
      </c>
      <c r="D46" s="339" t="s">
        <v>76</v>
      </c>
      <c r="E46" s="339" t="s">
        <v>77</v>
      </c>
      <c r="F46" s="339" t="s">
        <v>79</v>
      </c>
      <c r="G46" s="339" t="s">
        <v>78</v>
      </c>
      <c r="H46" s="339" t="s">
        <v>83</v>
      </c>
      <c r="I46" s="339" t="s">
        <v>84</v>
      </c>
      <c r="J46" s="339" t="s">
        <v>86</v>
      </c>
      <c r="K46" s="339" t="s">
        <v>88</v>
      </c>
      <c r="L46" s="339" t="s">
        <v>89</v>
      </c>
      <c r="M46" s="339" t="s">
        <v>91</v>
      </c>
      <c r="N46" s="339" t="s">
        <v>93</v>
      </c>
      <c r="O46" s="377"/>
      <c r="P46" s="377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</row>
    <row r="47" spans="1:120" ht="15.75">
      <c r="A47" s="340" t="s">
        <v>58</v>
      </c>
      <c r="B47" s="357"/>
      <c r="C47" s="341">
        <f>E27</f>
        <v>1.1946666666666665</v>
      </c>
      <c r="D47" s="341">
        <f>H27</f>
        <v>1.0253333333333334</v>
      </c>
      <c r="E47" s="341">
        <f>J27</f>
        <v>0.104</v>
      </c>
      <c r="F47" s="341">
        <f>L27</f>
        <v>0</v>
      </c>
      <c r="G47" s="341">
        <f>Q27</f>
        <v>6.0806666666666667</v>
      </c>
      <c r="H47" s="341">
        <f>T27</f>
        <v>1.3979999999999999</v>
      </c>
      <c r="I47" s="341">
        <f>X27</f>
        <v>4.7426666666666666</v>
      </c>
      <c r="J47" s="341">
        <f>AA27</f>
        <v>5.9359999999999991</v>
      </c>
      <c r="K47" s="341">
        <f>AC27</f>
        <v>3.0666666666666665E-2</v>
      </c>
      <c r="L47" s="341">
        <f>AE27</f>
        <v>0</v>
      </c>
      <c r="M47" s="341">
        <f>(AG27)</f>
        <v>0</v>
      </c>
      <c r="N47" s="341">
        <f>AI27</f>
        <v>0.22333333333333336</v>
      </c>
      <c r="O47" s="341"/>
      <c r="P47" s="341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</row>
    <row r="48" spans="1:120" ht="15.75">
      <c r="A48" s="340" t="s">
        <v>656</v>
      </c>
      <c r="B48" s="357"/>
      <c r="C48" s="341">
        <f>E28</f>
        <v>1.0066666666666666</v>
      </c>
      <c r="D48" s="341">
        <f>H28</f>
        <v>0.97000000000000008</v>
      </c>
      <c r="E48" s="341">
        <f>J28</f>
        <v>0.13333333333333333</v>
      </c>
      <c r="F48" s="341">
        <f>L28</f>
        <v>0</v>
      </c>
      <c r="G48" s="341">
        <f>Q28</f>
        <v>5.88</v>
      </c>
      <c r="H48" s="341">
        <f>T28</f>
        <v>1.3733333333333333</v>
      </c>
      <c r="I48" s="341">
        <f>X28</f>
        <v>4.7666666666666666</v>
      </c>
      <c r="J48" s="341">
        <f>AA28</f>
        <v>4.3066666666666666</v>
      </c>
      <c r="K48" s="341">
        <f>AC28</f>
        <v>0</v>
      </c>
      <c r="L48" s="341">
        <f>AE28</f>
        <v>0</v>
      </c>
      <c r="M48" s="341">
        <f>(AG28)</f>
        <v>0</v>
      </c>
      <c r="N48" s="341">
        <f>AI28</f>
        <v>0.26666666666666666</v>
      </c>
      <c r="O48" s="341"/>
      <c r="P48" s="341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</row>
    <row r="49" spans="1:119" ht="15.75">
      <c r="A49" s="340" t="s">
        <v>654</v>
      </c>
      <c r="B49" s="357"/>
      <c r="C49" s="341">
        <f>E29</f>
        <v>1.25</v>
      </c>
      <c r="D49" s="341">
        <f>H29</f>
        <v>1.1000000000000001</v>
      </c>
      <c r="E49" s="341">
        <f>J29</f>
        <v>0.05</v>
      </c>
      <c r="F49" s="341">
        <f>L29</f>
        <v>0</v>
      </c>
      <c r="G49" s="341">
        <f>Q29</f>
        <v>7.25</v>
      </c>
      <c r="H49" s="341">
        <f>T29</f>
        <v>2.1</v>
      </c>
      <c r="I49" s="341">
        <f>X29</f>
        <v>2.9499999999999997</v>
      </c>
      <c r="J49" s="341">
        <f>AA29</f>
        <v>5.8</v>
      </c>
      <c r="K49" s="341">
        <f>AC29</f>
        <v>0.15</v>
      </c>
      <c r="L49" s="341">
        <f>AE29</f>
        <v>0</v>
      </c>
      <c r="M49" s="341">
        <f>(AG29)</f>
        <v>0</v>
      </c>
      <c r="N49" s="341">
        <f>AI29</f>
        <v>0.2</v>
      </c>
      <c r="O49" s="341"/>
      <c r="P49" s="341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</row>
    <row r="50" spans="1:119" ht="15.75">
      <c r="A50" s="342" t="s">
        <v>59</v>
      </c>
      <c r="B50" s="358"/>
      <c r="C50" s="343">
        <f>E30</f>
        <v>1.0619999999999998</v>
      </c>
      <c r="D50" s="343">
        <f>H30</f>
        <v>1.1819999999999999</v>
      </c>
      <c r="E50" s="343">
        <f>J30</f>
        <v>0.08</v>
      </c>
      <c r="F50" s="343">
        <f>L30</f>
        <v>0</v>
      </c>
      <c r="G50" s="343">
        <f>Q30</f>
        <v>6.58</v>
      </c>
      <c r="H50" s="343">
        <f>T30</f>
        <v>1.52</v>
      </c>
      <c r="I50" s="343">
        <f>X30</f>
        <v>2.6</v>
      </c>
      <c r="J50" s="343">
        <f>AA30</f>
        <v>4.8220000000000001</v>
      </c>
      <c r="K50" s="343">
        <f>AC30</f>
        <v>0.3</v>
      </c>
      <c r="L50" s="343">
        <f>AE30</f>
        <v>0</v>
      </c>
      <c r="M50" s="343">
        <f>AG30</f>
        <v>0</v>
      </c>
      <c r="N50" s="343">
        <f>AI30</f>
        <v>0.2</v>
      </c>
      <c r="O50" s="341"/>
      <c r="P50" s="341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</row>
    <row r="51" spans="1:119" ht="15.75">
      <c r="A51" s="340" t="s">
        <v>60</v>
      </c>
      <c r="B51" s="357"/>
      <c r="C51" s="341">
        <f>E26</f>
        <v>1.1615</v>
      </c>
      <c r="D51" s="341">
        <f>H26</f>
        <v>1.0645000000000002</v>
      </c>
      <c r="E51" s="341">
        <f>J26</f>
        <v>9.8000000000000004E-2</v>
      </c>
      <c r="F51" s="341">
        <f>L26</f>
        <v>0</v>
      </c>
      <c r="G51" s="341">
        <f>Q26</f>
        <v>6.2054999999999998</v>
      </c>
      <c r="H51" s="341">
        <f>T26</f>
        <v>1.4284999999999999</v>
      </c>
      <c r="I51" s="341">
        <f>X26</f>
        <v>4.206999999999999</v>
      </c>
      <c r="J51" s="341">
        <f>AA26</f>
        <v>5.6574999999999998</v>
      </c>
      <c r="K51" s="341">
        <f>AC26</f>
        <v>9.8000000000000004E-2</v>
      </c>
      <c r="L51" s="341">
        <f>AE26</f>
        <v>0</v>
      </c>
      <c r="M51" s="341">
        <f>AG26</f>
        <v>0</v>
      </c>
      <c r="N51" s="344">
        <f>AI26</f>
        <v>0.21750000000000008</v>
      </c>
      <c r="O51" s="378"/>
      <c r="P51" s="378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</row>
    <row r="52" spans="1:119" ht="15.75">
      <c r="A52" s="337" t="s">
        <v>72</v>
      </c>
      <c r="B52" s="359"/>
      <c r="C52" s="345" t="s">
        <v>74</v>
      </c>
      <c r="D52" s="345" t="s">
        <v>76</v>
      </c>
      <c r="E52" s="345" t="s">
        <v>77</v>
      </c>
      <c r="F52" s="345" t="s">
        <v>79</v>
      </c>
      <c r="G52" s="345" t="s">
        <v>78</v>
      </c>
      <c r="H52" s="345" t="s">
        <v>83</v>
      </c>
      <c r="I52" s="345" t="s">
        <v>84</v>
      </c>
      <c r="J52" s="345" t="s">
        <v>86</v>
      </c>
      <c r="K52" s="345" t="s">
        <v>88</v>
      </c>
      <c r="L52" s="345" t="s">
        <v>89</v>
      </c>
      <c r="M52" s="345" t="s">
        <v>91</v>
      </c>
      <c r="N52" s="346" t="s">
        <v>93</v>
      </c>
      <c r="O52" s="346"/>
      <c r="P52" s="346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</row>
    <row r="53" spans="1:119" ht="15.75">
      <c r="A53" s="347" t="s">
        <v>68</v>
      </c>
      <c r="B53" s="360"/>
      <c r="C53" s="348">
        <f>SUM(C47)</f>
        <v>1.1946666666666665</v>
      </c>
      <c r="D53" s="348">
        <f t="shared" ref="D53:N57" si="53">SUM(D47+C53)</f>
        <v>2.2199999999999998</v>
      </c>
      <c r="E53" s="348">
        <f t="shared" si="53"/>
        <v>2.3239999999999998</v>
      </c>
      <c r="F53" s="348">
        <f>SUM(F47+E53)</f>
        <v>2.3239999999999998</v>
      </c>
      <c r="G53" s="348">
        <f t="shared" si="53"/>
        <v>8.4046666666666674</v>
      </c>
      <c r="H53" s="348">
        <f t="shared" si="53"/>
        <v>9.8026666666666671</v>
      </c>
      <c r="I53" s="348">
        <f t="shared" si="53"/>
        <v>14.545333333333334</v>
      </c>
      <c r="J53" s="348">
        <f t="shared" si="53"/>
        <v>20.481333333333332</v>
      </c>
      <c r="K53" s="348">
        <f>SUM(K47+J53)</f>
        <v>20.511999999999997</v>
      </c>
      <c r="L53" s="348">
        <f t="shared" si="53"/>
        <v>20.511999999999997</v>
      </c>
      <c r="M53" s="348">
        <f t="shared" si="53"/>
        <v>20.511999999999997</v>
      </c>
      <c r="N53" s="349">
        <f t="shared" si="53"/>
        <v>20.73533333333333</v>
      </c>
      <c r="O53" s="349"/>
      <c r="P53" s="349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</row>
    <row r="54" spans="1:119" ht="15.75">
      <c r="A54" s="347" t="s">
        <v>657</v>
      </c>
      <c r="B54" s="360"/>
      <c r="C54" s="348">
        <f>SUM(C48)</f>
        <v>1.0066666666666666</v>
      </c>
      <c r="D54" s="348">
        <f t="shared" si="53"/>
        <v>1.9766666666666666</v>
      </c>
      <c r="E54" s="348">
        <f t="shared" si="53"/>
        <v>2.11</v>
      </c>
      <c r="F54" s="348">
        <f>SUM(F48+E54)</f>
        <v>2.11</v>
      </c>
      <c r="G54" s="348">
        <f t="shared" si="53"/>
        <v>7.99</v>
      </c>
      <c r="H54" s="348">
        <f t="shared" si="53"/>
        <v>9.3633333333333333</v>
      </c>
      <c r="I54" s="348">
        <f t="shared" si="53"/>
        <v>14.129999999999999</v>
      </c>
      <c r="J54" s="348">
        <f t="shared" si="53"/>
        <v>18.436666666666667</v>
      </c>
      <c r="K54" s="348">
        <f t="shared" si="53"/>
        <v>18.436666666666667</v>
      </c>
      <c r="L54" s="348">
        <f t="shared" si="53"/>
        <v>18.436666666666667</v>
      </c>
      <c r="M54" s="348">
        <f t="shared" si="53"/>
        <v>18.436666666666667</v>
      </c>
      <c r="N54" s="349">
        <f t="shared" si="53"/>
        <v>18.703333333333333</v>
      </c>
      <c r="O54" s="349"/>
      <c r="P54" s="349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</row>
    <row r="55" spans="1:119" ht="15.75">
      <c r="A55" s="347" t="s">
        <v>655</v>
      </c>
      <c r="B55" s="360"/>
      <c r="C55" s="348">
        <f>SUM(C49)</f>
        <v>1.25</v>
      </c>
      <c r="D55" s="348">
        <f t="shared" si="53"/>
        <v>2.35</v>
      </c>
      <c r="E55" s="348">
        <f t="shared" si="53"/>
        <v>2.4</v>
      </c>
      <c r="F55" s="348">
        <f>SUM(F49+E55)</f>
        <v>2.4</v>
      </c>
      <c r="G55" s="348">
        <f t="shared" si="53"/>
        <v>9.65</v>
      </c>
      <c r="H55" s="348">
        <f t="shared" si="53"/>
        <v>11.75</v>
      </c>
      <c r="I55" s="348">
        <f t="shared" si="53"/>
        <v>14.7</v>
      </c>
      <c r="J55" s="348">
        <f t="shared" si="53"/>
        <v>20.5</v>
      </c>
      <c r="K55" s="348">
        <f t="shared" si="53"/>
        <v>20.65</v>
      </c>
      <c r="L55" s="348">
        <f t="shared" si="53"/>
        <v>20.65</v>
      </c>
      <c r="M55" s="348">
        <f t="shared" si="53"/>
        <v>20.65</v>
      </c>
      <c r="N55" s="349">
        <f t="shared" si="53"/>
        <v>20.849999999999998</v>
      </c>
      <c r="O55" s="349"/>
      <c r="P55" s="349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</row>
    <row r="56" spans="1:119" ht="15.75">
      <c r="A56" s="352" t="s">
        <v>69</v>
      </c>
      <c r="B56" s="361"/>
      <c r="C56" s="350">
        <f>SUM(C50)</f>
        <v>1.0619999999999998</v>
      </c>
      <c r="D56" s="350">
        <f t="shared" si="53"/>
        <v>2.2439999999999998</v>
      </c>
      <c r="E56" s="350">
        <f t="shared" si="53"/>
        <v>2.3239999999999998</v>
      </c>
      <c r="F56" s="350">
        <f>SUM(F50+E56)</f>
        <v>2.3239999999999998</v>
      </c>
      <c r="G56" s="350">
        <f t="shared" si="53"/>
        <v>8.9039999999999999</v>
      </c>
      <c r="H56" s="350">
        <f t="shared" si="53"/>
        <v>10.423999999999999</v>
      </c>
      <c r="I56" s="350">
        <f t="shared" si="53"/>
        <v>13.023999999999999</v>
      </c>
      <c r="J56" s="350">
        <f t="shared" si="53"/>
        <v>17.846</v>
      </c>
      <c r="K56" s="350">
        <f t="shared" si="53"/>
        <v>18.146000000000001</v>
      </c>
      <c r="L56" s="350">
        <f t="shared" si="53"/>
        <v>18.146000000000001</v>
      </c>
      <c r="M56" s="350">
        <f t="shared" si="53"/>
        <v>18.146000000000001</v>
      </c>
      <c r="N56" s="351">
        <f t="shared" si="53"/>
        <v>18.346</v>
      </c>
      <c r="O56" s="349"/>
      <c r="P56" s="349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</row>
    <row r="57" spans="1:119" ht="15.75">
      <c r="A57" s="347" t="s">
        <v>70</v>
      </c>
      <c r="B57" s="360"/>
      <c r="C57" s="349">
        <f>SUM(C51)</f>
        <v>1.1615</v>
      </c>
      <c r="D57" s="349">
        <f t="shared" si="53"/>
        <v>2.226</v>
      </c>
      <c r="E57" s="349">
        <f t="shared" si="53"/>
        <v>2.3239999999999998</v>
      </c>
      <c r="F57" s="349">
        <f>SUM(F51+E57)</f>
        <v>2.3239999999999998</v>
      </c>
      <c r="G57" s="349">
        <f t="shared" si="53"/>
        <v>8.5294999999999987</v>
      </c>
      <c r="H57" s="349">
        <f t="shared" si="53"/>
        <v>9.9579999999999984</v>
      </c>
      <c r="I57" s="349">
        <f t="shared" si="53"/>
        <v>14.164999999999997</v>
      </c>
      <c r="J57" s="349">
        <f t="shared" si="53"/>
        <v>19.822499999999998</v>
      </c>
      <c r="K57" s="349">
        <f t="shared" si="53"/>
        <v>19.920499999999997</v>
      </c>
      <c r="L57" s="349">
        <f t="shared" si="53"/>
        <v>19.920499999999997</v>
      </c>
      <c r="M57" s="349">
        <f t="shared" si="53"/>
        <v>19.920499999999997</v>
      </c>
      <c r="N57" s="349">
        <f t="shared" si="53"/>
        <v>20.137999999999998</v>
      </c>
      <c r="O57" s="349"/>
      <c r="P57" s="349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</row>
    <row r="58" spans="1:119">
      <c r="A58" s="29" t="s">
        <v>279</v>
      </c>
      <c r="B58" s="362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1"/>
      <c r="P58" s="31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</row>
    <row r="59" spans="1:119">
      <c r="A59" s="32" t="s">
        <v>63</v>
      </c>
      <c r="B59" s="363"/>
      <c r="C59" s="38" t="s">
        <v>74</v>
      </c>
      <c r="D59" s="38" t="s">
        <v>76</v>
      </c>
      <c r="E59" s="38" t="s">
        <v>77</v>
      </c>
      <c r="F59" s="38" t="s">
        <v>79</v>
      </c>
      <c r="G59" s="38" t="s">
        <v>78</v>
      </c>
      <c r="H59" s="38" t="s">
        <v>83</v>
      </c>
      <c r="I59" s="38" t="s">
        <v>84</v>
      </c>
      <c r="J59" s="38" t="s">
        <v>86</v>
      </c>
      <c r="K59" s="38" t="s">
        <v>88</v>
      </c>
      <c r="L59" s="38" t="s">
        <v>89</v>
      </c>
      <c r="M59" s="38" t="s">
        <v>91</v>
      </c>
      <c r="N59" s="38" t="s">
        <v>93</v>
      </c>
      <c r="O59" s="38"/>
      <c r="P59" s="38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</row>
    <row r="60" spans="1:119">
      <c r="A60" s="26" t="s">
        <v>64</v>
      </c>
      <c r="B60" s="11"/>
      <c r="C60" s="18">
        <v>1.02</v>
      </c>
      <c r="D60" s="18">
        <v>1.05</v>
      </c>
      <c r="E60" s="18">
        <v>0.77</v>
      </c>
      <c r="F60" s="18">
        <v>1.71</v>
      </c>
      <c r="G60" s="18">
        <v>3.24</v>
      </c>
      <c r="H60" s="18">
        <v>2.4</v>
      </c>
      <c r="I60" s="18">
        <v>1.53</v>
      </c>
      <c r="J60" s="18">
        <v>2.2200000000000002</v>
      </c>
      <c r="K60" s="18">
        <v>2.72</v>
      </c>
      <c r="L60" s="18">
        <v>2.19</v>
      </c>
      <c r="M60" s="18">
        <v>0.86</v>
      </c>
      <c r="N60" s="20">
        <v>0.92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</row>
    <row r="61" spans="1:119">
      <c r="A61" s="26" t="s">
        <v>65</v>
      </c>
      <c r="B61" s="11"/>
      <c r="C61" s="18">
        <f>SUM(C60)</f>
        <v>1.02</v>
      </c>
      <c r="D61" s="18">
        <f>SUM(C61+D60)</f>
        <v>2.0700000000000003</v>
      </c>
      <c r="E61" s="18">
        <f>SUM(D61+E60)</f>
        <v>2.8400000000000003</v>
      </c>
      <c r="F61" s="18">
        <f>SUM(E61+F60)</f>
        <v>4.5500000000000007</v>
      </c>
      <c r="G61" s="18">
        <f t="shared" ref="G61:J61" si="54">SUM(F61+G60)</f>
        <v>7.7900000000000009</v>
      </c>
      <c r="H61" s="18">
        <f>SUM(G61+H60)</f>
        <v>10.190000000000001</v>
      </c>
      <c r="I61" s="18">
        <f>SUM(H61+I60)</f>
        <v>11.72</v>
      </c>
      <c r="J61" s="18">
        <f t="shared" si="54"/>
        <v>13.940000000000001</v>
      </c>
      <c r="K61" s="18">
        <f>SUM(J61+K60)</f>
        <v>16.66</v>
      </c>
      <c r="L61" s="18">
        <f>SUM(K61+L60)</f>
        <v>18.850000000000001</v>
      </c>
      <c r="M61" s="18">
        <f>SUM(L61+M60)</f>
        <v>19.71</v>
      </c>
      <c r="N61" s="20">
        <f>SUM(M61+N60)</f>
        <v>20.630000000000003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</row>
    <row r="62" spans="1:119">
      <c r="A62" s="27" t="s">
        <v>66</v>
      </c>
      <c r="B62" s="21"/>
      <c r="C62" s="28">
        <v>5.34</v>
      </c>
      <c r="D62" s="28">
        <v>5.29</v>
      </c>
      <c r="E62" s="28">
        <v>5.58</v>
      </c>
      <c r="F62" s="28">
        <v>5.36</v>
      </c>
      <c r="G62" s="28">
        <v>8.82</v>
      </c>
      <c r="H62" s="28">
        <v>13.52</v>
      </c>
      <c r="I62" s="28">
        <v>11.61</v>
      </c>
      <c r="J62" s="28">
        <v>12.46</v>
      </c>
      <c r="K62" s="28">
        <v>9.85</v>
      </c>
      <c r="L62" s="28">
        <v>9.85</v>
      </c>
      <c r="M62" s="28">
        <v>9.85</v>
      </c>
      <c r="N62" s="28">
        <v>4.6900000000000004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0"/>
      <c r="AJ62" s="20"/>
      <c r="AK62" s="20"/>
      <c r="AL62" s="20"/>
      <c r="AM62" s="20"/>
      <c r="AN62" s="20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</row>
    <row r="63" spans="1:119">
      <c r="A63" s="26" t="s">
        <v>67</v>
      </c>
      <c r="B63" s="11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1"/>
      <c r="AJ63" s="1"/>
      <c r="AK63" s="1"/>
      <c r="AL63" s="1"/>
      <c r="AM63" s="1"/>
      <c r="AN63" s="1"/>
      <c r="AO63" s="20"/>
      <c r="AP63" s="20"/>
      <c r="AQ63" s="20"/>
      <c r="AR63" s="20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</row>
    <row r="64" spans="1:119">
      <c r="A64" s="26" t="s">
        <v>68</v>
      </c>
      <c r="B64" s="11"/>
      <c r="C64" s="18">
        <f t="shared" ref="C64:N64" si="55">SUM(C47-C60)</f>
        <v>0.17466666666666653</v>
      </c>
      <c r="D64" s="18">
        <f t="shared" si="55"/>
        <v>-2.4666666666666615E-2</v>
      </c>
      <c r="E64" s="18">
        <f t="shared" si="55"/>
        <v>-0.66600000000000004</v>
      </c>
      <c r="F64" s="18">
        <f t="shared" si="55"/>
        <v>-1.71</v>
      </c>
      <c r="G64" s="18">
        <f t="shared" si="55"/>
        <v>2.8406666666666665</v>
      </c>
      <c r="H64" s="18">
        <f t="shared" si="55"/>
        <v>-1.002</v>
      </c>
      <c r="I64" s="18">
        <f t="shared" si="55"/>
        <v>3.2126666666666663</v>
      </c>
      <c r="J64" s="18">
        <f t="shared" si="55"/>
        <v>3.7159999999999989</v>
      </c>
      <c r="K64" s="18">
        <f t="shared" si="55"/>
        <v>-2.6893333333333334</v>
      </c>
      <c r="L64" s="18">
        <f t="shared" si="55"/>
        <v>-2.19</v>
      </c>
      <c r="M64" s="18">
        <f t="shared" si="55"/>
        <v>-0.86</v>
      </c>
      <c r="N64" s="28">
        <f t="shared" si="55"/>
        <v>-0.69666666666666666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</row>
    <row r="65" spans="1:118">
      <c r="A65" s="26" t="s">
        <v>69</v>
      </c>
      <c r="B65" s="11"/>
      <c r="C65" s="18">
        <f t="shared" ref="C65:N65" si="56">SUM(C50-C60)</f>
        <v>4.1999999999999815E-2</v>
      </c>
      <c r="D65" s="18">
        <f t="shared" si="56"/>
        <v>0.1319999999999999</v>
      </c>
      <c r="E65" s="18">
        <f t="shared" si="56"/>
        <v>-0.69000000000000006</v>
      </c>
      <c r="F65" s="18">
        <f t="shared" si="56"/>
        <v>-1.71</v>
      </c>
      <c r="G65" s="18">
        <f t="shared" si="56"/>
        <v>3.34</v>
      </c>
      <c r="H65" s="18">
        <f t="shared" si="56"/>
        <v>-0.87999999999999989</v>
      </c>
      <c r="I65" s="18">
        <f t="shared" si="56"/>
        <v>1.07</v>
      </c>
      <c r="J65" s="18">
        <f t="shared" si="56"/>
        <v>2.6019999999999999</v>
      </c>
      <c r="K65" s="18">
        <f t="shared" si="56"/>
        <v>-2.4200000000000004</v>
      </c>
      <c r="L65" s="18">
        <f t="shared" si="56"/>
        <v>-2.19</v>
      </c>
      <c r="M65" s="18">
        <f t="shared" si="56"/>
        <v>-0.86</v>
      </c>
      <c r="N65" s="28">
        <f t="shared" si="56"/>
        <v>-0.72</v>
      </c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</row>
    <row r="66" spans="1:118">
      <c r="A66" s="26" t="s">
        <v>70</v>
      </c>
      <c r="B66" s="11"/>
      <c r="C66" s="18">
        <f t="shared" ref="C66:N66" si="57">SUM(C51-C60)</f>
        <v>0.14149999999999996</v>
      </c>
      <c r="D66" s="18">
        <f t="shared" si="57"/>
        <v>1.4500000000000179E-2</v>
      </c>
      <c r="E66" s="18">
        <f t="shared" si="57"/>
        <v>-0.67200000000000004</v>
      </c>
      <c r="F66" s="18">
        <f t="shared" si="57"/>
        <v>-1.71</v>
      </c>
      <c r="G66" s="18">
        <f t="shared" si="57"/>
        <v>2.9654999999999996</v>
      </c>
      <c r="H66" s="18">
        <f t="shared" si="57"/>
        <v>-0.97150000000000003</v>
      </c>
      <c r="I66" s="18">
        <f t="shared" si="57"/>
        <v>2.6769999999999987</v>
      </c>
      <c r="J66" s="18">
        <f t="shared" si="57"/>
        <v>3.4374999999999996</v>
      </c>
      <c r="K66" s="18">
        <f t="shared" si="57"/>
        <v>-2.6220000000000003</v>
      </c>
      <c r="L66" s="18">
        <f t="shared" si="57"/>
        <v>-2.19</v>
      </c>
      <c r="M66" s="18">
        <f t="shared" si="57"/>
        <v>-0.86</v>
      </c>
      <c r="N66" s="28">
        <f t="shared" si="57"/>
        <v>-0.7024999999999999</v>
      </c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</row>
    <row r="67" spans="1:118">
      <c r="A67" s="26" t="s">
        <v>71</v>
      </c>
      <c r="B67" s="11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</row>
    <row r="68" spans="1:118">
      <c r="A68" s="26" t="s">
        <v>68</v>
      </c>
      <c r="B68" s="11"/>
      <c r="C68" s="18">
        <f t="shared" ref="C68:N68" si="58">SUM(C53-C61)</f>
        <v>0.17466666666666653</v>
      </c>
      <c r="D68" s="18">
        <f t="shared" si="58"/>
        <v>0.14999999999999947</v>
      </c>
      <c r="E68" s="18">
        <f t="shared" si="58"/>
        <v>-0.51600000000000046</v>
      </c>
      <c r="F68" s="18">
        <f t="shared" si="58"/>
        <v>-2.2260000000000009</v>
      </c>
      <c r="G68" s="18">
        <f t="shared" si="58"/>
        <v>0.61466666666666647</v>
      </c>
      <c r="H68" s="18">
        <f t="shared" si="58"/>
        <v>-0.3873333333333342</v>
      </c>
      <c r="I68" s="18">
        <f t="shared" si="58"/>
        <v>2.825333333333333</v>
      </c>
      <c r="J68" s="18">
        <f t="shared" si="58"/>
        <v>6.5413333333333306</v>
      </c>
      <c r="K68" s="18">
        <f t="shared" si="58"/>
        <v>3.8519999999999968</v>
      </c>
      <c r="L68" s="18">
        <f t="shared" si="58"/>
        <v>1.6619999999999955</v>
      </c>
      <c r="M68" s="18">
        <f t="shared" si="58"/>
        <v>0.80199999999999605</v>
      </c>
      <c r="N68" s="28">
        <f t="shared" si="58"/>
        <v>0.10533333333332706</v>
      </c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</row>
    <row r="69" spans="1:118">
      <c r="A69" s="26" t="s">
        <v>69</v>
      </c>
      <c r="B69" s="11"/>
      <c r="C69" s="18">
        <f t="shared" ref="C69:N69" si="59">SUM(C56-C61)</f>
        <v>4.1999999999999815E-2</v>
      </c>
      <c r="D69" s="18">
        <f t="shared" si="59"/>
        <v>0.17399999999999949</v>
      </c>
      <c r="E69" s="18">
        <f t="shared" si="59"/>
        <v>-0.51600000000000046</v>
      </c>
      <c r="F69" s="18">
        <f t="shared" si="59"/>
        <v>-2.2260000000000009</v>
      </c>
      <c r="G69" s="18">
        <f t="shared" si="59"/>
        <v>1.113999999999999</v>
      </c>
      <c r="H69" s="18">
        <f t="shared" si="59"/>
        <v>0.23399999999999821</v>
      </c>
      <c r="I69" s="18">
        <f t="shared" si="59"/>
        <v>1.3039999999999985</v>
      </c>
      <c r="J69" s="18">
        <f t="shared" si="59"/>
        <v>3.9059999999999988</v>
      </c>
      <c r="K69" s="18">
        <f t="shared" si="59"/>
        <v>1.4860000000000007</v>
      </c>
      <c r="L69" s="18">
        <f t="shared" si="59"/>
        <v>-0.70400000000000063</v>
      </c>
      <c r="M69" s="18">
        <f t="shared" si="59"/>
        <v>-1.5640000000000001</v>
      </c>
      <c r="N69" s="28">
        <f t="shared" si="59"/>
        <v>-2.2840000000000025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</row>
    <row r="70" spans="1:118">
      <c r="A70" s="27" t="s">
        <v>70</v>
      </c>
      <c r="B70" s="21"/>
      <c r="C70" s="28">
        <f t="shared" ref="C70:N70" si="60">SUM(C57-C61)</f>
        <v>0.14149999999999996</v>
      </c>
      <c r="D70" s="28">
        <f t="shared" si="60"/>
        <v>0.15599999999999969</v>
      </c>
      <c r="E70" s="28">
        <f t="shared" si="60"/>
        <v>-0.51600000000000046</v>
      </c>
      <c r="F70" s="28">
        <f t="shared" si="60"/>
        <v>-2.2260000000000009</v>
      </c>
      <c r="G70" s="28">
        <f t="shared" si="60"/>
        <v>0.73949999999999783</v>
      </c>
      <c r="H70" s="28">
        <f t="shared" si="60"/>
        <v>-0.23200000000000287</v>
      </c>
      <c r="I70" s="28">
        <f t="shared" si="60"/>
        <v>2.4449999999999967</v>
      </c>
      <c r="J70" s="28">
        <f t="shared" si="60"/>
        <v>5.8824999999999967</v>
      </c>
      <c r="K70" s="28">
        <f t="shared" si="60"/>
        <v>3.2604999999999968</v>
      </c>
      <c r="L70" s="28">
        <f t="shared" si="60"/>
        <v>1.0704999999999956</v>
      </c>
      <c r="M70" s="28">
        <f t="shared" si="60"/>
        <v>0.21049999999999613</v>
      </c>
      <c r="N70" s="28">
        <f t="shared" si="60"/>
        <v>-0.49200000000000443</v>
      </c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22"/>
  <sheetViews>
    <sheetView showOutlineSymbols="0" zoomScale="50" zoomScaleNormal="87" workbookViewId="0">
      <selection activeCell="B19" sqref="B19"/>
    </sheetView>
  </sheetViews>
  <sheetFormatPr defaultColWidth="9.6640625" defaultRowHeight="15"/>
  <cols>
    <col min="1" max="1" width="20.77734375" style="1" customWidth="1"/>
    <col min="2" max="16384" width="9.6640625" style="1"/>
  </cols>
  <sheetData>
    <row r="1" spans="1:15" ht="15.7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3"/>
    </row>
    <row r="2" spans="1:15" ht="15.75">
      <c r="A2" s="4" t="s">
        <v>1</v>
      </c>
      <c r="B2" s="5">
        <v>1.5</v>
      </c>
      <c r="C2" s="5">
        <v>0</v>
      </c>
      <c r="D2" s="5">
        <v>0</v>
      </c>
      <c r="E2" s="5">
        <v>2.1</v>
      </c>
      <c r="F2" s="5">
        <v>9</v>
      </c>
      <c r="G2" s="5">
        <v>0</v>
      </c>
      <c r="H2" s="5">
        <v>0</v>
      </c>
      <c r="I2" s="5">
        <v>0</v>
      </c>
      <c r="J2" s="5">
        <v>0</v>
      </c>
      <c r="K2" s="5">
        <v>2.1</v>
      </c>
      <c r="L2" s="5">
        <v>0</v>
      </c>
      <c r="M2" s="5">
        <v>0</v>
      </c>
      <c r="N2" s="6">
        <f>SUM(B2:M2)</f>
        <v>14.7</v>
      </c>
      <c r="O2" s="3"/>
    </row>
    <row r="3" spans="1:15" ht="15.75">
      <c r="A3" s="4" t="s">
        <v>2</v>
      </c>
      <c r="B3" s="5">
        <v>1.5</v>
      </c>
      <c r="C3" s="5">
        <v>0</v>
      </c>
      <c r="D3" s="5">
        <v>0</v>
      </c>
      <c r="E3" s="5">
        <v>2.1</v>
      </c>
      <c r="F3" s="5">
        <v>8.4</v>
      </c>
      <c r="G3" s="5">
        <v>0</v>
      </c>
      <c r="H3" s="5">
        <v>0</v>
      </c>
      <c r="I3" s="5">
        <v>0</v>
      </c>
      <c r="J3" s="5">
        <v>0</v>
      </c>
      <c r="K3" s="5">
        <v>2.1</v>
      </c>
      <c r="L3" s="5">
        <v>0</v>
      </c>
      <c r="M3" s="5">
        <v>0</v>
      </c>
      <c r="N3" s="6">
        <f t="shared" ref="N3:N20" si="0">SUM(B3:M3)</f>
        <v>14.1</v>
      </c>
      <c r="O3" s="3"/>
    </row>
    <row r="4" spans="1:15" ht="15.75">
      <c r="A4" s="4" t="s">
        <v>3</v>
      </c>
      <c r="B4" s="5">
        <v>1.5</v>
      </c>
      <c r="C4" s="5">
        <v>0</v>
      </c>
      <c r="D4" s="5">
        <v>0</v>
      </c>
      <c r="E4" s="5">
        <v>2.1</v>
      </c>
      <c r="F4" s="5">
        <v>7.5</v>
      </c>
      <c r="G4" s="5">
        <v>0</v>
      </c>
      <c r="H4" s="5">
        <v>0</v>
      </c>
      <c r="I4" s="5">
        <v>0</v>
      </c>
      <c r="J4" s="5">
        <v>0</v>
      </c>
      <c r="K4" s="5">
        <v>2.1</v>
      </c>
      <c r="L4" s="5">
        <v>0</v>
      </c>
      <c r="M4" s="5">
        <v>0</v>
      </c>
      <c r="N4" s="6">
        <f t="shared" si="0"/>
        <v>13.2</v>
      </c>
      <c r="O4" s="3"/>
    </row>
    <row r="5" spans="1:15" ht="15.75">
      <c r="A5" s="4" t="s">
        <v>4</v>
      </c>
      <c r="B5" s="5">
        <v>1.5</v>
      </c>
      <c r="C5" s="5">
        <v>0</v>
      </c>
      <c r="D5" s="5">
        <v>0</v>
      </c>
      <c r="E5" s="5">
        <v>2.1</v>
      </c>
      <c r="F5" s="5">
        <v>7.3</v>
      </c>
      <c r="G5" s="5">
        <v>0</v>
      </c>
      <c r="H5" s="5">
        <v>0</v>
      </c>
      <c r="I5" s="5">
        <v>0</v>
      </c>
      <c r="J5" s="5">
        <v>0</v>
      </c>
      <c r="K5" s="5">
        <v>2.1</v>
      </c>
      <c r="L5" s="5">
        <v>0</v>
      </c>
      <c r="M5" s="5">
        <v>0</v>
      </c>
      <c r="N5" s="6">
        <f t="shared" si="0"/>
        <v>13</v>
      </c>
      <c r="O5" s="3"/>
    </row>
    <row r="6" spans="1:15" ht="15.75">
      <c r="A6" s="4" t="s">
        <v>5</v>
      </c>
      <c r="B6" s="5">
        <v>1.8</v>
      </c>
      <c r="C6" s="5">
        <v>0</v>
      </c>
      <c r="D6" s="5">
        <v>0</v>
      </c>
      <c r="E6" s="5">
        <v>2.2999999999999998</v>
      </c>
      <c r="F6" s="5">
        <v>7.3</v>
      </c>
      <c r="G6" s="5">
        <v>0</v>
      </c>
      <c r="H6" s="5">
        <v>0</v>
      </c>
      <c r="I6" s="5">
        <v>0</v>
      </c>
      <c r="J6" s="5">
        <v>0</v>
      </c>
      <c r="K6" s="5">
        <v>2.1</v>
      </c>
      <c r="L6" s="5">
        <v>0</v>
      </c>
      <c r="M6" s="5">
        <v>0</v>
      </c>
      <c r="N6" s="6">
        <f t="shared" si="0"/>
        <v>13.499999999999998</v>
      </c>
      <c r="O6" s="3"/>
    </row>
    <row r="7" spans="1:15" ht="15.75">
      <c r="A7" s="4" t="s">
        <v>6</v>
      </c>
      <c r="B7" s="5">
        <v>1.8</v>
      </c>
      <c r="C7" s="5">
        <v>0</v>
      </c>
      <c r="D7" s="5">
        <v>0</v>
      </c>
      <c r="E7" s="5">
        <v>2.2999999999999998</v>
      </c>
      <c r="F7" s="5">
        <v>7.1</v>
      </c>
      <c r="G7" s="5">
        <v>0</v>
      </c>
      <c r="H7" s="5">
        <v>0</v>
      </c>
      <c r="I7" s="5">
        <v>0</v>
      </c>
      <c r="J7" s="5">
        <v>0</v>
      </c>
      <c r="K7" s="5">
        <v>2.1</v>
      </c>
      <c r="L7" s="5">
        <v>0</v>
      </c>
      <c r="M7" s="5">
        <v>0</v>
      </c>
      <c r="N7" s="6">
        <f t="shared" si="0"/>
        <v>13.299999999999999</v>
      </c>
      <c r="O7" s="3"/>
    </row>
    <row r="8" spans="1:15" ht="15.75">
      <c r="A8" s="4" t="s">
        <v>7</v>
      </c>
      <c r="B8" s="5">
        <v>1.6</v>
      </c>
      <c r="C8" s="5">
        <v>0</v>
      </c>
      <c r="D8" s="5">
        <v>0</v>
      </c>
      <c r="E8" s="5">
        <v>2.2999999999999998</v>
      </c>
      <c r="F8" s="5">
        <v>8</v>
      </c>
      <c r="G8" s="5">
        <v>0</v>
      </c>
      <c r="H8" s="5">
        <v>0</v>
      </c>
      <c r="I8" s="5">
        <v>0</v>
      </c>
      <c r="J8" s="5">
        <v>0</v>
      </c>
      <c r="K8" s="5">
        <v>1.9</v>
      </c>
      <c r="L8" s="5">
        <v>0</v>
      </c>
      <c r="M8" s="5">
        <v>0</v>
      </c>
      <c r="N8" s="6">
        <f t="shared" si="0"/>
        <v>13.8</v>
      </c>
      <c r="O8" s="3"/>
    </row>
    <row r="9" spans="1:15" ht="15.75">
      <c r="A9" s="4" t="s">
        <v>8</v>
      </c>
      <c r="B9" s="5">
        <v>1.6</v>
      </c>
      <c r="C9" s="5">
        <v>0</v>
      </c>
      <c r="D9" s="5">
        <v>0</v>
      </c>
      <c r="E9" s="5">
        <v>1.9</v>
      </c>
      <c r="F9" s="5">
        <v>9</v>
      </c>
      <c r="G9" s="5">
        <v>0</v>
      </c>
      <c r="H9" s="5">
        <v>0</v>
      </c>
      <c r="I9" s="5">
        <v>0</v>
      </c>
      <c r="J9" s="5">
        <v>0</v>
      </c>
      <c r="K9" s="5">
        <v>2.2999999999999998</v>
      </c>
      <c r="L9" s="5">
        <v>0</v>
      </c>
      <c r="M9" s="5">
        <v>0</v>
      </c>
      <c r="N9" s="6">
        <f t="shared" si="0"/>
        <v>14.8</v>
      </c>
      <c r="O9" s="3"/>
    </row>
    <row r="10" spans="1:15" ht="15.75">
      <c r="A10" s="7" t="s">
        <v>9</v>
      </c>
      <c r="B10" s="5">
        <v>1.8</v>
      </c>
      <c r="C10" s="5">
        <v>0</v>
      </c>
      <c r="D10" s="5">
        <v>0</v>
      </c>
      <c r="E10" s="5">
        <v>1.9</v>
      </c>
      <c r="F10" s="5">
        <v>9</v>
      </c>
      <c r="G10" s="5">
        <v>0</v>
      </c>
      <c r="H10" s="5">
        <v>0</v>
      </c>
      <c r="I10" s="5">
        <v>0</v>
      </c>
      <c r="J10" s="5">
        <v>0</v>
      </c>
      <c r="K10" s="5">
        <v>2.2999999999999998</v>
      </c>
      <c r="L10" s="5">
        <v>0</v>
      </c>
      <c r="M10" s="5">
        <v>0</v>
      </c>
      <c r="N10" s="6">
        <f t="shared" si="0"/>
        <v>15</v>
      </c>
      <c r="O10" s="3"/>
    </row>
    <row r="11" spans="1:15" ht="15.75">
      <c r="A11" s="4" t="s">
        <v>10</v>
      </c>
      <c r="B11" s="5">
        <v>1.6</v>
      </c>
      <c r="C11" s="5">
        <v>0</v>
      </c>
      <c r="D11" s="5">
        <v>0</v>
      </c>
      <c r="E11" s="5">
        <v>1.9</v>
      </c>
      <c r="F11" s="5">
        <v>7.8</v>
      </c>
      <c r="G11" s="5">
        <v>0</v>
      </c>
      <c r="H11" s="5">
        <v>0</v>
      </c>
      <c r="I11" s="5">
        <v>0</v>
      </c>
      <c r="J11" s="5">
        <v>0</v>
      </c>
      <c r="K11" s="5">
        <v>2.2999999999999998</v>
      </c>
      <c r="L11" s="5">
        <v>0</v>
      </c>
      <c r="M11" s="5">
        <v>0</v>
      </c>
      <c r="N11" s="6">
        <f t="shared" si="0"/>
        <v>13.600000000000001</v>
      </c>
      <c r="O11" s="3"/>
    </row>
    <row r="12" spans="1:15" ht="15.75">
      <c r="A12" s="4" t="s">
        <v>11</v>
      </c>
      <c r="B12" s="5">
        <v>1.5</v>
      </c>
      <c r="C12" s="5">
        <v>0</v>
      </c>
      <c r="D12" s="5">
        <v>0</v>
      </c>
      <c r="E12" s="5">
        <v>2.1</v>
      </c>
      <c r="F12" s="5">
        <v>7.2</v>
      </c>
      <c r="G12" s="5">
        <v>0</v>
      </c>
      <c r="H12" s="5">
        <v>0</v>
      </c>
      <c r="I12" s="5">
        <v>0</v>
      </c>
      <c r="J12" s="5">
        <v>0</v>
      </c>
      <c r="K12" s="5">
        <v>2.5</v>
      </c>
      <c r="L12" s="5">
        <v>0</v>
      </c>
      <c r="M12" s="5">
        <v>0</v>
      </c>
      <c r="N12" s="6">
        <f t="shared" si="0"/>
        <v>13.3</v>
      </c>
      <c r="O12" s="3"/>
    </row>
    <row r="13" spans="1:15" ht="15.75">
      <c r="A13" s="4" t="s">
        <v>12</v>
      </c>
      <c r="B13" s="5">
        <v>1.5</v>
      </c>
      <c r="C13" s="5">
        <v>0</v>
      </c>
      <c r="D13" s="5">
        <v>0</v>
      </c>
      <c r="E13" s="5">
        <v>2</v>
      </c>
      <c r="F13" s="5">
        <v>7.2</v>
      </c>
      <c r="G13" s="5">
        <v>0</v>
      </c>
      <c r="H13" s="5">
        <v>0</v>
      </c>
      <c r="I13" s="5">
        <v>0</v>
      </c>
      <c r="J13" s="5">
        <v>0</v>
      </c>
      <c r="K13" s="5">
        <v>2.5</v>
      </c>
      <c r="L13" s="5">
        <v>0</v>
      </c>
      <c r="M13" s="5">
        <v>0</v>
      </c>
      <c r="N13" s="6">
        <f t="shared" si="0"/>
        <v>13.2</v>
      </c>
      <c r="O13" s="3"/>
    </row>
    <row r="14" spans="1:15" ht="15.75">
      <c r="A14" s="4" t="s">
        <v>13</v>
      </c>
      <c r="B14" s="5">
        <v>1.5</v>
      </c>
      <c r="C14" s="5">
        <v>0</v>
      </c>
      <c r="D14" s="5">
        <v>0</v>
      </c>
      <c r="E14" s="5">
        <v>2</v>
      </c>
      <c r="F14" s="5">
        <v>7.2</v>
      </c>
      <c r="G14" s="5">
        <v>0</v>
      </c>
      <c r="H14" s="5">
        <v>0</v>
      </c>
      <c r="I14" s="5">
        <v>0</v>
      </c>
      <c r="J14" s="5">
        <v>0</v>
      </c>
      <c r="K14" s="5">
        <v>2.5</v>
      </c>
      <c r="L14" s="5">
        <v>0</v>
      </c>
      <c r="M14" s="5">
        <v>0</v>
      </c>
      <c r="N14" s="6">
        <f t="shared" si="0"/>
        <v>13.2</v>
      </c>
      <c r="O14" s="3"/>
    </row>
    <row r="15" spans="1:15" ht="15.75">
      <c r="A15" s="4" t="s">
        <v>14</v>
      </c>
      <c r="B15" s="5">
        <v>1.5</v>
      </c>
      <c r="C15" s="5">
        <v>0</v>
      </c>
      <c r="D15" s="5">
        <v>0</v>
      </c>
      <c r="E15" s="5">
        <v>2.1</v>
      </c>
      <c r="F15" s="5">
        <v>8.1</v>
      </c>
      <c r="G15" s="5">
        <v>0</v>
      </c>
      <c r="H15" s="5">
        <v>0</v>
      </c>
      <c r="I15" s="5">
        <v>0</v>
      </c>
      <c r="J15" s="5">
        <v>0</v>
      </c>
      <c r="K15" s="5">
        <v>2.5</v>
      </c>
      <c r="L15" s="5">
        <v>0</v>
      </c>
      <c r="M15" s="5">
        <v>0</v>
      </c>
      <c r="N15" s="6">
        <f t="shared" si="0"/>
        <v>14.2</v>
      </c>
      <c r="O15" s="3"/>
    </row>
    <row r="16" spans="1:15" ht="15.75">
      <c r="A16" s="4" t="s">
        <v>15</v>
      </c>
      <c r="B16" s="5">
        <v>1.5</v>
      </c>
      <c r="C16" s="5">
        <v>0</v>
      </c>
      <c r="D16" s="5">
        <v>0</v>
      </c>
      <c r="E16" s="5">
        <v>2.1</v>
      </c>
      <c r="F16" s="5">
        <v>7.9</v>
      </c>
      <c r="G16" s="5">
        <v>0</v>
      </c>
      <c r="H16" s="5">
        <v>0</v>
      </c>
      <c r="I16" s="5">
        <v>0</v>
      </c>
      <c r="J16" s="5">
        <v>0</v>
      </c>
      <c r="K16" s="5">
        <v>2.2999999999999998</v>
      </c>
      <c r="L16" s="5">
        <v>0</v>
      </c>
      <c r="M16" s="5">
        <v>0</v>
      </c>
      <c r="N16" s="6">
        <f t="shared" si="0"/>
        <v>13.8</v>
      </c>
      <c r="O16" s="3"/>
    </row>
    <row r="17" spans="1:15" ht="15.75">
      <c r="A17" s="4" t="s">
        <v>16</v>
      </c>
      <c r="B17" s="5">
        <v>1.6</v>
      </c>
      <c r="C17" s="5">
        <v>0</v>
      </c>
      <c r="D17" s="5">
        <v>0</v>
      </c>
      <c r="E17" s="5">
        <v>1.9</v>
      </c>
      <c r="F17" s="5">
        <v>7.8</v>
      </c>
      <c r="G17" s="5">
        <v>0</v>
      </c>
      <c r="H17" s="5">
        <v>0</v>
      </c>
      <c r="I17" s="5">
        <v>0</v>
      </c>
      <c r="J17" s="5">
        <v>0</v>
      </c>
      <c r="K17" s="5">
        <v>2.2999999999999998</v>
      </c>
      <c r="L17" s="5">
        <v>0</v>
      </c>
      <c r="M17" s="5">
        <v>0</v>
      </c>
      <c r="N17" s="6">
        <f t="shared" si="0"/>
        <v>13.600000000000001</v>
      </c>
      <c r="O17" s="3"/>
    </row>
    <row r="18" spans="1:15" ht="15.75">
      <c r="A18" s="4" t="s">
        <v>17</v>
      </c>
      <c r="B18" s="5">
        <v>1.8</v>
      </c>
      <c r="C18" s="5">
        <v>0</v>
      </c>
      <c r="D18" s="5">
        <v>0</v>
      </c>
      <c r="E18" s="5">
        <v>2.1</v>
      </c>
      <c r="F18" s="5">
        <v>7.8</v>
      </c>
      <c r="G18" s="5">
        <v>0</v>
      </c>
      <c r="H18" s="5">
        <v>0</v>
      </c>
      <c r="I18" s="5">
        <v>0</v>
      </c>
      <c r="J18" s="5">
        <v>0</v>
      </c>
      <c r="K18" s="5">
        <v>1.9</v>
      </c>
      <c r="L18" s="5">
        <v>0</v>
      </c>
      <c r="M18" s="5">
        <v>0</v>
      </c>
      <c r="N18" s="6">
        <f t="shared" si="0"/>
        <v>13.6</v>
      </c>
      <c r="O18" s="3"/>
    </row>
    <row r="19" spans="1:15" ht="15.75">
      <c r="A19" s="8" t="s">
        <v>18</v>
      </c>
      <c r="B19" s="6">
        <f>SUM(B2:B18)</f>
        <v>27.1</v>
      </c>
      <c r="C19" s="6">
        <f t="shared" ref="C19:M19" si="1">SUM(C5:C18)</f>
        <v>0</v>
      </c>
      <c r="D19" s="6">
        <f t="shared" si="1"/>
        <v>0</v>
      </c>
      <c r="E19" s="6">
        <f t="shared" si="1"/>
        <v>29.000000000000004</v>
      </c>
      <c r="F19" s="6">
        <f t="shared" si="1"/>
        <v>108.7</v>
      </c>
      <c r="G19" s="6">
        <f t="shared" si="1"/>
        <v>0</v>
      </c>
      <c r="H19" s="6">
        <f t="shared" si="1"/>
        <v>0</v>
      </c>
      <c r="I19" s="6">
        <f t="shared" si="1"/>
        <v>0</v>
      </c>
      <c r="J19" s="6">
        <f t="shared" si="1"/>
        <v>0</v>
      </c>
      <c r="K19" s="6">
        <f t="shared" si="1"/>
        <v>31.6</v>
      </c>
      <c r="L19" s="6">
        <f t="shared" si="1"/>
        <v>0</v>
      </c>
      <c r="M19" s="6">
        <f t="shared" si="1"/>
        <v>0</v>
      </c>
      <c r="N19" s="6">
        <f t="shared" si="0"/>
        <v>196.4</v>
      </c>
      <c r="O19" s="3"/>
    </row>
    <row r="20" spans="1:15" ht="15.75">
      <c r="A20" s="8" t="s">
        <v>19</v>
      </c>
      <c r="B20" s="6">
        <f t="shared" ref="B20:M20" si="2">AVERAGE(B11:B18)</f>
        <v>1.5625</v>
      </c>
      <c r="C20" s="6">
        <f t="shared" si="2"/>
        <v>0</v>
      </c>
      <c r="D20" s="6">
        <f t="shared" si="2"/>
        <v>0</v>
      </c>
      <c r="E20" s="6">
        <f t="shared" si="2"/>
        <v>2.0249999999999999</v>
      </c>
      <c r="F20" s="6">
        <f t="shared" si="2"/>
        <v>7.6249999999999991</v>
      </c>
      <c r="G20" s="6">
        <f t="shared" si="2"/>
        <v>0</v>
      </c>
      <c r="H20" s="6">
        <f t="shared" si="2"/>
        <v>0</v>
      </c>
      <c r="I20" s="6">
        <f t="shared" si="2"/>
        <v>0</v>
      </c>
      <c r="J20" s="6">
        <f t="shared" si="2"/>
        <v>0</v>
      </c>
      <c r="K20" s="6">
        <f t="shared" si="2"/>
        <v>2.35</v>
      </c>
      <c r="L20" s="6">
        <f t="shared" si="2"/>
        <v>0</v>
      </c>
      <c r="M20" s="6">
        <f t="shared" si="2"/>
        <v>0</v>
      </c>
      <c r="N20" s="6">
        <f t="shared" si="0"/>
        <v>13.562499999999998</v>
      </c>
      <c r="O20" s="3"/>
    </row>
    <row r="21" spans="1:15" ht="15.75">
      <c r="A21" s="8" t="s">
        <v>20</v>
      </c>
      <c r="B21" s="6">
        <f>B19</f>
        <v>27.1</v>
      </c>
      <c r="C21" s="6">
        <f t="shared" ref="C21:M21" si="3">B21+C19</f>
        <v>27.1</v>
      </c>
      <c r="D21" s="6">
        <f t="shared" si="3"/>
        <v>27.1</v>
      </c>
      <c r="E21" s="6">
        <f t="shared" si="3"/>
        <v>56.100000000000009</v>
      </c>
      <c r="F21" s="6">
        <f t="shared" si="3"/>
        <v>164.8</v>
      </c>
      <c r="G21" s="6">
        <f t="shared" si="3"/>
        <v>164.8</v>
      </c>
      <c r="H21" s="6">
        <f t="shared" si="3"/>
        <v>164.8</v>
      </c>
      <c r="I21" s="6">
        <f t="shared" si="3"/>
        <v>164.8</v>
      </c>
      <c r="J21" s="6">
        <f t="shared" si="3"/>
        <v>164.8</v>
      </c>
      <c r="K21" s="6">
        <f t="shared" si="3"/>
        <v>196.4</v>
      </c>
      <c r="L21" s="6">
        <f t="shared" si="3"/>
        <v>196.4</v>
      </c>
      <c r="M21" s="6">
        <f t="shared" si="3"/>
        <v>196.4</v>
      </c>
      <c r="N21" s="6"/>
      <c r="O21" s="3"/>
    </row>
    <row r="22" spans="1: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</sheetData>
  <phoneticPr fontId="0" type="noConversion"/>
  <conditionalFormatting sqref="C2:D18 G2:J18 L2:M18">
    <cfRule type="cellIs" dxfId="7" priority="1" stopIfTrue="1" operator="equal">
      <formula>0</formula>
    </cfRule>
  </conditionalFormatting>
  <pageMargins left="0.5" right="0.5" top="0.5" bottom="0.5" header="0" footer="0"/>
  <pageSetup paperSize="5" orientation="landscape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995DA-753C-40A2-AAEB-838C98E5776D}">
  <dimension ref="A1:DX70"/>
  <sheetViews>
    <sheetView zoomScale="70" zoomScaleNormal="70" workbookViewId="0">
      <selection activeCell="S47" sqref="S47"/>
    </sheetView>
  </sheetViews>
  <sheetFormatPr defaultRowHeight="15"/>
  <cols>
    <col min="1" max="1" width="35.77734375" customWidth="1"/>
    <col min="2" max="2" width="11.44140625" customWidth="1"/>
    <col min="3" max="3" width="11.77734375" customWidth="1"/>
    <col min="4" max="4" width="7.109375" customWidth="1"/>
    <col min="5" max="5" width="11.109375" customWidth="1"/>
    <col min="6" max="6" width="8" customWidth="1"/>
    <col min="7" max="7" width="10.109375" customWidth="1"/>
    <col min="8" max="8" width="9.77734375" customWidth="1"/>
    <col min="9" max="9" width="7.5546875" customWidth="1"/>
    <col min="10" max="10" width="9.77734375" customWidth="1"/>
    <col min="11" max="11" width="10.5546875" customWidth="1"/>
    <col min="12" max="12" width="9.5546875" customWidth="1"/>
    <col min="13" max="13" width="9.21875" customWidth="1"/>
    <col min="14" max="14" width="8" customWidth="1"/>
    <col min="15" max="15" width="11.44140625" customWidth="1"/>
    <col min="16" max="16" width="8.6640625" customWidth="1"/>
    <col min="17" max="21" width="8.21875" customWidth="1"/>
    <col min="22" max="22" width="7.5546875" customWidth="1"/>
    <col min="23" max="23" width="10.44140625" customWidth="1"/>
    <col min="24" max="24" width="7.33203125" customWidth="1"/>
    <col min="25" max="25" width="10.44140625" customWidth="1"/>
    <col min="26" max="26" width="6.77734375" customWidth="1"/>
    <col min="27" max="27" width="10.44140625" customWidth="1"/>
    <col min="28" max="28" width="7.5546875" customWidth="1"/>
    <col min="29" max="32" width="10.44140625" customWidth="1"/>
    <col min="33" max="42" width="10.109375" customWidth="1"/>
    <col min="43" max="87" width="9.6640625" customWidth="1"/>
    <col min="96" max="97" width="9.6640625" customWidth="1"/>
    <col min="99" max="113" width="9.6640625" customWidth="1"/>
    <col min="114" max="114" width="9.77734375" customWidth="1"/>
    <col min="115" max="115" width="9.33203125" customWidth="1"/>
    <col min="116" max="116" width="9.5546875" customWidth="1"/>
    <col min="117" max="117" width="9.6640625" customWidth="1"/>
    <col min="118" max="118" width="9.88671875" customWidth="1"/>
    <col min="119" max="119" width="9.6640625" customWidth="1"/>
    <col min="120" max="120" width="9.21875" customWidth="1"/>
    <col min="121" max="121" width="10.21875" customWidth="1"/>
  </cols>
  <sheetData>
    <row r="1" spans="1:128">
      <c r="A1" s="45" t="s">
        <v>299</v>
      </c>
      <c r="B1" s="45"/>
      <c r="C1" s="45"/>
      <c r="D1" s="45"/>
      <c r="E1" s="45"/>
      <c r="F1" s="45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310"/>
      <c r="BO1" s="310"/>
      <c r="BP1" s="310"/>
      <c r="BQ1" s="310"/>
      <c r="BR1" s="310"/>
      <c r="BS1" s="310"/>
      <c r="BT1" s="310"/>
      <c r="BU1" s="310"/>
      <c r="BV1" s="310"/>
      <c r="BW1" s="310"/>
      <c r="BX1" s="310"/>
      <c r="BY1" s="310"/>
      <c r="BZ1" s="310"/>
      <c r="CA1" s="310"/>
      <c r="CB1" s="310"/>
      <c r="CC1" s="310"/>
      <c r="CD1" s="310"/>
      <c r="CE1" s="310"/>
      <c r="CF1" s="310"/>
      <c r="CG1" s="310"/>
      <c r="CH1" s="310"/>
      <c r="CI1" s="310"/>
      <c r="CJ1" s="310"/>
      <c r="CK1" s="310"/>
      <c r="CL1" s="310"/>
      <c r="CM1" s="310"/>
      <c r="CN1" s="310"/>
      <c r="CO1" s="310"/>
      <c r="CP1" s="310"/>
      <c r="CQ1" s="310"/>
      <c r="CR1" s="310"/>
      <c r="CS1" s="310"/>
      <c r="CV1" s="310"/>
      <c r="CX1" s="310"/>
      <c r="CY1" s="310"/>
      <c r="CZ1" s="310"/>
      <c r="DA1" s="310"/>
      <c r="DB1" s="310"/>
      <c r="DC1" s="310"/>
      <c r="DD1" s="310"/>
      <c r="DE1" s="310"/>
      <c r="DF1" s="310"/>
      <c r="DG1" s="310"/>
      <c r="DH1" s="310"/>
      <c r="DI1" s="310"/>
      <c r="DJ1" s="310"/>
      <c r="DK1" s="310"/>
      <c r="DL1" s="310"/>
      <c r="DM1" s="310"/>
      <c r="DN1" s="310"/>
      <c r="DO1" s="310"/>
      <c r="DP1" s="310"/>
      <c r="DQ1" s="310"/>
      <c r="DR1" s="310"/>
      <c r="DS1" s="310"/>
      <c r="DT1" s="310"/>
    </row>
    <row r="2" spans="1:128">
      <c r="A2" s="45" t="s">
        <v>360</v>
      </c>
      <c r="B2" s="45"/>
      <c r="C2" s="45"/>
      <c r="D2" s="45"/>
      <c r="E2" s="45"/>
      <c r="F2" s="45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0"/>
      <c r="CN2" s="310"/>
      <c r="CO2" s="310"/>
      <c r="CP2" s="310"/>
      <c r="CQ2" s="310"/>
      <c r="CR2" s="310"/>
      <c r="CS2" s="310"/>
      <c r="CT2" s="310"/>
      <c r="CW2" s="310"/>
      <c r="CY2" s="310"/>
      <c r="CZ2" s="310"/>
      <c r="DA2" s="310"/>
      <c r="DB2" s="310"/>
      <c r="DC2" s="310"/>
      <c r="DD2" s="310"/>
      <c r="DE2" s="310"/>
      <c r="DF2" s="310"/>
      <c r="DG2" s="310"/>
      <c r="DH2" s="310"/>
      <c r="DI2" s="310"/>
      <c r="DJ2" s="310"/>
      <c r="DK2" s="310"/>
      <c r="DL2" s="310"/>
      <c r="DM2" s="310"/>
      <c r="DN2" s="310"/>
      <c r="DO2" s="310"/>
      <c r="DP2" s="310"/>
      <c r="DQ2" s="310"/>
      <c r="DR2" s="310"/>
      <c r="DS2" s="310"/>
      <c r="DT2" s="310"/>
      <c r="DU2" s="310"/>
    </row>
    <row r="3" spans="1:128">
      <c r="A3" s="310" t="s">
        <v>660</v>
      </c>
      <c r="B3" s="310"/>
      <c r="C3" s="45"/>
      <c r="D3" s="45"/>
      <c r="E3" s="45"/>
      <c r="F3" s="45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0"/>
      <c r="CG3" s="310"/>
      <c r="CH3" s="310"/>
      <c r="CI3" s="310"/>
      <c r="CJ3" s="310"/>
      <c r="CK3" s="310"/>
      <c r="CL3" s="310"/>
      <c r="CM3" s="310"/>
      <c r="CN3" s="310"/>
      <c r="CO3" s="310"/>
      <c r="CP3" s="310"/>
      <c r="CQ3" s="310"/>
      <c r="CR3" s="310"/>
      <c r="CS3" s="310"/>
      <c r="CT3" s="310"/>
      <c r="CU3" s="310"/>
      <c r="CV3" s="310"/>
      <c r="CW3" s="310"/>
      <c r="CZ3" s="310"/>
      <c r="DB3" s="310"/>
      <c r="DC3" s="310"/>
      <c r="DD3" s="310"/>
      <c r="DE3" s="310"/>
      <c r="DF3" s="310"/>
      <c r="DG3" s="310"/>
      <c r="DH3" s="310"/>
      <c r="DI3" s="310"/>
      <c r="DJ3" s="310"/>
      <c r="DK3" s="310"/>
      <c r="DL3" s="310"/>
      <c r="DM3" s="310"/>
      <c r="DN3" s="310"/>
      <c r="DO3" s="310"/>
      <c r="DP3" s="310"/>
      <c r="DQ3" s="310"/>
      <c r="DR3" s="310"/>
      <c r="DS3" s="310"/>
      <c r="DT3" s="310"/>
      <c r="DU3" s="310"/>
      <c r="DV3" s="310"/>
      <c r="DW3" s="310"/>
      <c r="DX3" s="310"/>
    </row>
    <row r="4" spans="1:128" ht="15.75" thickBot="1">
      <c r="A4" s="45"/>
      <c r="B4" s="45"/>
      <c r="C4" s="45"/>
      <c r="D4" s="45"/>
      <c r="E4" s="45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D4" s="310"/>
      <c r="CF4" s="310"/>
      <c r="CG4" s="310"/>
      <c r="CH4" s="310"/>
      <c r="CI4" s="310"/>
      <c r="CJ4" s="310"/>
      <c r="CK4" s="310"/>
      <c r="CL4" s="310"/>
      <c r="CM4" s="310"/>
      <c r="CN4" s="310"/>
      <c r="CO4" s="310"/>
      <c r="CP4" s="310"/>
      <c r="CQ4" s="310"/>
      <c r="CR4" s="310"/>
      <c r="CS4" s="310"/>
      <c r="CT4" s="310"/>
      <c r="CU4" s="310"/>
      <c r="CV4" s="310"/>
      <c r="CW4" s="310"/>
      <c r="CX4" s="310"/>
      <c r="CY4" s="310"/>
      <c r="CZ4" s="310"/>
      <c r="DA4" s="310"/>
      <c r="DB4" s="310"/>
    </row>
    <row r="5" spans="1:128" ht="32.25" customHeight="1">
      <c r="A5" s="364" t="s">
        <v>48</v>
      </c>
      <c r="B5" s="365" t="s">
        <v>659</v>
      </c>
      <c r="C5" s="366"/>
      <c r="D5" s="367" t="s">
        <v>341</v>
      </c>
      <c r="E5" s="366">
        <v>44597</v>
      </c>
      <c r="F5" s="368" t="s">
        <v>342</v>
      </c>
      <c r="G5" s="366"/>
      <c r="H5" s="367" t="s">
        <v>635</v>
      </c>
      <c r="I5" s="366">
        <v>44657</v>
      </c>
      <c r="J5" s="366">
        <v>44677</v>
      </c>
      <c r="K5" s="367" t="s">
        <v>636</v>
      </c>
      <c r="L5" s="366">
        <v>44683</v>
      </c>
      <c r="M5" s="366">
        <v>44704</v>
      </c>
      <c r="N5" s="369" t="s">
        <v>347</v>
      </c>
      <c r="O5" s="366">
        <v>44739</v>
      </c>
      <c r="P5" s="369" t="s">
        <v>641</v>
      </c>
      <c r="Q5" s="366">
        <v>44755</v>
      </c>
      <c r="R5" s="369" t="s">
        <v>639</v>
      </c>
      <c r="S5" s="366">
        <v>44787</v>
      </c>
      <c r="T5" s="366">
        <v>44797</v>
      </c>
      <c r="U5" s="366">
        <v>44803</v>
      </c>
      <c r="V5" s="369" t="s">
        <v>377</v>
      </c>
      <c r="W5" s="366">
        <v>44807</v>
      </c>
      <c r="X5" s="369" t="s">
        <v>640</v>
      </c>
      <c r="Y5" s="366">
        <v>44852</v>
      </c>
      <c r="Z5" s="369" t="s">
        <v>354</v>
      </c>
      <c r="AA5" s="366">
        <v>44885</v>
      </c>
      <c r="AB5" s="369" t="s">
        <v>356</v>
      </c>
      <c r="AC5" s="366">
        <v>44896</v>
      </c>
      <c r="AD5" s="369" t="s">
        <v>357</v>
      </c>
      <c r="AE5" s="370" t="s">
        <v>358</v>
      </c>
    </row>
    <row r="6" spans="1:128" ht="15" customHeight="1">
      <c r="A6" s="310" t="s">
        <v>317</v>
      </c>
      <c r="B6" s="373">
        <f t="shared" ref="B6:B25" si="0">D6+F6+H6+K6+N6+P6+R6+V6+X6+Z6+AB6+AD6</f>
        <v>22.9</v>
      </c>
      <c r="C6" s="20">
        <v>0</v>
      </c>
      <c r="D6" s="319">
        <f>C6</f>
        <v>0</v>
      </c>
      <c r="E6" s="20">
        <v>0.2</v>
      </c>
      <c r="F6" s="319">
        <f t="shared" ref="F6:F25" si="1">SUM(E6:E6)</f>
        <v>0.2</v>
      </c>
      <c r="G6" s="20">
        <v>0</v>
      </c>
      <c r="H6" s="319">
        <f t="shared" ref="H6:H25" si="2">SUM(G6:G6)</f>
        <v>0</v>
      </c>
      <c r="I6" s="20">
        <v>0</v>
      </c>
      <c r="J6" s="20">
        <v>0.2</v>
      </c>
      <c r="K6" s="319">
        <f>SUM(I6:J6)</f>
        <v>0.2</v>
      </c>
      <c r="L6" s="20">
        <v>0.3</v>
      </c>
      <c r="M6" s="20">
        <v>7.6</v>
      </c>
      <c r="N6" s="319">
        <f>SUM(L6:M6)</f>
        <v>7.8999999999999995</v>
      </c>
      <c r="O6" s="20">
        <v>2.5</v>
      </c>
      <c r="P6" s="319">
        <f t="shared" ref="P6:P25" si="3">SUM(O6:O6)</f>
        <v>2.5</v>
      </c>
      <c r="Q6" s="20">
        <v>1.5</v>
      </c>
      <c r="R6" s="319">
        <f t="shared" ref="R6:R25" si="4">SUM(Q6:Q6)</f>
        <v>1.5</v>
      </c>
      <c r="S6" s="20">
        <v>2.2000000000000002</v>
      </c>
      <c r="T6" s="20">
        <v>0.8</v>
      </c>
      <c r="U6" s="20">
        <v>1</v>
      </c>
      <c r="V6" s="319">
        <f t="shared" ref="V6:V25" si="5">SUM(S6:U6)</f>
        <v>4</v>
      </c>
      <c r="W6" s="20">
        <v>0.8</v>
      </c>
      <c r="X6" s="319">
        <f t="shared" ref="X6:X25" si="6">SUM(W6:W6)</f>
        <v>0.8</v>
      </c>
      <c r="Y6" s="20">
        <v>3.6</v>
      </c>
      <c r="Z6" s="319">
        <f t="shared" ref="Z6:Z25" si="7">SUM(Y6:Y6)</f>
        <v>3.6</v>
      </c>
      <c r="AA6" s="20">
        <v>0.8</v>
      </c>
      <c r="AB6" s="319">
        <f t="shared" ref="AB6:AB25" si="8">SUM(AA6:AA6)</f>
        <v>0.8</v>
      </c>
      <c r="AC6" s="20">
        <v>1.4</v>
      </c>
      <c r="AD6" s="319">
        <f t="shared" ref="AD6:AD25" si="9">SUM(AC6:AC6)</f>
        <v>1.4</v>
      </c>
      <c r="AE6" s="20">
        <f>D6+F6+H6+K6+N6+P6+R6+V6+X6+Z6+AB6+AD6</f>
        <v>22.9</v>
      </c>
    </row>
    <row r="7" spans="1:128" ht="15.75">
      <c r="A7" s="310" t="s">
        <v>669</v>
      </c>
      <c r="B7" s="373">
        <f t="shared" si="0"/>
        <v>20.729999999999997</v>
      </c>
      <c r="C7" s="20">
        <v>0</v>
      </c>
      <c r="D7" s="319">
        <f t="shared" ref="D7:D25" si="10">C7</f>
        <v>0</v>
      </c>
      <c r="E7" s="20">
        <v>0.12</v>
      </c>
      <c r="F7" s="319">
        <f t="shared" si="1"/>
        <v>0.12</v>
      </c>
      <c r="G7" s="20">
        <v>0</v>
      </c>
      <c r="H7" s="319">
        <f t="shared" si="2"/>
        <v>0</v>
      </c>
      <c r="I7" s="20">
        <v>0</v>
      </c>
      <c r="J7" s="20">
        <v>0.18</v>
      </c>
      <c r="K7" s="319">
        <f t="shared" ref="K7:K24" si="11">SUM(I7:J7)</f>
        <v>0.18</v>
      </c>
      <c r="L7" s="20">
        <v>0.31</v>
      </c>
      <c r="M7" s="20">
        <v>7.38</v>
      </c>
      <c r="N7" s="319">
        <f t="shared" ref="N7:N25" si="12">SUM(L7:M7)</f>
        <v>7.6899999999999995</v>
      </c>
      <c r="O7" s="20">
        <v>2</v>
      </c>
      <c r="P7" s="319">
        <f t="shared" si="3"/>
        <v>2</v>
      </c>
      <c r="Q7" s="20">
        <v>1.33</v>
      </c>
      <c r="R7" s="319">
        <f t="shared" si="4"/>
        <v>1.33</v>
      </c>
      <c r="S7" s="20">
        <v>1.25</v>
      </c>
      <c r="T7" s="20">
        <v>0.6</v>
      </c>
      <c r="U7" s="20">
        <v>0.97</v>
      </c>
      <c r="V7" s="319">
        <f t="shared" si="5"/>
        <v>2.8200000000000003</v>
      </c>
      <c r="W7" s="20">
        <v>0.87</v>
      </c>
      <c r="X7" s="319">
        <f t="shared" si="6"/>
        <v>0.87</v>
      </c>
      <c r="Y7" s="20">
        <v>3.61</v>
      </c>
      <c r="Z7" s="319">
        <f t="shared" si="7"/>
        <v>3.61</v>
      </c>
      <c r="AA7" s="20">
        <v>0.79</v>
      </c>
      <c r="AB7" s="319">
        <f t="shared" si="8"/>
        <v>0.79</v>
      </c>
      <c r="AC7" s="20">
        <v>1.32</v>
      </c>
      <c r="AD7" s="319">
        <f t="shared" si="9"/>
        <v>1.32</v>
      </c>
      <c r="AE7" s="20">
        <f t="shared" ref="AE7:AE25" si="13">D7+F7+H7+K7+N7+P7++R7+V7+X7+Z7+AB7+AD7</f>
        <v>20.729999999999997</v>
      </c>
    </row>
    <row r="8" spans="1:128" ht="15.75">
      <c r="A8" s="371" t="s">
        <v>287</v>
      </c>
      <c r="B8" s="374">
        <f t="shared" si="0"/>
        <v>25.5</v>
      </c>
      <c r="C8" s="172">
        <v>0</v>
      </c>
      <c r="D8" s="326">
        <f t="shared" si="10"/>
        <v>0</v>
      </c>
      <c r="E8" s="172">
        <v>0.2</v>
      </c>
      <c r="F8" s="326">
        <f t="shared" si="1"/>
        <v>0.2</v>
      </c>
      <c r="G8" s="172">
        <v>0</v>
      </c>
      <c r="H8" s="326">
        <f t="shared" si="2"/>
        <v>0</v>
      </c>
      <c r="I8" s="172">
        <v>0</v>
      </c>
      <c r="J8" s="172">
        <v>0.2</v>
      </c>
      <c r="K8" s="319">
        <f t="shared" si="11"/>
        <v>0.2</v>
      </c>
      <c r="L8" s="172">
        <v>0.3</v>
      </c>
      <c r="M8" s="172">
        <v>7.6</v>
      </c>
      <c r="N8" s="319">
        <f t="shared" si="12"/>
        <v>7.8999999999999995</v>
      </c>
      <c r="O8" s="172">
        <v>1.7</v>
      </c>
      <c r="P8" s="326">
        <f t="shared" si="3"/>
        <v>1.7</v>
      </c>
      <c r="Q8" s="172">
        <v>2</v>
      </c>
      <c r="R8" s="326">
        <f t="shared" si="4"/>
        <v>2</v>
      </c>
      <c r="S8" s="172">
        <v>3.5</v>
      </c>
      <c r="T8" s="172">
        <v>0.7</v>
      </c>
      <c r="U8" s="172">
        <v>1.4</v>
      </c>
      <c r="V8" s="326">
        <f t="shared" si="5"/>
        <v>5.6</v>
      </c>
      <c r="W8" s="172">
        <v>0.9</v>
      </c>
      <c r="X8" s="326">
        <f t="shared" si="6"/>
        <v>0.9</v>
      </c>
      <c r="Y8" s="172">
        <v>3.6</v>
      </c>
      <c r="Z8" s="326">
        <f t="shared" si="7"/>
        <v>3.6</v>
      </c>
      <c r="AA8" s="172">
        <v>1.1000000000000001</v>
      </c>
      <c r="AB8" s="326">
        <f t="shared" si="8"/>
        <v>1.1000000000000001</v>
      </c>
      <c r="AC8" s="172">
        <v>2.2999999999999998</v>
      </c>
      <c r="AD8" s="326">
        <f t="shared" si="9"/>
        <v>2.2999999999999998</v>
      </c>
      <c r="AE8" s="172">
        <f t="shared" si="13"/>
        <v>25.5</v>
      </c>
    </row>
    <row r="9" spans="1:128" ht="15.75">
      <c r="A9" s="310" t="s">
        <v>52</v>
      </c>
      <c r="B9" s="373">
        <f t="shared" si="0"/>
        <v>22.2</v>
      </c>
      <c r="C9" s="20">
        <v>0</v>
      </c>
      <c r="D9" s="319">
        <f t="shared" si="10"/>
        <v>0</v>
      </c>
      <c r="E9" s="20">
        <v>0.2</v>
      </c>
      <c r="F9" s="319">
        <f t="shared" si="1"/>
        <v>0.2</v>
      </c>
      <c r="G9" s="20">
        <v>0</v>
      </c>
      <c r="H9" s="319">
        <f t="shared" si="2"/>
        <v>0</v>
      </c>
      <c r="I9" s="20">
        <v>0.2</v>
      </c>
      <c r="J9" s="20">
        <v>0.8</v>
      </c>
      <c r="K9" s="319">
        <f t="shared" si="11"/>
        <v>1</v>
      </c>
      <c r="L9" s="20">
        <v>0.6</v>
      </c>
      <c r="M9" s="20">
        <v>6.2</v>
      </c>
      <c r="N9" s="319">
        <f t="shared" si="12"/>
        <v>6.8</v>
      </c>
      <c r="O9" s="20">
        <v>0.2</v>
      </c>
      <c r="P9" s="319">
        <f t="shared" si="3"/>
        <v>0.2</v>
      </c>
      <c r="Q9" s="20">
        <v>1.3</v>
      </c>
      <c r="R9" s="319">
        <f t="shared" si="4"/>
        <v>1.3</v>
      </c>
      <c r="S9" s="20">
        <v>1.8</v>
      </c>
      <c r="T9" s="20">
        <v>0.3</v>
      </c>
      <c r="U9" s="20">
        <v>2.5</v>
      </c>
      <c r="V9" s="319">
        <f t="shared" si="5"/>
        <v>4.5999999999999996</v>
      </c>
      <c r="W9" s="20">
        <v>0.5</v>
      </c>
      <c r="X9" s="319">
        <f t="shared" si="6"/>
        <v>0.5</v>
      </c>
      <c r="Y9" s="20">
        <v>4.5999999999999996</v>
      </c>
      <c r="Z9" s="319">
        <f t="shared" si="7"/>
        <v>4.5999999999999996</v>
      </c>
      <c r="AA9" s="20">
        <v>1.4</v>
      </c>
      <c r="AB9" s="319">
        <f t="shared" si="8"/>
        <v>1.4</v>
      </c>
      <c r="AC9" s="20">
        <v>1.6</v>
      </c>
      <c r="AD9" s="319">
        <f t="shared" si="9"/>
        <v>1.6</v>
      </c>
      <c r="AE9" s="20">
        <f t="shared" si="13"/>
        <v>22.2</v>
      </c>
    </row>
    <row r="10" spans="1:128" ht="15.75">
      <c r="A10" s="310" t="s">
        <v>661</v>
      </c>
      <c r="B10" s="373">
        <f t="shared" si="0"/>
        <v>21.2</v>
      </c>
      <c r="C10" s="20">
        <v>0</v>
      </c>
      <c r="D10" s="319">
        <f t="shared" si="10"/>
        <v>0</v>
      </c>
      <c r="E10" s="20">
        <v>0.3</v>
      </c>
      <c r="F10" s="319">
        <f t="shared" si="1"/>
        <v>0.3</v>
      </c>
      <c r="G10" s="20">
        <v>0</v>
      </c>
      <c r="H10" s="319">
        <f t="shared" si="2"/>
        <v>0</v>
      </c>
      <c r="I10" s="20">
        <v>0.1</v>
      </c>
      <c r="J10" s="20">
        <v>0.7</v>
      </c>
      <c r="K10" s="319">
        <f t="shared" si="11"/>
        <v>0.79999999999999993</v>
      </c>
      <c r="L10" s="20">
        <v>0.5</v>
      </c>
      <c r="M10" s="20">
        <v>7.5</v>
      </c>
      <c r="N10" s="319">
        <f t="shared" si="12"/>
        <v>8</v>
      </c>
      <c r="O10" s="20">
        <v>0.3</v>
      </c>
      <c r="P10" s="319">
        <f t="shared" si="3"/>
        <v>0.3</v>
      </c>
      <c r="Q10" s="20">
        <v>1.1000000000000001</v>
      </c>
      <c r="R10" s="319">
        <f t="shared" si="4"/>
        <v>1.1000000000000001</v>
      </c>
      <c r="S10" s="20">
        <v>2.4</v>
      </c>
      <c r="T10" s="20">
        <v>0.3</v>
      </c>
      <c r="U10" s="20">
        <v>1.2</v>
      </c>
      <c r="V10" s="319">
        <f t="shared" si="5"/>
        <v>3.8999999999999995</v>
      </c>
      <c r="W10" s="20">
        <v>0.6</v>
      </c>
      <c r="X10" s="319">
        <f t="shared" si="6"/>
        <v>0.6</v>
      </c>
      <c r="Y10" s="20">
        <v>3</v>
      </c>
      <c r="Z10" s="319">
        <f t="shared" si="7"/>
        <v>3</v>
      </c>
      <c r="AA10" s="20">
        <v>1.3</v>
      </c>
      <c r="AB10" s="319">
        <f t="shared" si="8"/>
        <v>1.3</v>
      </c>
      <c r="AC10" s="20">
        <v>1.9</v>
      </c>
      <c r="AD10" s="319">
        <f t="shared" si="9"/>
        <v>1.9</v>
      </c>
      <c r="AE10" s="20">
        <f t="shared" si="13"/>
        <v>21.2</v>
      </c>
    </row>
    <row r="11" spans="1:128" s="1" customFormat="1" ht="15.75">
      <c r="A11" s="371" t="s">
        <v>663</v>
      </c>
      <c r="B11" s="374">
        <f t="shared" si="0"/>
        <v>29.400000000000002</v>
      </c>
      <c r="C11" s="172">
        <v>0</v>
      </c>
      <c r="D11" s="326">
        <f t="shared" si="10"/>
        <v>0</v>
      </c>
      <c r="E11" s="172">
        <v>0.1</v>
      </c>
      <c r="F11" s="326">
        <f t="shared" si="1"/>
        <v>0.1</v>
      </c>
      <c r="G11" s="172">
        <v>0</v>
      </c>
      <c r="H11" s="326">
        <f t="shared" si="2"/>
        <v>0</v>
      </c>
      <c r="I11" s="172">
        <v>1.7</v>
      </c>
      <c r="J11" s="172">
        <v>0.3</v>
      </c>
      <c r="K11" s="319">
        <f t="shared" si="11"/>
        <v>2</v>
      </c>
      <c r="L11" s="172">
        <v>0.4</v>
      </c>
      <c r="M11" s="172">
        <v>8.3000000000000007</v>
      </c>
      <c r="N11" s="326">
        <f t="shared" si="12"/>
        <v>8.7000000000000011</v>
      </c>
      <c r="O11" s="172">
        <v>0.4</v>
      </c>
      <c r="P11" s="326">
        <f t="shared" si="3"/>
        <v>0.4</v>
      </c>
      <c r="Q11" s="172">
        <v>4.8</v>
      </c>
      <c r="R11" s="326">
        <f t="shared" si="4"/>
        <v>4.8</v>
      </c>
      <c r="S11" s="172">
        <v>2.1</v>
      </c>
      <c r="T11" s="172">
        <v>2</v>
      </c>
      <c r="U11" s="172">
        <v>1.7</v>
      </c>
      <c r="V11" s="326">
        <f t="shared" si="5"/>
        <v>5.8</v>
      </c>
      <c r="W11" s="172">
        <v>1.2</v>
      </c>
      <c r="X11" s="326">
        <f t="shared" si="6"/>
        <v>1.2</v>
      </c>
      <c r="Y11" s="172">
        <v>3.6</v>
      </c>
      <c r="Z11" s="326">
        <f t="shared" si="7"/>
        <v>3.6</v>
      </c>
      <c r="AA11" s="172">
        <v>0.8</v>
      </c>
      <c r="AB11" s="326">
        <f t="shared" si="8"/>
        <v>0.8</v>
      </c>
      <c r="AC11" s="172">
        <v>2</v>
      </c>
      <c r="AD11" s="326">
        <f t="shared" si="9"/>
        <v>2</v>
      </c>
      <c r="AE11" s="172">
        <f t="shared" si="13"/>
        <v>29.400000000000002</v>
      </c>
    </row>
    <row r="12" spans="1:128" ht="15.75">
      <c r="A12" s="310" t="s">
        <v>637</v>
      </c>
      <c r="B12" s="373">
        <f t="shared" si="0"/>
        <v>24.999999999999996</v>
      </c>
      <c r="C12" s="20">
        <v>0</v>
      </c>
      <c r="D12" s="319">
        <f t="shared" si="10"/>
        <v>0</v>
      </c>
      <c r="E12" s="20">
        <v>0.1</v>
      </c>
      <c r="F12" s="319">
        <f t="shared" si="1"/>
        <v>0.1</v>
      </c>
      <c r="G12" s="20">
        <v>0</v>
      </c>
      <c r="H12" s="319">
        <f t="shared" si="2"/>
        <v>0</v>
      </c>
      <c r="I12" s="20">
        <v>0.5</v>
      </c>
      <c r="J12" s="20">
        <v>0.2</v>
      </c>
      <c r="K12" s="319">
        <f t="shared" si="11"/>
        <v>0.7</v>
      </c>
      <c r="L12" s="20">
        <v>0.2</v>
      </c>
      <c r="M12" s="20">
        <v>7.6</v>
      </c>
      <c r="N12" s="319">
        <f t="shared" si="12"/>
        <v>7.8</v>
      </c>
      <c r="O12" s="20">
        <v>0.2</v>
      </c>
      <c r="P12" s="319">
        <f t="shared" si="3"/>
        <v>0.2</v>
      </c>
      <c r="Q12" s="20">
        <v>4.0999999999999996</v>
      </c>
      <c r="R12" s="319">
        <f t="shared" si="4"/>
        <v>4.0999999999999996</v>
      </c>
      <c r="S12" s="20">
        <v>1.9</v>
      </c>
      <c r="T12" s="20">
        <v>2</v>
      </c>
      <c r="U12" s="20">
        <v>2.1</v>
      </c>
      <c r="V12" s="319">
        <f t="shared" si="5"/>
        <v>6</v>
      </c>
      <c r="W12" s="20">
        <v>1</v>
      </c>
      <c r="X12" s="319">
        <f t="shared" si="6"/>
        <v>1</v>
      </c>
      <c r="Y12" s="20">
        <v>2.7</v>
      </c>
      <c r="Z12" s="319">
        <f t="shared" si="7"/>
        <v>2.7</v>
      </c>
      <c r="AA12" s="20">
        <v>0.7</v>
      </c>
      <c r="AB12" s="319">
        <f t="shared" si="8"/>
        <v>0.7</v>
      </c>
      <c r="AC12" s="20">
        <v>1.7</v>
      </c>
      <c r="AD12" s="319">
        <f t="shared" si="9"/>
        <v>1.7</v>
      </c>
      <c r="AE12" s="20">
        <f t="shared" si="13"/>
        <v>24.999999999999996</v>
      </c>
    </row>
    <row r="13" spans="1:128" ht="15.75">
      <c r="A13" s="310" t="s">
        <v>667</v>
      </c>
      <c r="B13" s="373">
        <f t="shared" si="0"/>
        <v>25.61</v>
      </c>
      <c r="C13" s="20">
        <v>0</v>
      </c>
      <c r="D13" s="319">
        <f t="shared" si="10"/>
        <v>0</v>
      </c>
      <c r="E13" s="20">
        <v>0.2</v>
      </c>
      <c r="F13" s="319">
        <f t="shared" si="1"/>
        <v>0.2</v>
      </c>
      <c r="G13" s="20">
        <v>0</v>
      </c>
      <c r="H13" s="319">
        <f t="shared" si="2"/>
        <v>0</v>
      </c>
      <c r="I13" s="20">
        <v>0.2</v>
      </c>
      <c r="J13" s="20">
        <v>0.3</v>
      </c>
      <c r="K13" s="319">
        <f t="shared" si="11"/>
        <v>0.5</v>
      </c>
      <c r="L13" s="20">
        <v>0.1</v>
      </c>
      <c r="M13" s="20">
        <v>7</v>
      </c>
      <c r="N13" s="319">
        <f t="shared" si="12"/>
        <v>7.1</v>
      </c>
      <c r="O13" s="20">
        <v>2</v>
      </c>
      <c r="P13" s="319">
        <f t="shared" si="3"/>
        <v>2</v>
      </c>
      <c r="Q13" s="20">
        <v>3.6</v>
      </c>
      <c r="R13" s="319">
        <f t="shared" si="4"/>
        <v>3.6</v>
      </c>
      <c r="S13" s="20">
        <v>1.9</v>
      </c>
      <c r="T13" s="20">
        <v>1.8</v>
      </c>
      <c r="U13" s="20">
        <v>1.5</v>
      </c>
      <c r="V13" s="319">
        <f t="shared" si="5"/>
        <v>5.2</v>
      </c>
      <c r="W13" s="20">
        <v>0.91</v>
      </c>
      <c r="X13" s="319">
        <f t="shared" si="6"/>
        <v>0.91</v>
      </c>
      <c r="Y13" s="20">
        <v>3.9</v>
      </c>
      <c r="Z13" s="319">
        <f t="shared" si="7"/>
        <v>3.9</v>
      </c>
      <c r="AA13" s="20">
        <v>0.8</v>
      </c>
      <c r="AB13" s="319">
        <f t="shared" si="8"/>
        <v>0.8</v>
      </c>
      <c r="AC13" s="20">
        <v>1.4</v>
      </c>
      <c r="AD13" s="319">
        <f t="shared" si="9"/>
        <v>1.4</v>
      </c>
      <c r="AE13" s="20">
        <f t="shared" si="13"/>
        <v>25.61</v>
      </c>
    </row>
    <row r="14" spans="1:128" ht="15.75">
      <c r="A14" s="371" t="s">
        <v>638</v>
      </c>
      <c r="B14" s="374">
        <f t="shared" si="0"/>
        <v>21.7</v>
      </c>
      <c r="C14" s="172">
        <v>0</v>
      </c>
      <c r="D14" s="326">
        <f t="shared" si="10"/>
        <v>0</v>
      </c>
      <c r="E14" s="172">
        <v>0.2</v>
      </c>
      <c r="F14" s="326">
        <f t="shared" si="1"/>
        <v>0.2</v>
      </c>
      <c r="G14" s="172">
        <v>0</v>
      </c>
      <c r="H14" s="326">
        <f t="shared" si="2"/>
        <v>0</v>
      </c>
      <c r="I14" s="172">
        <v>0</v>
      </c>
      <c r="J14" s="172">
        <v>0.3</v>
      </c>
      <c r="K14" s="319">
        <f t="shared" si="11"/>
        <v>0.3</v>
      </c>
      <c r="L14" s="172">
        <v>0.2</v>
      </c>
      <c r="M14" s="172">
        <v>7.3</v>
      </c>
      <c r="N14" s="326">
        <f t="shared" si="12"/>
        <v>7.5</v>
      </c>
      <c r="O14" s="172">
        <v>1.4</v>
      </c>
      <c r="P14" s="326">
        <f t="shared" si="3"/>
        <v>1.4</v>
      </c>
      <c r="Q14" s="172">
        <v>1.6</v>
      </c>
      <c r="R14" s="326">
        <f t="shared" si="4"/>
        <v>1.6</v>
      </c>
      <c r="S14" s="172">
        <v>2</v>
      </c>
      <c r="T14" s="172">
        <v>0.6</v>
      </c>
      <c r="U14" s="172">
        <v>1.4</v>
      </c>
      <c r="V14" s="326">
        <f t="shared" si="5"/>
        <v>4</v>
      </c>
      <c r="W14" s="172">
        <v>0.7</v>
      </c>
      <c r="X14" s="326">
        <f t="shared" si="6"/>
        <v>0.7</v>
      </c>
      <c r="Y14" s="172">
        <v>3.8</v>
      </c>
      <c r="Z14" s="326">
        <f t="shared" si="7"/>
        <v>3.8</v>
      </c>
      <c r="AA14" s="172">
        <v>0.8</v>
      </c>
      <c r="AB14" s="326">
        <f t="shared" si="8"/>
        <v>0.8</v>
      </c>
      <c r="AC14" s="172">
        <v>1.4</v>
      </c>
      <c r="AD14" s="326">
        <f t="shared" si="9"/>
        <v>1.4</v>
      </c>
      <c r="AE14" s="172">
        <f t="shared" si="13"/>
        <v>21.7</v>
      </c>
    </row>
    <row r="15" spans="1:128" ht="15.75">
      <c r="A15" s="310" t="s">
        <v>256</v>
      </c>
      <c r="B15" s="373">
        <f t="shared" si="0"/>
        <v>23.299999999999997</v>
      </c>
      <c r="C15" s="20">
        <v>0</v>
      </c>
      <c r="D15" s="319">
        <f t="shared" si="10"/>
        <v>0</v>
      </c>
      <c r="E15" s="20">
        <v>0.2</v>
      </c>
      <c r="F15" s="319">
        <f t="shared" si="1"/>
        <v>0.2</v>
      </c>
      <c r="G15" s="20">
        <v>0</v>
      </c>
      <c r="H15" s="319">
        <f t="shared" si="2"/>
        <v>0</v>
      </c>
      <c r="I15" s="20">
        <v>0</v>
      </c>
      <c r="J15" s="20">
        <v>0.4</v>
      </c>
      <c r="K15" s="319">
        <f t="shared" si="11"/>
        <v>0.4</v>
      </c>
      <c r="L15" s="20">
        <v>0.6</v>
      </c>
      <c r="M15" s="20">
        <v>7.4</v>
      </c>
      <c r="N15" s="319">
        <f t="shared" si="12"/>
        <v>8</v>
      </c>
      <c r="O15" s="20">
        <v>2.1</v>
      </c>
      <c r="P15" s="319">
        <f t="shared" si="3"/>
        <v>2.1</v>
      </c>
      <c r="Q15" s="20">
        <v>1.9</v>
      </c>
      <c r="R15" s="319">
        <f t="shared" si="4"/>
        <v>1.9</v>
      </c>
      <c r="S15" s="20">
        <v>2.1</v>
      </c>
      <c r="T15" s="20">
        <v>0.4</v>
      </c>
      <c r="U15" s="20">
        <v>1.3</v>
      </c>
      <c r="V15" s="319">
        <f t="shared" si="5"/>
        <v>3.8</v>
      </c>
      <c r="W15" s="20">
        <v>0.8</v>
      </c>
      <c r="X15" s="319">
        <f t="shared" si="6"/>
        <v>0.8</v>
      </c>
      <c r="Y15" s="20">
        <v>3.7</v>
      </c>
      <c r="Z15" s="319">
        <f t="shared" si="7"/>
        <v>3.7</v>
      </c>
      <c r="AA15" s="20">
        <v>0.9</v>
      </c>
      <c r="AB15" s="319">
        <f t="shared" si="8"/>
        <v>0.9</v>
      </c>
      <c r="AC15" s="20">
        <v>1.5</v>
      </c>
      <c r="AD15" s="319">
        <f t="shared" si="9"/>
        <v>1.5</v>
      </c>
      <c r="AE15" s="20">
        <f t="shared" si="13"/>
        <v>23.299999999999997</v>
      </c>
    </row>
    <row r="16" spans="1:128" ht="15.75">
      <c r="A16" s="310" t="s">
        <v>257</v>
      </c>
      <c r="B16" s="373">
        <f t="shared" si="0"/>
        <v>22.799999999999997</v>
      </c>
      <c r="C16" s="20">
        <v>0</v>
      </c>
      <c r="D16" s="319">
        <f t="shared" si="10"/>
        <v>0</v>
      </c>
      <c r="E16" s="20">
        <v>0.2</v>
      </c>
      <c r="F16" s="319">
        <f t="shared" si="1"/>
        <v>0.2</v>
      </c>
      <c r="G16" s="20">
        <v>0</v>
      </c>
      <c r="H16" s="319">
        <f t="shared" si="2"/>
        <v>0</v>
      </c>
      <c r="I16" s="20">
        <v>0</v>
      </c>
      <c r="J16" s="20">
        <v>0</v>
      </c>
      <c r="K16" s="319">
        <f t="shared" si="11"/>
        <v>0</v>
      </c>
      <c r="L16" s="20">
        <v>0.2</v>
      </c>
      <c r="M16" s="20">
        <v>7.5</v>
      </c>
      <c r="N16" s="319">
        <f t="shared" si="12"/>
        <v>7.7</v>
      </c>
      <c r="O16" s="20">
        <v>2</v>
      </c>
      <c r="P16" s="319">
        <f t="shared" si="3"/>
        <v>2</v>
      </c>
      <c r="Q16" s="20">
        <v>1.1000000000000001</v>
      </c>
      <c r="R16" s="319">
        <f t="shared" si="4"/>
        <v>1.1000000000000001</v>
      </c>
      <c r="S16" s="20">
        <v>2.2999999999999998</v>
      </c>
      <c r="T16" s="20">
        <v>0.9</v>
      </c>
      <c r="U16" s="20">
        <v>0.9</v>
      </c>
      <c r="V16" s="319">
        <f t="shared" si="5"/>
        <v>4.0999999999999996</v>
      </c>
      <c r="W16" s="20">
        <v>1.1000000000000001</v>
      </c>
      <c r="X16" s="319">
        <f t="shared" si="6"/>
        <v>1.1000000000000001</v>
      </c>
      <c r="Y16" s="20">
        <v>3.9</v>
      </c>
      <c r="Z16" s="319">
        <f t="shared" si="7"/>
        <v>3.9</v>
      </c>
      <c r="AA16" s="20">
        <v>1</v>
      </c>
      <c r="AB16" s="319">
        <f t="shared" si="8"/>
        <v>1</v>
      </c>
      <c r="AC16" s="20">
        <v>1.7</v>
      </c>
      <c r="AD16" s="319">
        <f t="shared" si="9"/>
        <v>1.7</v>
      </c>
      <c r="AE16" s="20">
        <f t="shared" si="13"/>
        <v>22.799999999999997</v>
      </c>
    </row>
    <row r="17" spans="1:31" ht="15.75">
      <c r="A17" s="310" t="s">
        <v>662</v>
      </c>
      <c r="B17" s="373">
        <f t="shared" si="0"/>
        <v>23.7</v>
      </c>
      <c r="C17" s="20">
        <v>0</v>
      </c>
      <c r="D17" s="319">
        <f t="shared" si="10"/>
        <v>0</v>
      </c>
      <c r="E17" s="20">
        <v>0.2</v>
      </c>
      <c r="F17" s="319">
        <f t="shared" si="1"/>
        <v>0.2</v>
      </c>
      <c r="G17" s="20">
        <v>0</v>
      </c>
      <c r="H17" s="319">
        <f t="shared" si="2"/>
        <v>0</v>
      </c>
      <c r="I17" s="20">
        <v>0</v>
      </c>
      <c r="J17" s="20">
        <v>0.5</v>
      </c>
      <c r="K17" s="319">
        <f t="shared" si="11"/>
        <v>0.5</v>
      </c>
      <c r="L17" s="20">
        <v>0.7</v>
      </c>
      <c r="M17" s="20">
        <v>7.5</v>
      </c>
      <c r="N17" s="319">
        <f t="shared" si="12"/>
        <v>8.1999999999999993</v>
      </c>
      <c r="O17" s="20">
        <v>1.1000000000000001</v>
      </c>
      <c r="P17" s="319">
        <f t="shared" si="3"/>
        <v>1.1000000000000001</v>
      </c>
      <c r="Q17" s="20">
        <v>1.8</v>
      </c>
      <c r="R17" s="319">
        <f t="shared" si="4"/>
        <v>1.8</v>
      </c>
      <c r="S17" s="20">
        <v>1.8</v>
      </c>
      <c r="T17" s="20">
        <v>0.6</v>
      </c>
      <c r="U17" s="20">
        <v>1.4</v>
      </c>
      <c r="V17" s="319">
        <f t="shared" si="5"/>
        <v>3.8</v>
      </c>
      <c r="W17" s="20">
        <v>0.6</v>
      </c>
      <c r="X17" s="319">
        <f t="shared" si="6"/>
        <v>0.6</v>
      </c>
      <c r="Y17" s="20">
        <v>4.5</v>
      </c>
      <c r="Z17" s="319">
        <f t="shared" si="7"/>
        <v>4.5</v>
      </c>
      <c r="AA17" s="20">
        <v>1.1000000000000001</v>
      </c>
      <c r="AB17" s="319">
        <f t="shared" si="8"/>
        <v>1.1000000000000001</v>
      </c>
      <c r="AC17" s="20">
        <v>1.9</v>
      </c>
      <c r="AD17" s="319">
        <f t="shared" si="9"/>
        <v>1.9</v>
      </c>
      <c r="AE17" s="20">
        <f t="shared" si="13"/>
        <v>23.7</v>
      </c>
    </row>
    <row r="18" spans="1:31" ht="15.75">
      <c r="A18" s="310" t="s">
        <v>308</v>
      </c>
      <c r="B18" s="373">
        <f t="shared" si="0"/>
        <v>23.6</v>
      </c>
      <c r="C18" s="20">
        <v>0</v>
      </c>
      <c r="D18" s="319">
        <f t="shared" si="10"/>
        <v>0</v>
      </c>
      <c r="E18" s="20">
        <v>0.3</v>
      </c>
      <c r="F18" s="319">
        <f t="shared" si="1"/>
        <v>0.3</v>
      </c>
      <c r="G18" s="20">
        <v>0</v>
      </c>
      <c r="H18" s="319">
        <f t="shared" si="2"/>
        <v>0</v>
      </c>
      <c r="I18" s="20">
        <v>0</v>
      </c>
      <c r="J18" s="20">
        <v>0.2</v>
      </c>
      <c r="K18" s="319">
        <f t="shared" si="11"/>
        <v>0.2</v>
      </c>
      <c r="L18" s="20">
        <v>0.4</v>
      </c>
      <c r="M18" s="20">
        <v>7.7</v>
      </c>
      <c r="N18" s="319">
        <f t="shared" si="12"/>
        <v>8.1</v>
      </c>
      <c r="O18" s="20">
        <v>2.4</v>
      </c>
      <c r="P18" s="319">
        <f t="shared" si="3"/>
        <v>2.4</v>
      </c>
      <c r="Q18" s="20">
        <v>1.4</v>
      </c>
      <c r="R18" s="319">
        <f t="shared" si="4"/>
        <v>1.4</v>
      </c>
      <c r="S18" s="20">
        <v>2.5</v>
      </c>
      <c r="T18" s="20">
        <v>0.5</v>
      </c>
      <c r="U18" s="20">
        <v>1.4</v>
      </c>
      <c r="V18" s="319">
        <f t="shared" si="5"/>
        <v>4.4000000000000004</v>
      </c>
      <c r="W18" s="20">
        <v>0.6</v>
      </c>
      <c r="X18" s="319">
        <f t="shared" si="6"/>
        <v>0.6</v>
      </c>
      <c r="Y18" s="20">
        <v>3.6</v>
      </c>
      <c r="Z18" s="319">
        <f t="shared" si="7"/>
        <v>3.6</v>
      </c>
      <c r="AA18" s="20">
        <v>0.9</v>
      </c>
      <c r="AB18" s="319">
        <f t="shared" si="8"/>
        <v>0.9</v>
      </c>
      <c r="AC18" s="20">
        <v>1.7</v>
      </c>
      <c r="AD18" s="319">
        <f t="shared" si="9"/>
        <v>1.7</v>
      </c>
      <c r="AE18" s="20">
        <f t="shared" si="13"/>
        <v>23.6</v>
      </c>
    </row>
    <row r="19" spans="1:31" ht="15.75">
      <c r="A19" s="371" t="s">
        <v>309</v>
      </c>
      <c r="B19" s="374">
        <f t="shared" si="0"/>
        <v>22.7</v>
      </c>
      <c r="C19" s="172">
        <v>0</v>
      </c>
      <c r="D19" s="326">
        <f t="shared" si="10"/>
        <v>0</v>
      </c>
      <c r="E19" s="172">
        <v>0.2</v>
      </c>
      <c r="F19" s="326">
        <f t="shared" si="1"/>
        <v>0.2</v>
      </c>
      <c r="G19" s="172">
        <v>0</v>
      </c>
      <c r="H19" s="326">
        <f t="shared" si="2"/>
        <v>0</v>
      </c>
      <c r="I19" s="172">
        <v>0</v>
      </c>
      <c r="J19" s="172">
        <v>0.2</v>
      </c>
      <c r="K19" s="319">
        <f t="shared" si="11"/>
        <v>0.2</v>
      </c>
      <c r="L19" s="172">
        <v>0.4</v>
      </c>
      <c r="M19" s="172">
        <v>7.9</v>
      </c>
      <c r="N19" s="326">
        <f t="shared" si="12"/>
        <v>8.3000000000000007</v>
      </c>
      <c r="O19" s="172">
        <v>1.5</v>
      </c>
      <c r="P19" s="326">
        <f t="shared" si="3"/>
        <v>1.5</v>
      </c>
      <c r="Q19" s="172">
        <v>1.2</v>
      </c>
      <c r="R19" s="326">
        <f t="shared" si="4"/>
        <v>1.2</v>
      </c>
      <c r="S19" s="172">
        <v>2.5</v>
      </c>
      <c r="T19" s="172">
        <v>0.6</v>
      </c>
      <c r="U19" s="172">
        <v>1.4</v>
      </c>
      <c r="V19" s="326">
        <f t="shared" si="5"/>
        <v>4.5</v>
      </c>
      <c r="W19" s="172">
        <v>0.5</v>
      </c>
      <c r="X19" s="326">
        <f t="shared" si="6"/>
        <v>0.5</v>
      </c>
      <c r="Y19" s="172">
        <v>3.6</v>
      </c>
      <c r="Z19" s="326">
        <f t="shared" si="7"/>
        <v>3.6</v>
      </c>
      <c r="AA19" s="172">
        <v>0.8</v>
      </c>
      <c r="AB19" s="326">
        <f t="shared" si="8"/>
        <v>0.8</v>
      </c>
      <c r="AC19" s="172">
        <v>1.9</v>
      </c>
      <c r="AD19" s="326">
        <f t="shared" si="9"/>
        <v>1.9</v>
      </c>
      <c r="AE19" s="172">
        <f t="shared" si="13"/>
        <v>22.7</v>
      </c>
    </row>
    <row r="20" spans="1:31" ht="15.75">
      <c r="A20" s="354" t="s">
        <v>340</v>
      </c>
      <c r="B20" s="373">
        <f t="shared" si="0"/>
        <v>24.400000000000002</v>
      </c>
      <c r="C20" s="20">
        <v>0</v>
      </c>
      <c r="D20" s="319">
        <f t="shared" si="10"/>
        <v>0</v>
      </c>
      <c r="E20" s="20">
        <v>0.1</v>
      </c>
      <c r="F20" s="319">
        <f t="shared" si="1"/>
        <v>0.1</v>
      </c>
      <c r="G20" s="20">
        <v>0</v>
      </c>
      <c r="H20" s="319">
        <f t="shared" si="2"/>
        <v>0</v>
      </c>
      <c r="I20" s="20">
        <v>0</v>
      </c>
      <c r="J20" s="20">
        <v>0.3</v>
      </c>
      <c r="K20" s="319">
        <f t="shared" si="11"/>
        <v>0.3</v>
      </c>
      <c r="L20" s="20">
        <v>0.5</v>
      </c>
      <c r="M20" s="20">
        <v>7.1</v>
      </c>
      <c r="N20" s="319">
        <f t="shared" si="12"/>
        <v>7.6</v>
      </c>
      <c r="O20" s="20">
        <v>0.6</v>
      </c>
      <c r="P20" s="319">
        <f t="shared" si="3"/>
        <v>0.6</v>
      </c>
      <c r="Q20" s="20">
        <v>2.4</v>
      </c>
      <c r="R20" s="319">
        <f t="shared" si="4"/>
        <v>2.4</v>
      </c>
      <c r="S20" s="20">
        <v>3</v>
      </c>
      <c r="T20" s="20">
        <v>0.5</v>
      </c>
      <c r="U20" s="20">
        <v>1.7</v>
      </c>
      <c r="V20" s="319">
        <f t="shared" si="5"/>
        <v>5.2</v>
      </c>
      <c r="W20" s="20">
        <v>0.6</v>
      </c>
      <c r="X20" s="319">
        <f t="shared" si="6"/>
        <v>0.6</v>
      </c>
      <c r="Y20" s="20">
        <v>3.6</v>
      </c>
      <c r="Z20" s="319">
        <f t="shared" si="7"/>
        <v>3.6</v>
      </c>
      <c r="AA20" s="20">
        <v>1.2</v>
      </c>
      <c r="AB20" s="319">
        <f t="shared" si="8"/>
        <v>1.2</v>
      </c>
      <c r="AC20" s="20">
        <v>2.8</v>
      </c>
      <c r="AD20" s="319">
        <f t="shared" si="9"/>
        <v>2.8</v>
      </c>
      <c r="AE20" s="20">
        <f t="shared" si="13"/>
        <v>24.400000000000002</v>
      </c>
    </row>
    <row r="21" spans="1:31" ht="15.75">
      <c r="A21" s="310" t="s">
        <v>323</v>
      </c>
      <c r="B21" s="373">
        <f t="shared" si="0"/>
        <v>28.400000000000002</v>
      </c>
      <c r="C21" s="20">
        <v>0</v>
      </c>
      <c r="D21" s="319">
        <f t="shared" si="10"/>
        <v>0</v>
      </c>
      <c r="E21" s="20">
        <v>0.1</v>
      </c>
      <c r="F21" s="319">
        <f t="shared" si="1"/>
        <v>0.1</v>
      </c>
      <c r="G21" s="20">
        <v>0</v>
      </c>
      <c r="H21" s="319">
        <f t="shared" si="2"/>
        <v>0</v>
      </c>
      <c r="I21" s="20">
        <v>0</v>
      </c>
      <c r="J21" s="20">
        <v>0.2</v>
      </c>
      <c r="K21" s="319">
        <f t="shared" si="11"/>
        <v>0.2</v>
      </c>
      <c r="L21" s="20">
        <v>0.6</v>
      </c>
      <c r="M21" s="20">
        <v>7.4</v>
      </c>
      <c r="N21" s="319">
        <f t="shared" si="12"/>
        <v>8</v>
      </c>
      <c r="O21" s="20">
        <v>1.8</v>
      </c>
      <c r="P21" s="319">
        <f t="shared" si="3"/>
        <v>1.8</v>
      </c>
      <c r="Q21" s="20">
        <v>2.4</v>
      </c>
      <c r="R21" s="319">
        <f t="shared" si="4"/>
        <v>2.4</v>
      </c>
      <c r="S21" s="20">
        <v>3.9</v>
      </c>
      <c r="T21" s="20">
        <v>1.5</v>
      </c>
      <c r="U21" s="20">
        <v>1.7</v>
      </c>
      <c r="V21" s="319">
        <f t="shared" si="5"/>
        <v>7.1000000000000005</v>
      </c>
      <c r="W21" s="20">
        <v>1.4</v>
      </c>
      <c r="X21" s="319">
        <f t="shared" si="6"/>
        <v>1.4</v>
      </c>
      <c r="Y21" s="20">
        <v>4.5</v>
      </c>
      <c r="Z21" s="319">
        <f t="shared" si="7"/>
        <v>4.5</v>
      </c>
      <c r="AA21" s="20">
        <v>1.3</v>
      </c>
      <c r="AB21" s="319">
        <f t="shared" si="8"/>
        <v>1.3</v>
      </c>
      <c r="AC21" s="20">
        <v>1.6</v>
      </c>
      <c r="AD21" s="319">
        <f t="shared" si="9"/>
        <v>1.6</v>
      </c>
      <c r="AE21" s="20">
        <f t="shared" si="13"/>
        <v>28.400000000000002</v>
      </c>
    </row>
    <row r="22" spans="1:31" ht="15.75">
      <c r="A22" s="371" t="s">
        <v>666</v>
      </c>
      <c r="B22" s="374">
        <f t="shared" si="0"/>
        <v>26.1</v>
      </c>
      <c r="C22" s="172">
        <v>0</v>
      </c>
      <c r="D22" s="326">
        <f t="shared" si="10"/>
        <v>0</v>
      </c>
      <c r="E22" s="172">
        <v>0.2</v>
      </c>
      <c r="F22" s="326">
        <f t="shared" si="1"/>
        <v>0.2</v>
      </c>
      <c r="G22" s="172">
        <v>0</v>
      </c>
      <c r="H22" s="326">
        <f t="shared" si="2"/>
        <v>0</v>
      </c>
      <c r="I22" s="172">
        <v>0</v>
      </c>
      <c r="J22" s="172">
        <v>0.2</v>
      </c>
      <c r="K22" s="319">
        <f t="shared" si="11"/>
        <v>0.2</v>
      </c>
      <c r="L22" s="172">
        <v>0.5</v>
      </c>
      <c r="M22" s="172">
        <v>6.8</v>
      </c>
      <c r="N22" s="326">
        <f t="shared" si="12"/>
        <v>7.3</v>
      </c>
      <c r="O22" s="172">
        <v>1.1000000000000001</v>
      </c>
      <c r="P22" s="326">
        <f t="shared" si="3"/>
        <v>1.1000000000000001</v>
      </c>
      <c r="Q22" s="172">
        <v>1.7</v>
      </c>
      <c r="R22" s="326">
        <f t="shared" si="4"/>
        <v>1.7</v>
      </c>
      <c r="S22" s="172">
        <v>3.4</v>
      </c>
      <c r="T22" s="172">
        <v>1.1000000000000001</v>
      </c>
      <c r="U22" s="172">
        <v>2.5</v>
      </c>
      <c r="V22" s="326">
        <f t="shared" si="5"/>
        <v>7</v>
      </c>
      <c r="W22" s="172">
        <v>1.5</v>
      </c>
      <c r="X22" s="326">
        <f t="shared" si="6"/>
        <v>1.5</v>
      </c>
      <c r="Y22" s="172">
        <v>4.2</v>
      </c>
      <c r="Z22" s="326">
        <f t="shared" si="7"/>
        <v>4.2</v>
      </c>
      <c r="AA22" s="172">
        <v>1.3</v>
      </c>
      <c r="AB22" s="326">
        <f t="shared" si="8"/>
        <v>1.3</v>
      </c>
      <c r="AC22" s="172">
        <v>1.6</v>
      </c>
      <c r="AD22" s="326">
        <f t="shared" si="9"/>
        <v>1.6</v>
      </c>
      <c r="AE22" s="172">
        <f t="shared" si="13"/>
        <v>26.1</v>
      </c>
    </row>
    <row r="23" spans="1:31" ht="15.75">
      <c r="A23" s="310" t="s">
        <v>665</v>
      </c>
      <c r="B23" s="373">
        <f t="shared" si="0"/>
        <v>26.599999999999994</v>
      </c>
      <c r="C23" s="20">
        <v>0</v>
      </c>
      <c r="D23" s="319">
        <f t="shared" si="10"/>
        <v>0</v>
      </c>
      <c r="E23" s="20">
        <v>0.2</v>
      </c>
      <c r="F23" s="319">
        <f t="shared" si="1"/>
        <v>0.2</v>
      </c>
      <c r="G23" s="20">
        <v>0</v>
      </c>
      <c r="H23" s="319">
        <f t="shared" si="2"/>
        <v>0</v>
      </c>
      <c r="I23" s="20">
        <v>0</v>
      </c>
      <c r="J23" s="20">
        <v>0.4</v>
      </c>
      <c r="K23" s="319">
        <f t="shared" si="11"/>
        <v>0.4</v>
      </c>
      <c r="L23" s="20">
        <v>0.6</v>
      </c>
      <c r="M23" s="20">
        <v>7.5</v>
      </c>
      <c r="N23" s="319">
        <f t="shared" si="12"/>
        <v>8.1</v>
      </c>
      <c r="O23" s="20">
        <v>1.2</v>
      </c>
      <c r="P23" s="319">
        <f t="shared" si="3"/>
        <v>1.2</v>
      </c>
      <c r="Q23" s="20">
        <v>1.5</v>
      </c>
      <c r="R23" s="319">
        <f t="shared" si="4"/>
        <v>1.5</v>
      </c>
      <c r="S23" s="20">
        <v>2.7</v>
      </c>
      <c r="T23" s="20">
        <v>0.4</v>
      </c>
      <c r="U23" s="20">
        <v>4.4000000000000004</v>
      </c>
      <c r="V23" s="319">
        <f t="shared" si="5"/>
        <v>7.5</v>
      </c>
      <c r="W23" s="20">
        <v>1.7</v>
      </c>
      <c r="X23" s="319">
        <f t="shared" si="6"/>
        <v>1.7</v>
      </c>
      <c r="Y23" s="20">
        <v>3.7</v>
      </c>
      <c r="Z23" s="319">
        <f t="shared" si="7"/>
        <v>3.7</v>
      </c>
      <c r="AA23" s="20">
        <v>0.9</v>
      </c>
      <c r="AB23" s="319">
        <f t="shared" si="8"/>
        <v>0.9</v>
      </c>
      <c r="AC23" s="20">
        <v>1.4</v>
      </c>
      <c r="AD23" s="319">
        <f t="shared" si="9"/>
        <v>1.4</v>
      </c>
      <c r="AE23" s="20">
        <f t="shared" si="13"/>
        <v>26.599999999999994</v>
      </c>
    </row>
    <row r="24" spans="1:31" ht="15.75">
      <c r="A24" s="310" t="s">
        <v>664</v>
      </c>
      <c r="B24" s="373">
        <f t="shared" si="0"/>
        <v>32.1</v>
      </c>
      <c r="C24" s="20">
        <v>0</v>
      </c>
      <c r="D24" s="319">
        <f t="shared" si="10"/>
        <v>0</v>
      </c>
      <c r="E24" s="20">
        <v>0.4</v>
      </c>
      <c r="F24" s="319">
        <f t="shared" si="1"/>
        <v>0.4</v>
      </c>
      <c r="G24" s="20">
        <v>0</v>
      </c>
      <c r="H24" s="319">
        <f t="shared" si="2"/>
        <v>0</v>
      </c>
      <c r="I24" s="20">
        <v>0</v>
      </c>
      <c r="J24" s="20">
        <v>0.5</v>
      </c>
      <c r="K24" s="319">
        <f t="shared" si="11"/>
        <v>0.5</v>
      </c>
      <c r="L24" s="20">
        <v>1.3</v>
      </c>
      <c r="M24" s="20">
        <v>5.9</v>
      </c>
      <c r="N24" s="319">
        <f t="shared" si="12"/>
        <v>7.2</v>
      </c>
      <c r="O24" s="20">
        <v>1.3</v>
      </c>
      <c r="P24" s="319">
        <f t="shared" si="3"/>
        <v>1.3</v>
      </c>
      <c r="Q24" s="20">
        <v>4.9000000000000004</v>
      </c>
      <c r="R24" s="319">
        <f t="shared" si="4"/>
        <v>4.9000000000000004</v>
      </c>
      <c r="S24" s="20">
        <v>3.2</v>
      </c>
      <c r="T24" s="20">
        <v>0.1</v>
      </c>
      <c r="U24" s="20">
        <v>6</v>
      </c>
      <c r="V24" s="319">
        <f t="shared" si="5"/>
        <v>9.3000000000000007</v>
      </c>
      <c r="W24" s="20">
        <v>0.4</v>
      </c>
      <c r="X24" s="319">
        <f t="shared" si="6"/>
        <v>0.4</v>
      </c>
      <c r="Y24" s="20">
        <v>5.3</v>
      </c>
      <c r="Z24" s="319">
        <f t="shared" si="7"/>
        <v>5.3</v>
      </c>
      <c r="AA24" s="20">
        <v>1.1000000000000001</v>
      </c>
      <c r="AB24" s="319">
        <f t="shared" si="8"/>
        <v>1.1000000000000001</v>
      </c>
      <c r="AC24" s="20">
        <v>1.7</v>
      </c>
      <c r="AD24" s="319">
        <f t="shared" si="9"/>
        <v>1.7</v>
      </c>
      <c r="AE24" s="20">
        <f t="shared" si="13"/>
        <v>32.1</v>
      </c>
    </row>
    <row r="25" spans="1:31" ht="16.5" thickBot="1">
      <c r="A25" s="372" t="s">
        <v>668</v>
      </c>
      <c r="B25" s="375">
        <f t="shared" si="0"/>
        <v>30.9</v>
      </c>
      <c r="C25" s="112">
        <v>0</v>
      </c>
      <c r="D25" s="324">
        <f t="shared" si="10"/>
        <v>0</v>
      </c>
      <c r="E25" s="112">
        <v>0.3</v>
      </c>
      <c r="F25" s="324">
        <f t="shared" si="1"/>
        <v>0.3</v>
      </c>
      <c r="G25" s="112">
        <v>0</v>
      </c>
      <c r="H25" s="324">
        <f t="shared" si="2"/>
        <v>0</v>
      </c>
      <c r="I25" s="112">
        <v>0</v>
      </c>
      <c r="J25" s="112">
        <v>0.2</v>
      </c>
      <c r="K25" s="319">
        <f>SUM(I25:J25)</f>
        <v>0.2</v>
      </c>
      <c r="L25" s="112">
        <v>1.1000000000000001</v>
      </c>
      <c r="M25" s="112">
        <v>6.2</v>
      </c>
      <c r="N25" s="324">
        <f t="shared" si="12"/>
        <v>7.3000000000000007</v>
      </c>
      <c r="O25" s="112">
        <v>1.1000000000000001</v>
      </c>
      <c r="P25" s="324">
        <f t="shared" si="3"/>
        <v>1.1000000000000001</v>
      </c>
      <c r="Q25" s="112">
        <v>4.5999999999999996</v>
      </c>
      <c r="R25" s="324">
        <f t="shared" si="4"/>
        <v>4.5999999999999996</v>
      </c>
      <c r="S25" s="112">
        <v>3</v>
      </c>
      <c r="T25" s="112">
        <v>0.5</v>
      </c>
      <c r="U25" s="112">
        <v>6</v>
      </c>
      <c r="V25" s="324">
        <f t="shared" si="5"/>
        <v>9.5</v>
      </c>
      <c r="W25" s="112">
        <v>1</v>
      </c>
      <c r="X25" s="324">
        <f t="shared" si="6"/>
        <v>1</v>
      </c>
      <c r="Y25" s="112">
        <v>4</v>
      </c>
      <c r="Z25" s="324">
        <f t="shared" si="7"/>
        <v>4</v>
      </c>
      <c r="AA25" s="112">
        <v>0.9</v>
      </c>
      <c r="AB25" s="324">
        <f t="shared" si="8"/>
        <v>0.9</v>
      </c>
      <c r="AC25" s="112">
        <v>2</v>
      </c>
      <c r="AD25" s="324">
        <f t="shared" si="9"/>
        <v>2</v>
      </c>
      <c r="AE25" s="112">
        <f t="shared" si="13"/>
        <v>30.9</v>
      </c>
    </row>
    <row r="26" spans="1:31">
      <c r="A26" s="301" t="s">
        <v>60</v>
      </c>
      <c r="B26" s="310"/>
      <c r="C26" s="20">
        <f>AVERAGE(C6:C25)</f>
        <v>0</v>
      </c>
      <c r="D26" s="319">
        <f t="shared" ref="D26:H26" si="14">SUM(D6:D25)/COUNTA(D6:D25)</f>
        <v>0</v>
      </c>
      <c r="E26" s="20">
        <f>AVERAGE(E6:E25)</f>
        <v>0.20100000000000001</v>
      </c>
      <c r="F26" s="319">
        <f t="shared" si="14"/>
        <v>0.20100000000000001</v>
      </c>
      <c r="G26" s="20">
        <f>AVERAGE(G6:G25)</f>
        <v>0</v>
      </c>
      <c r="H26" s="319">
        <f t="shared" si="14"/>
        <v>0</v>
      </c>
      <c r="I26" s="20">
        <f>AVERAGE(I6:I25)</f>
        <v>0.13500000000000001</v>
      </c>
      <c r="J26" s="20">
        <f>AVERAGE(J6:J25)</f>
        <v>0.31400000000000006</v>
      </c>
      <c r="K26" s="319">
        <f>SUM(K6:K25)/COUNTA(K6:K25)</f>
        <v>0.44900000000000001</v>
      </c>
      <c r="L26" s="20">
        <f>AVERAGE(L6:L25)</f>
        <v>0.49050000000000005</v>
      </c>
      <c r="M26" s="20">
        <f>AVERAGE(M6:M25)</f>
        <v>7.269000000000001</v>
      </c>
      <c r="N26" s="319">
        <f>SUM(N6:N25)/COUNTA(N6:N25)</f>
        <v>7.7595000000000001</v>
      </c>
      <c r="O26" s="20">
        <f>AVERAGE(O6:O25)</f>
        <v>1.3450000000000002</v>
      </c>
      <c r="P26" s="319">
        <f t="shared" ref="P26" si="15">SUM(P6:P25)/COUNTA(P6:P25)</f>
        <v>1.3450000000000002</v>
      </c>
      <c r="Q26" s="20">
        <f>AVERAGE(Q6:Q25)</f>
        <v>2.3115000000000001</v>
      </c>
      <c r="R26" s="319">
        <f>SUM(R6:R25)/COUNTA(R6:R25)</f>
        <v>2.3115000000000001</v>
      </c>
      <c r="S26" s="20">
        <f>AVERAGE(S6:S25)</f>
        <v>2.4725000000000001</v>
      </c>
      <c r="T26" s="20">
        <f>AVERAGE(T6:T25)</f>
        <v>0.80999999999999994</v>
      </c>
      <c r="U26" s="20">
        <f>AVERAGE(U6:U25)</f>
        <v>2.1234999999999999</v>
      </c>
      <c r="V26" s="319">
        <f>SUM(V6:V25)/COUNTA(V6:V25)</f>
        <v>5.4059999999999997</v>
      </c>
      <c r="W26" s="20">
        <f>AVERAGE(W6:W25)</f>
        <v>0.88400000000000001</v>
      </c>
      <c r="X26" s="319">
        <f>AVERAGE(X6:X25)</f>
        <v>0.88400000000000001</v>
      </c>
      <c r="Y26" s="20">
        <f t="shared" ref="Y26" si="16">AVERAGE(Y6:Y25)</f>
        <v>3.8505000000000003</v>
      </c>
      <c r="Z26" s="319">
        <f>SUM(Z6:Z25)/COUNTA(Z6:Z25)</f>
        <v>3.8505000000000003</v>
      </c>
      <c r="AA26" s="20">
        <f>AVERAGE(AA6:AA25)</f>
        <v>0.99450000000000005</v>
      </c>
      <c r="AB26" s="319">
        <f>SUM(AB6:AB25)/COUNTA(AB6:AB25)</f>
        <v>0.99450000000000005</v>
      </c>
      <c r="AC26" s="20">
        <f>AVERAGE(AC6:AC25)</f>
        <v>1.7410000000000001</v>
      </c>
      <c r="AD26" s="319">
        <f>SUM(AD6:AD25)/COUNTA(AD6:AD25)</f>
        <v>1.7410000000000001</v>
      </c>
      <c r="AE26" s="20">
        <f>SUM(AE6:AE25)/COUNTA(AE6:AE25)</f>
        <v>24.942</v>
      </c>
    </row>
    <row r="27" spans="1:31">
      <c r="A27" s="301" t="s">
        <v>58</v>
      </c>
      <c r="B27" s="310"/>
      <c r="C27" s="314">
        <f>AVERAGE(C6:C20)</f>
        <v>0</v>
      </c>
      <c r="D27" s="323">
        <f t="shared" ref="D27:H27" si="17">SUM(D6:D20)/COUNTA(D6:D20)</f>
        <v>0</v>
      </c>
      <c r="E27" s="314">
        <f>AVERAGE(E6:E20)</f>
        <v>0.18800000000000003</v>
      </c>
      <c r="F27" s="323">
        <f t="shared" si="17"/>
        <v>0.18800000000000003</v>
      </c>
      <c r="G27" s="314">
        <f>AVERAGE(G6:G20)</f>
        <v>0</v>
      </c>
      <c r="H27" s="323">
        <f t="shared" si="17"/>
        <v>0</v>
      </c>
      <c r="I27" s="314">
        <f>AVERAGE(I6:I20)</f>
        <v>0.18000000000000002</v>
      </c>
      <c r="J27" s="314">
        <f>AVERAGE(J6:J20)</f>
        <v>0.31866666666666671</v>
      </c>
      <c r="K27" s="323">
        <f>SUM(K6:K20)/COUNTA(K6:K20)</f>
        <v>0.4986666666666667</v>
      </c>
      <c r="L27" s="314">
        <f t="shared" ref="L27:M27" si="18">AVERAGE(L6:L20)</f>
        <v>0.38066666666666671</v>
      </c>
      <c r="M27" s="314">
        <f t="shared" si="18"/>
        <v>7.4386666666666672</v>
      </c>
      <c r="N27" s="323">
        <f t="shared" ref="N27" si="19">SUM(N6:N20)/COUNTA(N6:N20)</f>
        <v>7.8193333333333328</v>
      </c>
      <c r="O27" s="314">
        <f>AVERAGE(O6:O20)</f>
        <v>1.36</v>
      </c>
      <c r="P27" s="323">
        <f t="shared" ref="P27" si="20">SUM(P6:P20)/COUNTA(P6:P20)</f>
        <v>1.36</v>
      </c>
      <c r="Q27" s="314">
        <f>AVERAGE(Q6:Q20)</f>
        <v>2.0753333333333335</v>
      </c>
      <c r="R27" s="323">
        <f t="shared" ref="R27" si="21">SUM(R6:R20)/COUNTA(R6:R20)</f>
        <v>2.0753333333333335</v>
      </c>
      <c r="S27" s="314">
        <f>AVERAGE(S6:S20)</f>
        <v>2.2166666666666668</v>
      </c>
      <c r="T27" s="314">
        <f>AVERAGE(T6:T20)</f>
        <v>0.84</v>
      </c>
      <c r="U27" s="314">
        <f>AVERAGE(U6:U20)</f>
        <v>1.4579999999999997</v>
      </c>
      <c r="V27" s="323">
        <f>SUM(V6:V20)/COUNTA(V6:V20)</f>
        <v>4.5146666666666668</v>
      </c>
      <c r="W27" s="314">
        <f>AVERAGE(W6:W20)</f>
        <v>0.77866666666666662</v>
      </c>
      <c r="X27" s="323">
        <f>AVERAGE(X6:X20)</f>
        <v>0.77866666666666662</v>
      </c>
      <c r="Y27" s="314">
        <f>AVERAGE(Y6:Y20)</f>
        <v>3.6873333333333336</v>
      </c>
      <c r="Z27" s="323">
        <f>SUM(Z6:Z20)/COUNTA(Z6:Z20)</f>
        <v>3.6873333333333336</v>
      </c>
      <c r="AA27" s="314">
        <f>AVERAGE(AA6:AA20)</f>
        <v>0.95933333333333337</v>
      </c>
      <c r="AB27" s="323">
        <f>SUM(AB6:AB20)/COUNTA(AB6:AB20)</f>
        <v>0.95933333333333337</v>
      </c>
      <c r="AC27" s="314">
        <f>AVERAGE(AC6:AC20)</f>
        <v>1.7679999999999998</v>
      </c>
      <c r="AD27" s="323">
        <f>SUM(AD6:AD20)/COUNTA(AD6:AD20)</f>
        <v>1.7679999999999998</v>
      </c>
      <c r="AE27" s="314">
        <f>SUM(AE6:AE20)/COUNTA(AE6:AE20)</f>
        <v>23.649333333333335</v>
      </c>
    </row>
    <row r="28" spans="1:31">
      <c r="A28" s="301" t="s">
        <v>656</v>
      </c>
      <c r="B28" s="310"/>
      <c r="C28" s="314">
        <f>AVERAGE(C12:C14)</f>
        <v>0</v>
      </c>
      <c r="D28" s="323">
        <f t="shared" ref="D28:AE28" si="22">AVERAGE(D12:D14)</f>
        <v>0</v>
      </c>
      <c r="E28" s="314">
        <f>AVERAGE(E12:E14)</f>
        <v>0.16666666666666666</v>
      </c>
      <c r="F28" s="323">
        <f t="shared" si="22"/>
        <v>0.16666666666666666</v>
      </c>
      <c r="G28" s="314">
        <f>AVERAGE(G12:G14)</f>
        <v>0</v>
      </c>
      <c r="H28" s="323">
        <f t="shared" si="22"/>
        <v>0</v>
      </c>
      <c r="I28" s="314">
        <f>AVERAGE(I12:I14)</f>
        <v>0.23333333333333331</v>
      </c>
      <c r="J28" s="314">
        <f>AVERAGE(J12:J14)</f>
        <v>0.26666666666666666</v>
      </c>
      <c r="K28" s="323">
        <f t="shared" si="22"/>
        <v>0.5</v>
      </c>
      <c r="L28" s="314">
        <f t="shared" si="22"/>
        <v>0.16666666666666666</v>
      </c>
      <c r="M28" s="314">
        <f t="shared" si="22"/>
        <v>7.3</v>
      </c>
      <c r="N28" s="323">
        <f t="shared" si="22"/>
        <v>7.4666666666666659</v>
      </c>
      <c r="O28" s="314">
        <f>AVERAGE(O12:O14)</f>
        <v>1.2</v>
      </c>
      <c r="P28" s="323">
        <f t="shared" si="22"/>
        <v>1.2</v>
      </c>
      <c r="Q28" s="314">
        <f>AVERAGE(Q12:Q14)</f>
        <v>3.0999999999999996</v>
      </c>
      <c r="R28" s="323">
        <f t="shared" si="22"/>
        <v>3.0999999999999996</v>
      </c>
      <c r="S28" s="314">
        <f t="shared" si="22"/>
        <v>1.9333333333333333</v>
      </c>
      <c r="T28" s="314">
        <f t="shared" si="22"/>
        <v>1.4666666666666666</v>
      </c>
      <c r="U28" s="314">
        <f>AVERAGE(U12:U14)</f>
        <v>1.6666666666666667</v>
      </c>
      <c r="V28" s="323">
        <f t="shared" si="22"/>
        <v>5.0666666666666664</v>
      </c>
      <c r="W28" s="314">
        <f t="shared" si="22"/>
        <v>0.87000000000000011</v>
      </c>
      <c r="X28" s="323">
        <f t="shared" si="22"/>
        <v>0.87000000000000011</v>
      </c>
      <c r="Y28" s="314">
        <f t="shared" si="22"/>
        <v>3.4666666666666663</v>
      </c>
      <c r="Z28" s="323">
        <f t="shared" si="22"/>
        <v>3.4666666666666663</v>
      </c>
      <c r="AA28" s="314">
        <f t="shared" si="22"/>
        <v>0.76666666666666661</v>
      </c>
      <c r="AB28" s="323">
        <f t="shared" si="22"/>
        <v>0.76666666666666661</v>
      </c>
      <c r="AC28" s="314">
        <f>AVERAGE(AC12:AC14)</f>
        <v>1.5</v>
      </c>
      <c r="AD28" s="323">
        <f t="shared" si="22"/>
        <v>1.5</v>
      </c>
      <c r="AE28" s="314">
        <f t="shared" si="22"/>
        <v>24.103333333333335</v>
      </c>
    </row>
    <row r="29" spans="1:31">
      <c r="A29" s="301" t="s">
        <v>654</v>
      </c>
      <c r="B29" s="310"/>
      <c r="C29" s="314">
        <f>AVERAGE(C21:C22)</f>
        <v>0</v>
      </c>
      <c r="D29" s="323">
        <f t="shared" ref="D29:AB29" si="23">AVERAGE(D21:D22)</f>
        <v>0</v>
      </c>
      <c r="E29" s="314">
        <f>AVERAGE(E21:E22)</f>
        <v>0.15000000000000002</v>
      </c>
      <c r="F29" s="323">
        <f t="shared" si="23"/>
        <v>0.15000000000000002</v>
      </c>
      <c r="G29" s="314">
        <f>AVERAGE(G21:G22)</f>
        <v>0</v>
      </c>
      <c r="H29" s="323">
        <f t="shared" si="23"/>
        <v>0</v>
      </c>
      <c r="I29" s="314">
        <f>AVERAGE(I21:I22)</f>
        <v>0</v>
      </c>
      <c r="J29" s="314">
        <f>AVERAGE(J21:J22)</f>
        <v>0.2</v>
      </c>
      <c r="K29" s="323">
        <f>AVERAGE(K21:K22)</f>
        <v>0.2</v>
      </c>
      <c r="L29" s="314">
        <f t="shared" ref="L29:M29" si="24">AVERAGE(L21:L22)</f>
        <v>0.55000000000000004</v>
      </c>
      <c r="M29" s="314">
        <f t="shared" si="24"/>
        <v>7.1</v>
      </c>
      <c r="N29" s="323">
        <f t="shared" si="23"/>
        <v>7.65</v>
      </c>
      <c r="O29" s="314">
        <f>AVERAGE(O21:O22)</f>
        <v>1.4500000000000002</v>
      </c>
      <c r="P29" s="319">
        <f t="shared" si="23"/>
        <v>1.4500000000000002</v>
      </c>
      <c r="Q29" s="314">
        <f>AVERAGE(Q21:Q22)</f>
        <v>2.0499999999999998</v>
      </c>
      <c r="R29" s="323">
        <f t="shared" si="23"/>
        <v>2.0499999999999998</v>
      </c>
      <c r="S29" s="314">
        <f t="shared" si="23"/>
        <v>3.65</v>
      </c>
      <c r="T29" s="314">
        <f t="shared" si="23"/>
        <v>1.3</v>
      </c>
      <c r="U29" s="314">
        <f>AVERAGE(U21:U22)</f>
        <v>2.1</v>
      </c>
      <c r="V29" s="323">
        <f t="shared" si="23"/>
        <v>7.0500000000000007</v>
      </c>
      <c r="W29" s="314">
        <f>AVERAGE(W21:W22)</f>
        <v>1.45</v>
      </c>
      <c r="X29" s="323">
        <f t="shared" si="23"/>
        <v>1.45</v>
      </c>
      <c r="Y29" s="314">
        <f t="shared" si="23"/>
        <v>4.3499999999999996</v>
      </c>
      <c r="Z29" s="323">
        <f t="shared" si="23"/>
        <v>4.3499999999999996</v>
      </c>
      <c r="AA29" s="314">
        <f t="shared" si="23"/>
        <v>1.3</v>
      </c>
      <c r="AB29" s="323">
        <f t="shared" si="23"/>
        <v>1.3</v>
      </c>
      <c r="AC29" s="314">
        <f>AVERAGE(AC21:AC22)</f>
        <v>1.6</v>
      </c>
      <c r="AD29" s="323">
        <f>AVERAGE(AD21:AD22)</f>
        <v>1.6</v>
      </c>
      <c r="AE29" s="314">
        <f>AVERAGE(AE21:AE22)</f>
        <v>27.25</v>
      </c>
    </row>
    <row r="30" spans="1:31">
      <c r="A30" s="301" t="s">
        <v>59</v>
      </c>
      <c r="B30" s="310"/>
      <c r="C30" s="314">
        <f>AVERAGE(C21:C25)</f>
        <v>0</v>
      </c>
      <c r="D30" s="323">
        <f t="shared" ref="D30:H30" si="25">SUM(D21:D25)/COUNTA(D21:D25)</f>
        <v>0</v>
      </c>
      <c r="E30" s="314">
        <f>AVERAGE(E21:E25)</f>
        <v>0.24</v>
      </c>
      <c r="F30" s="323">
        <f t="shared" si="25"/>
        <v>0.24</v>
      </c>
      <c r="G30" s="314">
        <f>AVERAGE(G21:G25)</f>
        <v>0</v>
      </c>
      <c r="H30" s="323">
        <f t="shared" si="25"/>
        <v>0</v>
      </c>
      <c r="I30" s="314">
        <f>AVERAGE(I21:I25)</f>
        <v>0</v>
      </c>
      <c r="J30" s="314">
        <f>AVERAGE(J21:J25)</f>
        <v>0.3</v>
      </c>
      <c r="K30" s="323">
        <f>SUM(K21:K25)/COUNTA(K21:K25)</f>
        <v>0.3</v>
      </c>
      <c r="L30" s="314">
        <f t="shared" ref="L30:M30" si="26">AVERAGE(L21:L25)</f>
        <v>0.82</v>
      </c>
      <c r="M30" s="314">
        <f t="shared" si="26"/>
        <v>6.7600000000000007</v>
      </c>
      <c r="N30" s="323">
        <f t="shared" ref="N30" si="27">SUM(N21:N25)/COUNTA(N21:N25)</f>
        <v>7.58</v>
      </c>
      <c r="O30" s="314">
        <f>AVERAGE(O21:O25)</f>
        <v>1.3</v>
      </c>
      <c r="P30" s="323">
        <f t="shared" ref="P30" si="28">SUM(P21:P25)/COUNTA(P21:P25)</f>
        <v>1.3</v>
      </c>
      <c r="Q30" s="314">
        <f>AVERAGE(Q21:Q25)</f>
        <v>3.02</v>
      </c>
      <c r="R30" s="323">
        <f t="shared" ref="R30" si="29">SUM(R21:R25)/COUNTA(R21:R25)</f>
        <v>3.02</v>
      </c>
      <c r="S30" s="314">
        <f>AVERAGE(S21:S25)</f>
        <v>3.2399999999999998</v>
      </c>
      <c r="T30" s="314">
        <f>AVERAGE(T21:T25)</f>
        <v>0.72</v>
      </c>
      <c r="U30" s="314">
        <f>AVERAGE(U21:U25)</f>
        <v>4.12</v>
      </c>
      <c r="V30" s="323">
        <f t="shared" ref="V30" si="30">SUM(V21:V25)/COUNTA(V21:V25)</f>
        <v>8.0800000000000018</v>
      </c>
      <c r="W30" s="314">
        <f>AVERAGE(W21:W25)</f>
        <v>1.2</v>
      </c>
      <c r="X30" s="323">
        <f>AVERAGE(X21:X25)</f>
        <v>1.2</v>
      </c>
      <c r="Y30" s="314">
        <f t="shared" ref="Y30" si="31">AVERAGE(Y21:Y25)</f>
        <v>4.34</v>
      </c>
      <c r="Z30" s="323">
        <f>SUM(Z21:Z25)/COUNTA(Z21:Z25)</f>
        <v>4.34</v>
      </c>
      <c r="AA30" s="314">
        <f>AVERAGE(AA21:AA25)</f>
        <v>1.1000000000000001</v>
      </c>
      <c r="AB30" s="323">
        <f>SUM(AB21:AB25)/COUNTA(AB21:AB25)</f>
        <v>1.1000000000000001</v>
      </c>
      <c r="AC30" s="314">
        <f>AVERAGE(AC21:AC25)</f>
        <v>1.6600000000000001</v>
      </c>
      <c r="AD30" s="323">
        <f>SUM(AD21:AD25)/COUNTA(AD21:AD25)</f>
        <v>1.6600000000000001</v>
      </c>
      <c r="AE30" s="314">
        <f>SUM(AE21:AE25)/COUNTA(AE21:AE25)</f>
        <v>28.82</v>
      </c>
    </row>
    <row r="31" spans="1:31" ht="15.75" thickBot="1">
      <c r="A31" s="313" t="s">
        <v>60</v>
      </c>
      <c r="B31" s="355"/>
      <c r="C31" s="112"/>
      <c r="D31" s="324">
        <f>D26</f>
        <v>0</v>
      </c>
      <c r="E31" s="112"/>
      <c r="F31" s="324">
        <f>F26</f>
        <v>0.20100000000000001</v>
      </c>
      <c r="G31" s="112"/>
      <c r="H31" s="324">
        <f>H26</f>
        <v>0</v>
      </c>
      <c r="I31" s="112"/>
      <c r="J31" s="112"/>
      <c r="K31" s="324">
        <f>K26</f>
        <v>0.44900000000000001</v>
      </c>
      <c r="L31" s="112"/>
      <c r="M31" s="112"/>
      <c r="N31" s="324">
        <f>N26</f>
        <v>7.7595000000000001</v>
      </c>
      <c r="O31" s="112"/>
      <c r="P31" s="324">
        <f>P26</f>
        <v>1.3450000000000002</v>
      </c>
      <c r="Q31" s="112"/>
      <c r="R31" s="324">
        <f>R26</f>
        <v>2.3115000000000001</v>
      </c>
      <c r="S31" s="112"/>
      <c r="T31" s="112"/>
      <c r="U31" s="112"/>
      <c r="V31" s="324">
        <f>V26</f>
        <v>5.4059999999999997</v>
      </c>
      <c r="W31" s="112"/>
      <c r="X31" s="324">
        <f>X26</f>
        <v>0.88400000000000001</v>
      </c>
      <c r="Y31" s="112"/>
      <c r="Z31" s="324">
        <f>Z26</f>
        <v>3.8505000000000003</v>
      </c>
      <c r="AA31" s="112"/>
      <c r="AB31" s="324">
        <f>AB26</f>
        <v>0.99450000000000005</v>
      </c>
      <c r="AC31" s="112"/>
      <c r="AD31" s="324">
        <f>AD26</f>
        <v>1.7410000000000001</v>
      </c>
      <c r="AE31" s="112">
        <f>+AE26</f>
        <v>24.942</v>
      </c>
    </row>
    <row r="32" spans="1:31">
      <c r="D32" s="319"/>
      <c r="F32" s="335"/>
      <c r="H32" s="335"/>
      <c r="K32" s="335"/>
      <c r="N32" s="335"/>
      <c r="P32" s="335"/>
      <c r="R32" s="319"/>
      <c r="V32" s="335"/>
      <c r="W32" s="314"/>
      <c r="X32" s="335"/>
      <c r="Z32" s="335"/>
      <c r="AB32" s="335"/>
      <c r="AD32" s="335"/>
    </row>
    <row r="33" spans="1:118">
      <c r="A33" s="334" t="s">
        <v>642</v>
      </c>
      <c r="B33" s="334"/>
      <c r="C33" s="18"/>
      <c r="D33" s="319"/>
      <c r="F33" s="335"/>
      <c r="H33" s="335"/>
      <c r="K33" s="335"/>
      <c r="N33" s="335"/>
      <c r="P33" s="335"/>
      <c r="R33" s="335"/>
      <c r="V33" s="335"/>
      <c r="W33" s="314"/>
      <c r="X33" s="335"/>
      <c r="Z33" s="335"/>
      <c r="AB33" s="335"/>
      <c r="AD33" s="335"/>
    </row>
    <row r="34" spans="1:118" ht="16.5" thickBot="1">
      <c r="A34" s="1" t="s">
        <v>643</v>
      </c>
      <c r="B34" s="373">
        <f t="shared" ref="B34:B43" si="32">D34+F34+H34+K34+N34+P34+R34+V34+X34+Z34+AB34+AD34</f>
        <v>23.2</v>
      </c>
      <c r="C34" s="18">
        <v>0</v>
      </c>
      <c r="D34" s="319">
        <f>C34</f>
        <v>0</v>
      </c>
      <c r="E34" s="18">
        <v>0.2</v>
      </c>
      <c r="F34" s="353">
        <f t="shared" ref="F34:F43" si="33">SUM(E34:E34)</f>
        <v>0.2</v>
      </c>
      <c r="G34" s="18">
        <v>0</v>
      </c>
      <c r="H34" s="353">
        <f t="shared" ref="H34:H43" si="34">SUM(G34:G34)</f>
        <v>0</v>
      </c>
      <c r="I34" s="18">
        <v>0</v>
      </c>
      <c r="J34" s="18">
        <v>0.4</v>
      </c>
      <c r="K34" s="353">
        <f>SUM(I34:J34)</f>
        <v>0.4</v>
      </c>
      <c r="L34" s="18">
        <v>0.4</v>
      </c>
      <c r="M34" s="18">
        <v>7.8</v>
      </c>
      <c r="N34" s="319">
        <f>SUM(L34:M34)</f>
        <v>8.1999999999999993</v>
      </c>
      <c r="O34" s="18">
        <v>2.4</v>
      </c>
      <c r="P34" s="353">
        <f t="shared" ref="P34:P43" si="35">SUM(O34:O34)</f>
        <v>2.4</v>
      </c>
      <c r="Q34" s="18">
        <v>0.8</v>
      </c>
      <c r="R34" s="353">
        <f t="shared" ref="R34:R43" si="36">SUM(Q34:Q34)</f>
        <v>0.8</v>
      </c>
      <c r="S34" s="18">
        <v>2.6</v>
      </c>
      <c r="T34" s="18">
        <v>0.6</v>
      </c>
      <c r="U34" s="18">
        <v>0.9</v>
      </c>
      <c r="V34" s="319">
        <f t="shared" ref="V34:V43" si="37">SUM(S34:U34)</f>
        <v>4.1000000000000005</v>
      </c>
      <c r="W34" s="18">
        <v>0.8</v>
      </c>
      <c r="X34" s="319">
        <f t="shared" ref="X34:X43" si="38">SUM(W34:W34)</f>
        <v>0.8</v>
      </c>
      <c r="Y34" s="18">
        <v>3.9</v>
      </c>
      <c r="Z34" s="319">
        <f t="shared" ref="Z34:Z43" si="39">SUM(Y34:Y34)</f>
        <v>3.9</v>
      </c>
      <c r="AA34" s="18">
        <v>1</v>
      </c>
      <c r="AB34" s="319">
        <f>AA34</f>
        <v>1</v>
      </c>
      <c r="AC34" s="18">
        <v>1.4</v>
      </c>
      <c r="AD34" s="319">
        <f t="shared" ref="AD34:AD43" si="40">SUM(AC34:AC34)</f>
        <v>1.4</v>
      </c>
      <c r="AE34" s="112">
        <f t="shared" ref="AE34:AE43" si="41">D34+F34+H34+K34+N34+P34++R34+V34+X34+Z34+AB34+AD34</f>
        <v>23.2</v>
      </c>
    </row>
    <row r="35" spans="1:118" ht="16.5" thickBot="1">
      <c r="A35" s="1" t="s">
        <v>644</v>
      </c>
      <c r="B35" s="373">
        <f t="shared" si="32"/>
        <v>25.400000000000002</v>
      </c>
      <c r="C35" s="18">
        <v>0</v>
      </c>
      <c r="D35" s="319">
        <f t="shared" ref="D35:D43" si="42">C35</f>
        <v>0</v>
      </c>
      <c r="E35" s="18">
        <v>0.2</v>
      </c>
      <c r="F35" s="353">
        <f t="shared" si="33"/>
        <v>0.2</v>
      </c>
      <c r="G35" s="18">
        <v>0</v>
      </c>
      <c r="H35" s="353">
        <f t="shared" si="34"/>
        <v>0</v>
      </c>
      <c r="I35" s="18">
        <v>0</v>
      </c>
      <c r="J35" s="18">
        <v>0.3</v>
      </c>
      <c r="K35" s="353">
        <f t="shared" ref="K35:K43" si="43">SUM(I35:J35)</f>
        <v>0.3</v>
      </c>
      <c r="L35" s="18">
        <v>0.2</v>
      </c>
      <c r="M35" s="18">
        <v>8</v>
      </c>
      <c r="N35" s="319">
        <f t="shared" ref="N35:N43" si="44">SUM(L35:M35)</f>
        <v>8.1999999999999993</v>
      </c>
      <c r="O35" s="18">
        <v>2</v>
      </c>
      <c r="P35" s="353">
        <f t="shared" si="35"/>
        <v>2</v>
      </c>
      <c r="Q35" s="18">
        <v>3.5</v>
      </c>
      <c r="R35" s="353">
        <f t="shared" si="36"/>
        <v>3.5</v>
      </c>
      <c r="S35" s="18">
        <v>2</v>
      </c>
      <c r="T35" s="18">
        <v>0.7</v>
      </c>
      <c r="U35" s="18">
        <v>1.5</v>
      </c>
      <c r="V35" s="319">
        <f t="shared" si="37"/>
        <v>4.2</v>
      </c>
      <c r="W35" s="18">
        <v>0.8</v>
      </c>
      <c r="X35" s="319">
        <f t="shared" si="38"/>
        <v>0.8</v>
      </c>
      <c r="Y35" s="18">
        <v>3.8</v>
      </c>
      <c r="Z35" s="319">
        <f t="shared" si="39"/>
        <v>3.8</v>
      </c>
      <c r="AA35" s="18">
        <v>0.8</v>
      </c>
      <c r="AB35" s="319">
        <f t="shared" ref="AB35:AB43" si="45">AA35</f>
        <v>0.8</v>
      </c>
      <c r="AC35" s="18">
        <v>1.6</v>
      </c>
      <c r="AD35" s="319">
        <f t="shared" si="40"/>
        <v>1.6</v>
      </c>
      <c r="AE35" s="112">
        <f t="shared" si="41"/>
        <v>25.400000000000002</v>
      </c>
    </row>
    <row r="36" spans="1:118" ht="16.5" thickBot="1">
      <c r="A36" s="1" t="s">
        <v>649</v>
      </c>
      <c r="B36" s="373">
        <f t="shared" si="32"/>
        <v>22.2</v>
      </c>
      <c r="C36" s="18">
        <v>0</v>
      </c>
      <c r="D36" s="319">
        <f t="shared" si="42"/>
        <v>0</v>
      </c>
      <c r="E36" s="18">
        <v>0.3</v>
      </c>
      <c r="F36" s="353">
        <f t="shared" si="33"/>
        <v>0.3</v>
      </c>
      <c r="G36" s="18">
        <v>0</v>
      </c>
      <c r="H36" s="353">
        <f t="shared" si="34"/>
        <v>0</v>
      </c>
      <c r="I36" s="18">
        <v>0</v>
      </c>
      <c r="J36" s="18">
        <v>0.6</v>
      </c>
      <c r="K36" s="353">
        <f t="shared" si="43"/>
        <v>0.6</v>
      </c>
      <c r="L36" s="18">
        <v>0.6</v>
      </c>
      <c r="M36" s="18">
        <v>7.6</v>
      </c>
      <c r="N36" s="319">
        <f t="shared" si="44"/>
        <v>8.1999999999999993</v>
      </c>
      <c r="O36" s="18">
        <v>1.3</v>
      </c>
      <c r="P36" s="353">
        <f t="shared" si="35"/>
        <v>1.3</v>
      </c>
      <c r="Q36" s="18">
        <v>1.4</v>
      </c>
      <c r="R36" s="353">
        <f t="shared" si="36"/>
        <v>1.4</v>
      </c>
      <c r="S36" s="18">
        <v>1.5</v>
      </c>
      <c r="T36" s="18">
        <v>0.9</v>
      </c>
      <c r="U36" s="18">
        <v>1.4</v>
      </c>
      <c r="V36" s="319">
        <f t="shared" si="37"/>
        <v>3.8</v>
      </c>
      <c r="W36" s="18">
        <v>0.6</v>
      </c>
      <c r="X36" s="319">
        <f t="shared" si="38"/>
        <v>0.6</v>
      </c>
      <c r="Y36" s="18">
        <v>3.4</v>
      </c>
      <c r="Z36" s="319">
        <f t="shared" si="39"/>
        <v>3.4</v>
      </c>
      <c r="AA36" s="18">
        <v>0.7</v>
      </c>
      <c r="AB36" s="319">
        <f t="shared" si="45"/>
        <v>0.7</v>
      </c>
      <c r="AC36" s="18">
        <v>1.9</v>
      </c>
      <c r="AD36" s="319">
        <f t="shared" si="40"/>
        <v>1.9</v>
      </c>
      <c r="AE36" s="112">
        <f t="shared" si="41"/>
        <v>22.2</v>
      </c>
    </row>
    <row r="37" spans="1:118" ht="16.5" thickBot="1">
      <c r="A37" s="1" t="s">
        <v>645</v>
      </c>
      <c r="B37" s="373">
        <f t="shared" si="32"/>
        <v>27.299999999999997</v>
      </c>
      <c r="C37" s="18">
        <v>0</v>
      </c>
      <c r="D37" s="319">
        <f t="shared" si="42"/>
        <v>0</v>
      </c>
      <c r="E37" s="18">
        <v>0.2</v>
      </c>
      <c r="F37" s="353">
        <f t="shared" si="33"/>
        <v>0.2</v>
      </c>
      <c r="G37" s="18">
        <v>0</v>
      </c>
      <c r="H37" s="353">
        <f t="shared" si="34"/>
        <v>0</v>
      </c>
      <c r="I37" s="18">
        <v>0.4</v>
      </c>
      <c r="J37" s="18">
        <v>0.5</v>
      </c>
      <c r="K37" s="353">
        <f t="shared" si="43"/>
        <v>0.9</v>
      </c>
      <c r="L37" s="18">
        <v>0.5</v>
      </c>
      <c r="M37" s="18">
        <v>8.3000000000000007</v>
      </c>
      <c r="N37" s="319">
        <f t="shared" si="44"/>
        <v>8.8000000000000007</v>
      </c>
      <c r="O37" s="18">
        <v>0.4</v>
      </c>
      <c r="P37" s="353">
        <f t="shared" si="35"/>
        <v>0.4</v>
      </c>
      <c r="Q37" s="18">
        <v>3.6</v>
      </c>
      <c r="R37" s="353">
        <f t="shared" si="36"/>
        <v>3.6</v>
      </c>
      <c r="S37" s="18">
        <v>2.2000000000000002</v>
      </c>
      <c r="T37" s="18">
        <v>1.8</v>
      </c>
      <c r="U37" s="18">
        <v>2</v>
      </c>
      <c r="V37" s="319">
        <f t="shared" si="37"/>
        <v>6</v>
      </c>
      <c r="W37" s="18">
        <v>1.2</v>
      </c>
      <c r="X37" s="319">
        <f t="shared" si="38"/>
        <v>1.2</v>
      </c>
      <c r="Y37" s="18">
        <v>3.6</v>
      </c>
      <c r="Z37" s="319">
        <f t="shared" si="39"/>
        <v>3.6</v>
      </c>
      <c r="AA37" s="18">
        <v>0.7</v>
      </c>
      <c r="AB37" s="319">
        <f t="shared" si="45"/>
        <v>0.7</v>
      </c>
      <c r="AC37" s="18">
        <v>1.9</v>
      </c>
      <c r="AD37" s="319">
        <f t="shared" si="40"/>
        <v>1.9</v>
      </c>
      <c r="AE37" s="112">
        <f t="shared" si="41"/>
        <v>27.299999999999997</v>
      </c>
    </row>
    <row r="38" spans="1:118" ht="16.5" thickBot="1">
      <c r="A38" s="1" t="s">
        <v>646</v>
      </c>
      <c r="B38" s="373">
        <f t="shared" si="32"/>
        <v>26.6</v>
      </c>
      <c r="C38" s="18">
        <v>0</v>
      </c>
      <c r="D38" s="319">
        <f t="shared" si="42"/>
        <v>0</v>
      </c>
      <c r="E38" s="18">
        <v>0.3</v>
      </c>
      <c r="F38" s="353">
        <f t="shared" si="33"/>
        <v>0.3</v>
      </c>
      <c r="G38" s="18">
        <v>0</v>
      </c>
      <c r="H38" s="353">
        <f t="shared" si="34"/>
        <v>0</v>
      </c>
      <c r="I38" s="18">
        <v>0.4</v>
      </c>
      <c r="J38" s="18">
        <v>0.5</v>
      </c>
      <c r="K38" s="353">
        <f t="shared" si="43"/>
        <v>0.9</v>
      </c>
      <c r="L38" s="18">
        <v>0.5</v>
      </c>
      <c r="M38" s="18">
        <v>8.4</v>
      </c>
      <c r="N38" s="319">
        <f t="shared" si="44"/>
        <v>8.9</v>
      </c>
      <c r="O38" s="18">
        <v>0.4</v>
      </c>
      <c r="P38" s="353">
        <f t="shared" si="35"/>
        <v>0.4</v>
      </c>
      <c r="Q38" s="18">
        <v>3.1</v>
      </c>
      <c r="R38" s="353">
        <f t="shared" si="36"/>
        <v>3.1</v>
      </c>
      <c r="S38" s="18">
        <v>2.6</v>
      </c>
      <c r="T38" s="18">
        <v>1.3</v>
      </c>
      <c r="U38" s="18">
        <v>1.7</v>
      </c>
      <c r="V38" s="319">
        <f t="shared" si="37"/>
        <v>5.6000000000000005</v>
      </c>
      <c r="W38" s="18">
        <v>0.8</v>
      </c>
      <c r="X38" s="319">
        <f t="shared" si="38"/>
        <v>0.8</v>
      </c>
      <c r="Y38" s="18">
        <v>4</v>
      </c>
      <c r="Z38" s="319">
        <f t="shared" si="39"/>
        <v>4</v>
      </c>
      <c r="AA38" s="18">
        <v>0.8</v>
      </c>
      <c r="AB38" s="319">
        <f t="shared" si="45"/>
        <v>0.8</v>
      </c>
      <c r="AC38" s="18">
        <v>1.8</v>
      </c>
      <c r="AD38" s="319">
        <f t="shared" si="40"/>
        <v>1.8</v>
      </c>
      <c r="AE38" s="112">
        <f t="shared" si="41"/>
        <v>26.6</v>
      </c>
    </row>
    <row r="39" spans="1:118" ht="16.5" thickBot="1">
      <c r="A39" s="1" t="s">
        <v>650</v>
      </c>
      <c r="B39" s="373">
        <f t="shared" si="32"/>
        <v>25.5</v>
      </c>
      <c r="C39" s="18">
        <v>0</v>
      </c>
      <c r="D39" s="319">
        <f t="shared" si="42"/>
        <v>0</v>
      </c>
      <c r="E39" s="18">
        <v>0.2</v>
      </c>
      <c r="F39" s="353">
        <f t="shared" si="33"/>
        <v>0.2</v>
      </c>
      <c r="G39" s="18">
        <v>0</v>
      </c>
      <c r="H39" s="353">
        <f t="shared" si="34"/>
        <v>0</v>
      </c>
      <c r="I39" s="18">
        <v>0.1</v>
      </c>
      <c r="J39" s="18">
        <v>0.4</v>
      </c>
      <c r="K39" s="353">
        <f t="shared" si="43"/>
        <v>0.5</v>
      </c>
      <c r="L39" s="18">
        <v>0.3</v>
      </c>
      <c r="M39" s="18">
        <v>7.6</v>
      </c>
      <c r="N39" s="319">
        <f t="shared" si="44"/>
        <v>7.8999999999999995</v>
      </c>
      <c r="O39" s="18">
        <v>1.5</v>
      </c>
      <c r="P39" s="353">
        <f t="shared" si="35"/>
        <v>1.5</v>
      </c>
      <c r="Q39" s="18">
        <v>3.8</v>
      </c>
      <c r="R39" s="353">
        <f t="shared" si="36"/>
        <v>3.8</v>
      </c>
      <c r="S39" s="18">
        <v>2.1</v>
      </c>
      <c r="T39" s="18">
        <v>0.8</v>
      </c>
      <c r="U39" s="18">
        <v>1.4</v>
      </c>
      <c r="V39" s="319">
        <f t="shared" si="37"/>
        <v>4.3000000000000007</v>
      </c>
      <c r="W39" s="18">
        <v>0.9</v>
      </c>
      <c r="X39" s="319">
        <f t="shared" si="38"/>
        <v>0.9</v>
      </c>
      <c r="Y39" s="18">
        <v>4</v>
      </c>
      <c r="Z39" s="319">
        <f t="shared" si="39"/>
        <v>4</v>
      </c>
      <c r="AA39" s="18">
        <v>0.8</v>
      </c>
      <c r="AB39" s="319">
        <f t="shared" si="45"/>
        <v>0.8</v>
      </c>
      <c r="AC39" s="18">
        <v>1.6</v>
      </c>
      <c r="AD39" s="319">
        <f t="shared" si="40"/>
        <v>1.6</v>
      </c>
      <c r="AE39" s="112">
        <f t="shared" si="41"/>
        <v>25.5</v>
      </c>
    </row>
    <row r="40" spans="1:118" ht="16.5" thickBot="1">
      <c r="A40" s="1" t="s">
        <v>647</v>
      </c>
      <c r="B40" s="373">
        <f t="shared" si="32"/>
        <v>31.799999999999997</v>
      </c>
      <c r="C40" s="18">
        <v>0</v>
      </c>
      <c r="D40" s="319">
        <f t="shared" si="42"/>
        <v>0</v>
      </c>
      <c r="E40" s="18">
        <v>0.2</v>
      </c>
      <c r="F40" s="353">
        <f t="shared" si="33"/>
        <v>0.2</v>
      </c>
      <c r="G40" s="18">
        <v>0</v>
      </c>
      <c r="H40" s="353">
        <f t="shared" si="34"/>
        <v>0</v>
      </c>
      <c r="I40" s="18">
        <v>2.1</v>
      </c>
      <c r="J40" s="18">
        <v>0.3</v>
      </c>
      <c r="K40" s="353">
        <f t="shared" si="43"/>
        <v>2.4</v>
      </c>
      <c r="L40" s="18">
        <v>0.4</v>
      </c>
      <c r="M40" s="18">
        <v>8</v>
      </c>
      <c r="N40" s="319">
        <f t="shared" si="44"/>
        <v>8.4</v>
      </c>
      <c r="O40" s="18">
        <v>0.6</v>
      </c>
      <c r="P40" s="353">
        <f t="shared" si="35"/>
        <v>0.6</v>
      </c>
      <c r="Q40" s="18">
        <v>4.8</v>
      </c>
      <c r="R40" s="353">
        <f t="shared" si="36"/>
        <v>4.8</v>
      </c>
      <c r="S40" s="18">
        <v>2.2000000000000002</v>
      </c>
      <c r="T40" s="18">
        <v>3.9</v>
      </c>
      <c r="U40" s="18">
        <v>1.9</v>
      </c>
      <c r="V40" s="319">
        <f t="shared" si="37"/>
        <v>8</v>
      </c>
      <c r="W40" s="18">
        <v>1</v>
      </c>
      <c r="X40" s="319">
        <f t="shared" si="38"/>
        <v>1</v>
      </c>
      <c r="Y40" s="18">
        <v>3.7</v>
      </c>
      <c r="Z40" s="319">
        <f t="shared" si="39"/>
        <v>3.7</v>
      </c>
      <c r="AA40" s="18">
        <v>0.8</v>
      </c>
      <c r="AB40" s="319">
        <f t="shared" si="45"/>
        <v>0.8</v>
      </c>
      <c r="AC40" s="18">
        <v>1.9</v>
      </c>
      <c r="AD40" s="319">
        <f t="shared" si="40"/>
        <v>1.9</v>
      </c>
      <c r="AE40" s="112">
        <f t="shared" si="41"/>
        <v>31.799999999999997</v>
      </c>
    </row>
    <row r="41" spans="1:118" ht="16.5" thickBot="1">
      <c r="A41" s="1" t="s">
        <v>648</v>
      </c>
      <c r="B41" s="373">
        <f t="shared" si="32"/>
        <v>23.8</v>
      </c>
      <c r="C41" s="18">
        <v>0</v>
      </c>
      <c r="D41" s="319">
        <f t="shared" si="42"/>
        <v>0</v>
      </c>
      <c r="E41" s="18">
        <v>0.4</v>
      </c>
      <c r="F41" s="353">
        <f t="shared" si="33"/>
        <v>0.4</v>
      </c>
      <c r="G41" s="18">
        <v>0</v>
      </c>
      <c r="H41" s="353">
        <f t="shared" si="34"/>
        <v>0</v>
      </c>
      <c r="I41" s="18">
        <v>0.1</v>
      </c>
      <c r="J41" s="18">
        <v>0.8</v>
      </c>
      <c r="K41" s="353">
        <f t="shared" si="43"/>
        <v>0.9</v>
      </c>
      <c r="L41" s="18">
        <v>0.6</v>
      </c>
      <c r="M41" s="18">
        <v>7.1</v>
      </c>
      <c r="N41" s="319">
        <f t="shared" si="44"/>
        <v>7.6999999999999993</v>
      </c>
      <c r="O41" s="18">
        <v>0.2</v>
      </c>
      <c r="P41" s="353">
        <f t="shared" si="35"/>
        <v>0.2</v>
      </c>
      <c r="Q41" s="18">
        <v>1.6</v>
      </c>
      <c r="R41" s="353">
        <f t="shared" si="36"/>
        <v>1.6</v>
      </c>
      <c r="S41" s="18">
        <v>2.4</v>
      </c>
      <c r="T41" s="18">
        <v>0.3</v>
      </c>
      <c r="U41" s="18">
        <v>2.2000000000000002</v>
      </c>
      <c r="V41" s="319">
        <f t="shared" si="37"/>
        <v>4.9000000000000004</v>
      </c>
      <c r="W41" s="18">
        <v>0.6</v>
      </c>
      <c r="X41" s="319">
        <f t="shared" si="38"/>
        <v>0.6</v>
      </c>
      <c r="Y41" s="18">
        <v>4.7</v>
      </c>
      <c r="Z41" s="319">
        <f t="shared" si="39"/>
        <v>4.7</v>
      </c>
      <c r="AA41" s="18">
        <v>1.2</v>
      </c>
      <c r="AB41" s="319">
        <f t="shared" si="45"/>
        <v>1.2</v>
      </c>
      <c r="AC41" s="18">
        <v>1.6</v>
      </c>
      <c r="AD41" s="319">
        <f t="shared" si="40"/>
        <v>1.6</v>
      </c>
      <c r="AE41" s="112">
        <f t="shared" si="41"/>
        <v>23.8</v>
      </c>
    </row>
    <row r="42" spans="1:118" ht="16.5" thickBot="1">
      <c r="A42" s="1" t="s">
        <v>652</v>
      </c>
      <c r="B42" s="373">
        <f t="shared" si="32"/>
        <v>24.199999999999996</v>
      </c>
      <c r="C42" s="18">
        <v>0</v>
      </c>
      <c r="D42" s="319">
        <f t="shared" si="42"/>
        <v>0</v>
      </c>
      <c r="E42" s="18">
        <v>0.4</v>
      </c>
      <c r="F42" s="353">
        <f t="shared" si="33"/>
        <v>0.4</v>
      </c>
      <c r="G42" s="18">
        <v>0</v>
      </c>
      <c r="H42" s="353">
        <f t="shared" si="34"/>
        <v>0</v>
      </c>
      <c r="I42" s="18">
        <v>0</v>
      </c>
      <c r="J42" s="18">
        <v>0.2</v>
      </c>
      <c r="K42" s="353">
        <f t="shared" si="43"/>
        <v>0.2</v>
      </c>
      <c r="L42" s="18">
        <v>0.1</v>
      </c>
      <c r="M42" s="18">
        <v>7.2</v>
      </c>
      <c r="N42" s="319">
        <f t="shared" si="44"/>
        <v>7.3</v>
      </c>
      <c r="O42" s="18">
        <v>2</v>
      </c>
      <c r="P42" s="353">
        <f t="shared" si="35"/>
        <v>2</v>
      </c>
      <c r="Q42" s="18">
        <v>3.3</v>
      </c>
      <c r="R42" s="353">
        <f t="shared" si="36"/>
        <v>3.3</v>
      </c>
      <c r="S42" s="18">
        <v>2.1</v>
      </c>
      <c r="T42" s="18">
        <v>0.7</v>
      </c>
      <c r="U42" s="18">
        <v>0.6</v>
      </c>
      <c r="V42" s="319">
        <f t="shared" si="37"/>
        <v>3.4</v>
      </c>
      <c r="W42" s="18">
        <v>1.3</v>
      </c>
      <c r="X42" s="319">
        <f t="shared" si="38"/>
        <v>1.3</v>
      </c>
      <c r="Y42" s="18">
        <v>3.4</v>
      </c>
      <c r="Z42" s="319">
        <f t="shared" si="39"/>
        <v>3.4</v>
      </c>
      <c r="AA42" s="18">
        <v>1</v>
      </c>
      <c r="AB42" s="319">
        <f t="shared" si="45"/>
        <v>1</v>
      </c>
      <c r="AC42" s="18">
        <v>1.9</v>
      </c>
      <c r="AD42" s="319">
        <f t="shared" si="40"/>
        <v>1.9</v>
      </c>
      <c r="AE42" s="112">
        <f t="shared" si="41"/>
        <v>24.199999999999996</v>
      </c>
    </row>
    <row r="43" spans="1:118" ht="16.5" thickBot="1">
      <c r="A43" s="1" t="s">
        <v>651</v>
      </c>
      <c r="B43" s="373">
        <f t="shared" si="32"/>
        <v>23.9</v>
      </c>
      <c r="C43" s="18">
        <v>0</v>
      </c>
      <c r="D43" s="319">
        <f t="shared" si="42"/>
        <v>0</v>
      </c>
      <c r="E43" s="18">
        <v>0.2</v>
      </c>
      <c r="F43" s="353">
        <f t="shared" si="33"/>
        <v>0.2</v>
      </c>
      <c r="G43" s="18">
        <v>0</v>
      </c>
      <c r="H43" s="353">
        <f t="shared" si="34"/>
        <v>0</v>
      </c>
      <c r="I43" s="18">
        <v>0</v>
      </c>
      <c r="J43" s="18">
        <v>0.3</v>
      </c>
      <c r="K43" s="353">
        <f t="shared" si="43"/>
        <v>0.3</v>
      </c>
      <c r="L43" s="18">
        <v>0.2</v>
      </c>
      <c r="M43" s="18">
        <v>7.4</v>
      </c>
      <c r="N43" s="319">
        <f t="shared" si="44"/>
        <v>7.6000000000000005</v>
      </c>
      <c r="O43" s="18">
        <v>2.1</v>
      </c>
      <c r="P43" s="353">
        <f t="shared" si="35"/>
        <v>2.1</v>
      </c>
      <c r="Q43" s="18">
        <v>3.9</v>
      </c>
      <c r="R43" s="353">
        <f t="shared" si="36"/>
        <v>3.9</v>
      </c>
      <c r="S43" s="18">
        <v>2.2999999999999998</v>
      </c>
      <c r="T43" s="18">
        <v>0.5</v>
      </c>
      <c r="U43" s="18">
        <v>0.6</v>
      </c>
      <c r="V43" s="319">
        <f t="shared" si="37"/>
        <v>3.4</v>
      </c>
      <c r="W43" s="18">
        <v>0.8</v>
      </c>
      <c r="X43" s="319">
        <f t="shared" si="38"/>
        <v>0.8</v>
      </c>
      <c r="Y43" s="18">
        <v>3.4</v>
      </c>
      <c r="Z43" s="319">
        <f t="shared" si="39"/>
        <v>3.4</v>
      </c>
      <c r="AA43" s="18">
        <v>0.8</v>
      </c>
      <c r="AB43" s="319">
        <f t="shared" si="45"/>
        <v>0.8</v>
      </c>
      <c r="AC43" s="18">
        <v>1.4</v>
      </c>
      <c r="AD43" s="319">
        <f t="shared" si="40"/>
        <v>1.4</v>
      </c>
      <c r="AE43" s="112">
        <f t="shared" si="41"/>
        <v>23.9</v>
      </c>
    </row>
    <row r="44" spans="1:118" ht="15.75">
      <c r="A44" s="1"/>
      <c r="B44" s="373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"/>
      <c r="N44" s="18"/>
      <c r="O44" s="18"/>
      <c r="P44" s="18"/>
    </row>
    <row r="45" spans="1:118" ht="15.75" thickBot="1">
      <c r="A45" s="1"/>
      <c r="B45" s="1"/>
      <c r="C45" s="314"/>
      <c r="D45" s="31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O45" s="1"/>
      <c r="CP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</row>
    <row r="46" spans="1:118" ht="15.75">
      <c r="A46" s="338" t="s">
        <v>61</v>
      </c>
      <c r="B46" s="356"/>
      <c r="C46" s="339" t="s">
        <v>74</v>
      </c>
      <c r="D46" s="339" t="s">
        <v>76</v>
      </c>
      <c r="E46" s="339" t="s">
        <v>77</v>
      </c>
      <c r="F46" s="339" t="s">
        <v>79</v>
      </c>
      <c r="G46" s="339" t="s">
        <v>78</v>
      </c>
      <c r="H46" s="339" t="s">
        <v>83</v>
      </c>
      <c r="I46" s="339" t="s">
        <v>84</v>
      </c>
      <c r="J46" s="339" t="s">
        <v>86</v>
      </c>
      <c r="K46" s="339" t="s">
        <v>88</v>
      </c>
      <c r="L46" s="339" t="s">
        <v>89</v>
      </c>
      <c r="M46" s="339" t="s">
        <v>91</v>
      </c>
      <c r="N46" s="339" t="s">
        <v>93</v>
      </c>
      <c r="O46" s="377"/>
      <c r="P46" s="377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</row>
    <row r="47" spans="1:118" ht="15.75">
      <c r="A47" s="340" t="s">
        <v>58</v>
      </c>
      <c r="B47" s="357"/>
      <c r="C47" s="341">
        <f>D27</f>
        <v>0</v>
      </c>
      <c r="D47" s="341">
        <f>F27</f>
        <v>0.18800000000000003</v>
      </c>
      <c r="E47" s="341">
        <f>H27</f>
        <v>0</v>
      </c>
      <c r="F47" s="341">
        <f>K27</f>
        <v>0.4986666666666667</v>
      </c>
      <c r="G47" s="341">
        <f>N27</f>
        <v>7.8193333333333328</v>
      </c>
      <c r="H47" s="341">
        <f>P27</f>
        <v>1.36</v>
      </c>
      <c r="I47" s="341">
        <f>R27</f>
        <v>2.0753333333333335</v>
      </c>
      <c r="J47" s="341">
        <f>V27</f>
        <v>4.5146666666666668</v>
      </c>
      <c r="K47" s="341">
        <f>X27</f>
        <v>0.77866666666666662</v>
      </c>
      <c r="L47" s="341">
        <f>Z27</f>
        <v>3.6873333333333336</v>
      </c>
      <c r="M47" s="341">
        <f>(AB27)</f>
        <v>0.95933333333333337</v>
      </c>
      <c r="N47" s="341">
        <f>AD27</f>
        <v>1.7679999999999998</v>
      </c>
      <c r="O47" s="341"/>
      <c r="P47" s="341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</row>
    <row r="48" spans="1:118" ht="15.75">
      <c r="A48" s="340" t="s">
        <v>656</v>
      </c>
      <c r="B48" s="357"/>
      <c r="C48" s="341">
        <f>D28</f>
        <v>0</v>
      </c>
      <c r="D48" s="341">
        <f>F28</f>
        <v>0.16666666666666666</v>
      </c>
      <c r="E48" s="341">
        <f>H28</f>
        <v>0</v>
      </c>
      <c r="F48" s="341">
        <f>K28</f>
        <v>0.5</v>
      </c>
      <c r="G48" s="341">
        <f>N28</f>
        <v>7.4666666666666659</v>
      </c>
      <c r="H48" s="341">
        <f>P28</f>
        <v>1.2</v>
      </c>
      <c r="I48" s="341">
        <f>R28</f>
        <v>3.0999999999999996</v>
      </c>
      <c r="J48" s="341">
        <f>V28</f>
        <v>5.0666666666666664</v>
      </c>
      <c r="K48" s="341">
        <f>X28</f>
        <v>0.87000000000000011</v>
      </c>
      <c r="L48" s="341">
        <f>Z28</f>
        <v>3.4666666666666663</v>
      </c>
      <c r="M48" s="341">
        <f>(AB28)</f>
        <v>0.76666666666666661</v>
      </c>
      <c r="N48" s="341">
        <f>AD28</f>
        <v>1.5</v>
      </c>
      <c r="O48" s="341"/>
      <c r="P48" s="341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</row>
    <row r="49" spans="1:117" ht="15.75">
      <c r="A49" s="340" t="s">
        <v>654</v>
      </c>
      <c r="B49" s="357"/>
      <c r="C49" s="341">
        <f>D29</f>
        <v>0</v>
      </c>
      <c r="D49" s="341">
        <f>F29</f>
        <v>0.15000000000000002</v>
      </c>
      <c r="E49" s="341">
        <f>H29</f>
        <v>0</v>
      </c>
      <c r="F49" s="341">
        <f>K29</f>
        <v>0.2</v>
      </c>
      <c r="G49" s="341">
        <f>N29</f>
        <v>7.65</v>
      </c>
      <c r="H49" s="341">
        <f>P29</f>
        <v>1.4500000000000002</v>
      </c>
      <c r="I49" s="341">
        <f>R29</f>
        <v>2.0499999999999998</v>
      </c>
      <c r="J49" s="341">
        <f>V29</f>
        <v>7.0500000000000007</v>
      </c>
      <c r="K49" s="341">
        <f>X29</f>
        <v>1.45</v>
      </c>
      <c r="L49" s="341">
        <f>Z29</f>
        <v>4.3499999999999996</v>
      </c>
      <c r="M49" s="341">
        <f>(AB29)</f>
        <v>1.3</v>
      </c>
      <c r="N49" s="341">
        <f>AD29</f>
        <v>1.6</v>
      </c>
      <c r="O49" s="341"/>
      <c r="P49" s="341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</row>
    <row r="50" spans="1:117" ht="15.75">
      <c r="A50" s="342" t="s">
        <v>59</v>
      </c>
      <c r="B50" s="358"/>
      <c r="C50" s="343">
        <f>D30</f>
        <v>0</v>
      </c>
      <c r="D50" s="343">
        <f>F30</f>
        <v>0.24</v>
      </c>
      <c r="E50" s="343">
        <f>H30</f>
        <v>0</v>
      </c>
      <c r="F50" s="343">
        <f>K30</f>
        <v>0.3</v>
      </c>
      <c r="G50" s="343">
        <f>N30</f>
        <v>7.58</v>
      </c>
      <c r="H50" s="343">
        <f>P30</f>
        <v>1.3</v>
      </c>
      <c r="I50" s="343">
        <f>R30</f>
        <v>3.02</v>
      </c>
      <c r="J50" s="343">
        <f>V30</f>
        <v>8.0800000000000018</v>
      </c>
      <c r="K50" s="343">
        <f>X30</f>
        <v>1.2</v>
      </c>
      <c r="L50" s="343">
        <f>Z30</f>
        <v>4.34</v>
      </c>
      <c r="M50" s="343">
        <f>AB30</f>
        <v>1.1000000000000001</v>
      </c>
      <c r="N50" s="343">
        <f>AD30</f>
        <v>1.6600000000000001</v>
      </c>
      <c r="O50" s="341"/>
      <c r="P50" s="341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</row>
    <row r="51" spans="1:117" ht="15.75">
      <c r="A51" s="340" t="s">
        <v>60</v>
      </c>
      <c r="B51" s="357"/>
      <c r="C51" s="341">
        <f>D26</f>
        <v>0</v>
      </c>
      <c r="D51" s="341">
        <f>F26</f>
        <v>0.20100000000000001</v>
      </c>
      <c r="E51" s="341">
        <f>H26</f>
        <v>0</v>
      </c>
      <c r="F51" s="341">
        <f>K26</f>
        <v>0.44900000000000001</v>
      </c>
      <c r="G51" s="341">
        <f>N26</f>
        <v>7.7595000000000001</v>
      </c>
      <c r="H51" s="341">
        <f>P26</f>
        <v>1.3450000000000002</v>
      </c>
      <c r="I51" s="341">
        <f>R26</f>
        <v>2.3115000000000001</v>
      </c>
      <c r="J51" s="341">
        <f>V26</f>
        <v>5.4059999999999997</v>
      </c>
      <c r="K51" s="341">
        <f>X26</f>
        <v>0.88400000000000001</v>
      </c>
      <c r="L51" s="341">
        <f>Z26</f>
        <v>3.8505000000000003</v>
      </c>
      <c r="M51" s="341">
        <f>AB26</f>
        <v>0.99450000000000005</v>
      </c>
      <c r="N51" s="344">
        <f>AD26</f>
        <v>1.7410000000000001</v>
      </c>
      <c r="O51" s="378"/>
      <c r="P51" s="378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</row>
    <row r="52" spans="1:117" ht="15.75">
      <c r="A52" s="337" t="s">
        <v>72</v>
      </c>
      <c r="B52" s="359"/>
      <c r="C52" s="345" t="s">
        <v>74</v>
      </c>
      <c r="D52" s="345" t="s">
        <v>76</v>
      </c>
      <c r="E52" s="345" t="s">
        <v>77</v>
      </c>
      <c r="F52" s="345" t="s">
        <v>79</v>
      </c>
      <c r="G52" s="345" t="s">
        <v>78</v>
      </c>
      <c r="H52" s="345" t="s">
        <v>83</v>
      </c>
      <c r="I52" s="345" t="s">
        <v>84</v>
      </c>
      <c r="J52" s="345" t="s">
        <v>86</v>
      </c>
      <c r="K52" s="345" t="s">
        <v>88</v>
      </c>
      <c r="L52" s="345" t="s">
        <v>89</v>
      </c>
      <c r="M52" s="345" t="s">
        <v>91</v>
      </c>
      <c r="N52" s="346" t="s">
        <v>93</v>
      </c>
      <c r="O52" s="346"/>
      <c r="P52" s="346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</row>
    <row r="53" spans="1:117" ht="15.75">
      <c r="A53" s="347" t="s">
        <v>68</v>
      </c>
      <c r="B53" s="360"/>
      <c r="C53" s="348">
        <f>SUM(C47)</f>
        <v>0</v>
      </c>
      <c r="D53" s="348">
        <f t="shared" ref="D53:N57" si="46">SUM(D47+C53)</f>
        <v>0.18800000000000003</v>
      </c>
      <c r="E53" s="348">
        <f t="shared" si="46"/>
        <v>0.18800000000000003</v>
      </c>
      <c r="F53" s="348">
        <f>SUM(F47+E53)</f>
        <v>0.68666666666666676</v>
      </c>
      <c r="G53" s="348">
        <f t="shared" si="46"/>
        <v>8.5060000000000002</v>
      </c>
      <c r="H53" s="348">
        <f t="shared" si="46"/>
        <v>9.8659999999999997</v>
      </c>
      <c r="I53" s="348">
        <f>SUM(I47+H53)</f>
        <v>11.941333333333333</v>
      </c>
      <c r="J53" s="348">
        <f t="shared" si="46"/>
        <v>16.456</v>
      </c>
      <c r="K53" s="348">
        <f>SUM(K47+J53)</f>
        <v>17.234666666666666</v>
      </c>
      <c r="L53" s="348">
        <f t="shared" si="46"/>
        <v>20.922000000000001</v>
      </c>
      <c r="M53" s="348">
        <f t="shared" si="46"/>
        <v>21.881333333333334</v>
      </c>
      <c r="N53" s="349">
        <f t="shared" si="46"/>
        <v>23.649333333333335</v>
      </c>
      <c r="O53" s="349"/>
      <c r="P53" s="349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</row>
    <row r="54" spans="1:117" ht="15.75">
      <c r="A54" s="347" t="s">
        <v>657</v>
      </c>
      <c r="B54" s="360"/>
      <c r="C54" s="348">
        <f>SUM(C48)</f>
        <v>0</v>
      </c>
      <c r="D54" s="348">
        <f t="shared" si="46"/>
        <v>0.16666666666666666</v>
      </c>
      <c r="E54" s="348">
        <f t="shared" si="46"/>
        <v>0.16666666666666666</v>
      </c>
      <c r="F54" s="348">
        <f>SUM(F48+E54)</f>
        <v>0.66666666666666663</v>
      </c>
      <c r="G54" s="348">
        <f t="shared" si="46"/>
        <v>8.1333333333333329</v>
      </c>
      <c r="H54" s="348">
        <f t="shared" si="46"/>
        <v>9.3333333333333321</v>
      </c>
      <c r="I54" s="348">
        <f>SUM(I48+H54)</f>
        <v>12.433333333333332</v>
      </c>
      <c r="J54" s="348">
        <f t="shared" si="46"/>
        <v>17.5</v>
      </c>
      <c r="K54" s="348">
        <f t="shared" si="46"/>
        <v>18.37</v>
      </c>
      <c r="L54" s="348">
        <f t="shared" si="46"/>
        <v>21.836666666666666</v>
      </c>
      <c r="M54" s="348">
        <f t="shared" si="46"/>
        <v>22.603333333333332</v>
      </c>
      <c r="N54" s="349">
        <f t="shared" si="46"/>
        <v>24.103333333333332</v>
      </c>
      <c r="O54" s="349"/>
      <c r="P54" s="349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</row>
    <row r="55" spans="1:117" ht="15.75">
      <c r="A55" s="347" t="s">
        <v>655</v>
      </c>
      <c r="B55" s="360"/>
      <c r="C55" s="348">
        <f>SUM(C49)</f>
        <v>0</v>
      </c>
      <c r="D55" s="348">
        <f t="shared" si="46"/>
        <v>0.15000000000000002</v>
      </c>
      <c r="E55" s="348">
        <f t="shared" si="46"/>
        <v>0.15000000000000002</v>
      </c>
      <c r="F55" s="348">
        <f>SUM(F49+E55)</f>
        <v>0.35000000000000003</v>
      </c>
      <c r="G55" s="348">
        <f t="shared" si="46"/>
        <v>8</v>
      </c>
      <c r="H55" s="348">
        <f t="shared" si="46"/>
        <v>9.4499999999999993</v>
      </c>
      <c r="I55" s="348">
        <f>SUM(I49+H55)</f>
        <v>11.5</v>
      </c>
      <c r="J55" s="348">
        <f t="shared" si="46"/>
        <v>18.55</v>
      </c>
      <c r="K55" s="348">
        <f t="shared" si="46"/>
        <v>20</v>
      </c>
      <c r="L55" s="348">
        <f t="shared" si="46"/>
        <v>24.35</v>
      </c>
      <c r="M55" s="348">
        <f t="shared" si="46"/>
        <v>25.650000000000002</v>
      </c>
      <c r="N55" s="349">
        <f t="shared" si="46"/>
        <v>27.250000000000004</v>
      </c>
      <c r="O55" s="349"/>
      <c r="P55" s="349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</row>
    <row r="56" spans="1:117" ht="15.75">
      <c r="A56" s="352" t="s">
        <v>69</v>
      </c>
      <c r="B56" s="361"/>
      <c r="C56" s="350">
        <f>SUM(C50)</f>
        <v>0</v>
      </c>
      <c r="D56" s="350">
        <f t="shared" si="46"/>
        <v>0.24</v>
      </c>
      <c r="E56" s="350">
        <f t="shared" si="46"/>
        <v>0.24</v>
      </c>
      <c r="F56" s="350">
        <f>SUM(F50+E56)</f>
        <v>0.54</v>
      </c>
      <c r="G56" s="350">
        <f t="shared" si="46"/>
        <v>8.120000000000001</v>
      </c>
      <c r="H56" s="350">
        <f t="shared" si="46"/>
        <v>9.4200000000000017</v>
      </c>
      <c r="I56" s="350">
        <f>SUM(I50+H56)</f>
        <v>12.440000000000001</v>
      </c>
      <c r="J56" s="350">
        <f t="shared" si="46"/>
        <v>20.520000000000003</v>
      </c>
      <c r="K56" s="350">
        <f t="shared" si="46"/>
        <v>21.720000000000002</v>
      </c>
      <c r="L56" s="350">
        <f t="shared" si="46"/>
        <v>26.060000000000002</v>
      </c>
      <c r="M56" s="350">
        <f t="shared" si="46"/>
        <v>27.160000000000004</v>
      </c>
      <c r="N56" s="351">
        <f t="shared" si="46"/>
        <v>28.820000000000004</v>
      </c>
      <c r="O56" s="349"/>
      <c r="P56" s="349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</row>
    <row r="57" spans="1:117" ht="15.75">
      <c r="A57" s="347" t="s">
        <v>70</v>
      </c>
      <c r="B57" s="360"/>
      <c r="C57" s="349">
        <f>SUM(C51)</f>
        <v>0</v>
      </c>
      <c r="D57" s="349">
        <f t="shared" si="46"/>
        <v>0.20100000000000001</v>
      </c>
      <c r="E57" s="349">
        <f t="shared" si="46"/>
        <v>0.20100000000000001</v>
      </c>
      <c r="F57" s="349">
        <f>SUM(F51+E57)</f>
        <v>0.65</v>
      </c>
      <c r="G57" s="349">
        <f t="shared" si="46"/>
        <v>8.4094999999999995</v>
      </c>
      <c r="H57" s="349">
        <f t="shared" si="46"/>
        <v>9.7545000000000002</v>
      </c>
      <c r="I57" s="349">
        <f>SUM(I51+H57)</f>
        <v>12.066000000000001</v>
      </c>
      <c r="J57" s="349">
        <f t="shared" si="46"/>
        <v>17.472000000000001</v>
      </c>
      <c r="K57" s="349">
        <f t="shared" si="46"/>
        <v>18.356000000000002</v>
      </c>
      <c r="L57" s="349">
        <f t="shared" si="46"/>
        <v>22.206500000000002</v>
      </c>
      <c r="M57" s="349">
        <f t="shared" si="46"/>
        <v>23.201000000000001</v>
      </c>
      <c r="N57" s="349">
        <f t="shared" si="46"/>
        <v>24.942</v>
      </c>
      <c r="O57" s="349"/>
      <c r="P57" s="349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</row>
    <row r="58" spans="1:117">
      <c r="A58" s="29" t="s">
        <v>279</v>
      </c>
      <c r="B58" s="362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1"/>
      <c r="P58" s="31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</row>
    <row r="59" spans="1:117">
      <c r="A59" s="32" t="s">
        <v>63</v>
      </c>
      <c r="B59" s="363"/>
      <c r="C59" s="38" t="s">
        <v>74</v>
      </c>
      <c r="D59" s="38" t="s">
        <v>76</v>
      </c>
      <c r="E59" s="38" t="s">
        <v>77</v>
      </c>
      <c r="F59" s="38" t="s">
        <v>79</v>
      </c>
      <c r="G59" s="38" t="s">
        <v>78</v>
      </c>
      <c r="H59" s="38" t="s">
        <v>83</v>
      </c>
      <c r="I59" s="38" t="s">
        <v>84</v>
      </c>
      <c r="J59" s="38" t="s">
        <v>86</v>
      </c>
      <c r="K59" s="38" t="s">
        <v>88</v>
      </c>
      <c r="L59" s="38" t="s">
        <v>89</v>
      </c>
      <c r="M59" s="38" t="s">
        <v>91</v>
      </c>
      <c r="N59" s="38" t="s">
        <v>93</v>
      </c>
      <c r="O59" s="38"/>
      <c r="P59" s="38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</row>
    <row r="60" spans="1:117">
      <c r="A60" s="26" t="s">
        <v>64</v>
      </c>
      <c r="B60" s="11"/>
      <c r="C60" s="18">
        <v>1.02</v>
      </c>
      <c r="D60" s="18">
        <v>1.05</v>
      </c>
      <c r="E60" s="18">
        <v>0.77</v>
      </c>
      <c r="F60" s="18">
        <v>1.71</v>
      </c>
      <c r="G60" s="18">
        <v>3.24</v>
      </c>
      <c r="H60" s="18">
        <v>2.4</v>
      </c>
      <c r="I60" s="18">
        <v>1.53</v>
      </c>
      <c r="J60" s="18">
        <v>2.2200000000000002</v>
      </c>
      <c r="K60" s="18">
        <v>2.72</v>
      </c>
      <c r="L60" s="18">
        <v>2.19</v>
      </c>
      <c r="M60" s="18">
        <v>0.86</v>
      </c>
      <c r="N60" s="20">
        <v>0.92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</row>
    <row r="61" spans="1:117">
      <c r="A61" s="26" t="s">
        <v>65</v>
      </c>
      <c r="B61" s="11"/>
      <c r="C61" s="18">
        <f>SUM(C60)</f>
        <v>1.02</v>
      </c>
      <c r="D61" s="18">
        <f>SUM(C61+D60)</f>
        <v>2.0700000000000003</v>
      </c>
      <c r="E61" s="18">
        <f>SUM(D61+E60)</f>
        <v>2.8400000000000003</v>
      </c>
      <c r="F61" s="18">
        <f>SUM(E61+F60)</f>
        <v>4.5500000000000007</v>
      </c>
      <c r="G61" s="18">
        <f t="shared" ref="G61:J61" si="47">SUM(F61+G60)</f>
        <v>7.7900000000000009</v>
      </c>
      <c r="H61" s="18">
        <f>SUM(G61+H60)</f>
        <v>10.190000000000001</v>
      </c>
      <c r="I61" s="18">
        <f>SUM(H61+I60)</f>
        <v>11.72</v>
      </c>
      <c r="J61" s="18">
        <f t="shared" si="47"/>
        <v>13.940000000000001</v>
      </c>
      <c r="K61" s="18">
        <f>SUM(J61+K60)</f>
        <v>16.66</v>
      </c>
      <c r="L61" s="18">
        <f>SUM(K61+L60)</f>
        <v>18.850000000000001</v>
      </c>
      <c r="M61" s="18">
        <f>SUM(L61+M60)</f>
        <v>19.71</v>
      </c>
      <c r="N61" s="20">
        <f>SUM(M61+N60)</f>
        <v>20.630000000000003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</row>
    <row r="62" spans="1:117">
      <c r="A62" s="27" t="s">
        <v>66</v>
      </c>
      <c r="B62" s="21"/>
      <c r="C62" s="28">
        <v>5.34</v>
      </c>
      <c r="D62" s="28">
        <v>5.29</v>
      </c>
      <c r="E62" s="28">
        <v>5.58</v>
      </c>
      <c r="F62" s="28">
        <v>5.36</v>
      </c>
      <c r="G62" s="28">
        <v>8.82</v>
      </c>
      <c r="H62" s="28">
        <v>13.52</v>
      </c>
      <c r="I62" s="28">
        <v>11.61</v>
      </c>
      <c r="J62" s="28">
        <v>12.46</v>
      </c>
      <c r="K62" s="28">
        <v>9.85</v>
      </c>
      <c r="L62" s="28">
        <v>9.85</v>
      </c>
      <c r="M62" s="28">
        <v>9.85</v>
      </c>
      <c r="N62" s="28">
        <v>4.6900000000000004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0"/>
      <c r="AH62" s="20"/>
      <c r="AI62" s="20"/>
      <c r="AJ62" s="20"/>
      <c r="AK62" s="20"/>
      <c r="AL62" s="20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</row>
    <row r="63" spans="1:117">
      <c r="A63" s="26" t="s">
        <v>67</v>
      </c>
      <c r="B63" s="11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1"/>
      <c r="AH63" s="1"/>
      <c r="AI63" s="1"/>
      <c r="AJ63" s="1"/>
      <c r="AK63" s="1"/>
      <c r="AL63" s="1"/>
      <c r="AM63" s="20"/>
      <c r="AN63" s="20"/>
      <c r="AO63" s="20"/>
      <c r="AP63" s="20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</row>
    <row r="64" spans="1:117">
      <c r="A64" s="26" t="s">
        <v>68</v>
      </c>
      <c r="B64" s="11"/>
      <c r="C64" s="18">
        <f t="shared" ref="C64:N64" si="48">SUM(C47-C60)</f>
        <v>-1.02</v>
      </c>
      <c r="D64" s="18">
        <f t="shared" si="48"/>
        <v>-0.86199999999999999</v>
      </c>
      <c r="E64" s="18">
        <f t="shared" si="48"/>
        <v>-0.77</v>
      </c>
      <c r="F64" s="18">
        <f t="shared" si="48"/>
        <v>-1.2113333333333332</v>
      </c>
      <c r="G64" s="18">
        <f t="shared" si="48"/>
        <v>4.5793333333333326</v>
      </c>
      <c r="H64" s="18">
        <f t="shared" si="48"/>
        <v>-1.0399999999999998</v>
      </c>
      <c r="I64" s="18">
        <f t="shared" si="48"/>
        <v>0.54533333333333345</v>
      </c>
      <c r="J64" s="18">
        <f t="shared" si="48"/>
        <v>2.2946666666666666</v>
      </c>
      <c r="K64" s="18">
        <f t="shared" si="48"/>
        <v>-1.9413333333333336</v>
      </c>
      <c r="L64" s="18">
        <f t="shared" si="48"/>
        <v>1.4973333333333336</v>
      </c>
      <c r="M64" s="18">
        <f t="shared" si="48"/>
        <v>9.9333333333333385E-2</v>
      </c>
      <c r="N64" s="28">
        <f t="shared" si="48"/>
        <v>0.84799999999999975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</row>
    <row r="65" spans="1:116">
      <c r="A65" s="26" t="s">
        <v>69</v>
      </c>
      <c r="B65" s="11"/>
      <c r="C65" s="18">
        <f t="shared" ref="C65:N65" si="49">SUM(C50-C60)</f>
        <v>-1.02</v>
      </c>
      <c r="D65" s="18">
        <f t="shared" si="49"/>
        <v>-0.81</v>
      </c>
      <c r="E65" s="18">
        <f t="shared" si="49"/>
        <v>-0.77</v>
      </c>
      <c r="F65" s="18">
        <f t="shared" si="49"/>
        <v>-1.41</v>
      </c>
      <c r="G65" s="18">
        <f t="shared" si="49"/>
        <v>4.34</v>
      </c>
      <c r="H65" s="18">
        <f t="shared" si="49"/>
        <v>-1.0999999999999999</v>
      </c>
      <c r="I65" s="18">
        <f t="shared" si="49"/>
        <v>1.49</v>
      </c>
      <c r="J65" s="18">
        <f t="shared" si="49"/>
        <v>5.8600000000000012</v>
      </c>
      <c r="K65" s="18">
        <f t="shared" si="49"/>
        <v>-1.5200000000000002</v>
      </c>
      <c r="L65" s="18">
        <f t="shared" si="49"/>
        <v>2.15</v>
      </c>
      <c r="M65" s="18">
        <f t="shared" si="49"/>
        <v>0.2400000000000001</v>
      </c>
      <c r="N65" s="28">
        <f t="shared" si="49"/>
        <v>0.7400000000000001</v>
      </c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</row>
    <row r="66" spans="1:116">
      <c r="A66" s="26" t="s">
        <v>70</v>
      </c>
      <c r="B66" s="11"/>
      <c r="C66" s="18">
        <f t="shared" ref="C66:N66" si="50">SUM(C51-C60)</f>
        <v>-1.02</v>
      </c>
      <c r="D66" s="18">
        <f t="shared" si="50"/>
        <v>-0.84899999999999998</v>
      </c>
      <c r="E66" s="18">
        <f t="shared" si="50"/>
        <v>-0.77</v>
      </c>
      <c r="F66" s="18">
        <f t="shared" si="50"/>
        <v>-1.2609999999999999</v>
      </c>
      <c r="G66" s="18">
        <f t="shared" si="50"/>
        <v>4.5194999999999999</v>
      </c>
      <c r="H66" s="18">
        <f t="shared" si="50"/>
        <v>-1.0549999999999997</v>
      </c>
      <c r="I66" s="18">
        <f t="shared" si="50"/>
        <v>0.78150000000000008</v>
      </c>
      <c r="J66" s="18">
        <f t="shared" si="50"/>
        <v>3.1859999999999995</v>
      </c>
      <c r="K66" s="18">
        <f t="shared" si="50"/>
        <v>-1.8360000000000003</v>
      </c>
      <c r="L66" s="18">
        <f t="shared" si="50"/>
        <v>1.6605000000000003</v>
      </c>
      <c r="M66" s="18">
        <f t="shared" si="50"/>
        <v>0.13450000000000006</v>
      </c>
      <c r="N66" s="28">
        <f t="shared" si="50"/>
        <v>0.82100000000000006</v>
      </c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</row>
    <row r="67" spans="1:116">
      <c r="A67" s="26" t="s">
        <v>71</v>
      </c>
      <c r="B67" s="11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</row>
    <row r="68" spans="1:116">
      <c r="A68" s="26" t="s">
        <v>68</v>
      </c>
      <c r="B68" s="11"/>
      <c r="C68" s="18">
        <f t="shared" ref="C68:N68" si="51">SUM(C53-C61)</f>
        <v>-1.02</v>
      </c>
      <c r="D68" s="18">
        <f t="shared" si="51"/>
        <v>-1.8820000000000003</v>
      </c>
      <c r="E68" s="18">
        <f t="shared" si="51"/>
        <v>-2.6520000000000001</v>
      </c>
      <c r="F68" s="18">
        <f t="shared" si="51"/>
        <v>-3.8633333333333342</v>
      </c>
      <c r="G68" s="18">
        <f t="shared" si="51"/>
        <v>0.7159999999999993</v>
      </c>
      <c r="H68" s="18">
        <f t="shared" si="51"/>
        <v>-0.32400000000000162</v>
      </c>
      <c r="I68" s="18">
        <f t="shared" si="51"/>
        <v>0.22133333333333205</v>
      </c>
      <c r="J68" s="18">
        <f t="shared" si="51"/>
        <v>2.5159999999999982</v>
      </c>
      <c r="K68" s="18">
        <f t="shared" si="51"/>
        <v>0.57466666666666555</v>
      </c>
      <c r="L68" s="18">
        <f t="shared" si="51"/>
        <v>2.0719999999999992</v>
      </c>
      <c r="M68" s="18">
        <f t="shared" si="51"/>
        <v>2.1713333333333331</v>
      </c>
      <c r="N68" s="28">
        <f t="shared" si="51"/>
        <v>3.0193333333333321</v>
      </c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</row>
    <row r="69" spans="1:116">
      <c r="A69" s="26" t="s">
        <v>69</v>
      </c>
      <c r="B69" s="11"/>
      <c r="C69" s="18">
        <f t="shared" ref="C69:N69" si="52">SUM(C56-C61)</f>
        <v>-1.02</v>
      </c>
      <c r="D69" s="18">
        <f t="shared" si="52"/>
        <v>-1.8300000000000003</v>
      </c>
      <c r="E69" s="18">
        <f t="shared" si="52"/>
        <v>-2.6000000000000005</v>
      </c>
      <c r="F69" s="18">
        <f t="shared" si="52"/>
        <v>-4.0100000000000007</v>
      </c>
      <c r="G69" s="18">
        <f t="shared" si="52"/>
        <v>0.33000000000000007</v>
      </c>
      <c r="H69" s="18">
        <f t="shared" si="52"/>
        <v>-0.76999999999999957</v>
      </c>
      <c r="I69" s="18">
        <f t="shared" si="52"/>
        <v>0.72000000000000064</v>
      </c>
      <c r="J69" s="18">
        <f t="shared" si="52"/>
        <v>6.5800000000000018</v>
      </c>
      <c r="K69" s="18">
        <f t="shared" si="52"/>
        <v>5.0600000000000023</v>
      </c>
      <c r="L69" s="18">
        <f t="shared" si="52"/>
        <v>7.2100000000000009</v>
      </c>
      <c r="M69" s="18">
        <f t="shared" si="52"/>
        <v>7.4500000000000028</v>
      </c>
      <c r="N69" s="28">
        <f t="shared" si="52"/>
        <v>8.1900000000000013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</row>
    <row r="70" spans="1:116">
      <c r="A70" s="27" t="s">
        <v>70</v>
      </c>
      <c r="B70" s="21"/>
      <c r="C70" s="28">
        <f t="shared" ref="C70:N70" si="53">SUM(C57-C61)</f>
        <v>-1.02</v>
      </c>
      <c r="D70" s="28">
        <f t="shared" si="53"/>
        <v>-1.8690000000000002</v>
      </c>
      <c r="E70" s="28">
        <f t="shared" si="53"/>
        <v>-2.6390000000000002</v>
      </c>
      <c r="F70" s="28">
        <f t="shared" si="53"/>
        <v>-3.9000000000000008</v>
      </c>
      <c r="G70" s="28">
        <f t="shared" si="53"/>
        <v>0.61949999999999861</v>
      </c>
      <c r="H70" s="28">
        <f t="shared" si="53"/>
        <v>-0.43550000000000111</v>
      </c>
      <c r="I70" s="28">
        <f t="shared" si="53"/>
        <v>0.34600000000000009</v>
      </c>
      <c r="J70" s="28">
        <f t="shared" si="53"/>
        <v>3.532</v>
      </c>
      <c r="K70" s="28">
        <f t="shared" si="53"/>
        <v>1.6960000000000015</v>
      </c>
      <c r="L70" s="28">
        <f t="shared" si="53"/>
        <v>3.3565000000000005</v>
      </c>
      <c r="M70" s="28">
        <f t="shared" si="53"/>
        <v>3.4909999999999997</v>
      </c>
      <c r="N70" s="28">
        <f t="shared" si="53"/>
        <v>4.3119999999999976</v>
      </c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78FC-B7B1-4EDC-9ED5-1E7555A2E334}">
  <dimension ref="A1:DZ70"/>
  <sheetViews>
    <sheetView tabSelected="1" topLeftCell="A16" zoomScale="70" zoomScaleNormal="70" workbookViewId="0">
      <selection activeCell="AF22" sqref="AF22"/>
    </sheetView>
  </sheetViews>
  <sheetFormatPr defaultRowHeight="15"/>
  <cols>
    <col min="1" max="1" width="35.77734375" customWidth="1"/>
    <col min="2" max="2" width="11.44140625" customWidth="1"/>
    <col min="3" max="3" width="11.77734375" customWidth="1"/>
    <col min="4" max="4" width="7.109375" customWidth="1"/>
    <col min="5" max="5" width="11.109375" customWidth="1"/>
    <col min="6" max="6" width="8" customWidth="1"/>
    <col min="7" max="7" width="10.109375" customWidth="1"/>
    <col min="8" max="8" width="9.77734375" customWidth="1"/>
    <col min="9" max="9" width="7.5546875" customWidth="1"/>
    <col min="10" max="10" width="9.77734375" customWidth="1"/>
    <col min="11" max="11" width="10.5546875" customWidth="1"/>
    <col min="12" max="12" width="9.5546875" customWidth="1"/>
    <col min="13" max="13" width="9.21875" customWidth="1"/>
    <col min="14" max="14" width="8" customWidth="1"/>
    <col min="15" max="16" width="11.44140625" customWidth="1"/>
    <col min="17" max="17" width="8.6640625" customWidth="1"/>
    <col min="18" max="20" width="8.21875" customWidth="1"/>
    <col min="21" max="21" width="7.5546875" customWidth="1"/>
    <col min="22" max="23" width="10.44140625" customWidth="1"/>
    <col min="24" max="24" width="7.33203125" customWidth="1"/>
    <col min="25" max="25" width="10.44140625" customWidth="1"/>
    <col min="26" max="26" width="6.77734375" customWidth="1"/>
    <col min="27" max="27" width="10.44140625" customWidth="1"/>
    <col min="28" max="28" width="7.5546875" customWidth="1"/>
    <col min="29" max="34" width="10.44140625" customWidth="1"/>
    <col min="35" max="44" width="10.109375" customWidth="1"/>
    <col min="45" max="89" width="9.6640625" customWidth="1"/>
    <col min="98" max="99" width="9.6640625" customWidth="1"/>
    <col min="101" max="115" width="9.6640625" customWidth="1"/>
    <col min="116" max="116" width="9.77734375" customWidth="1"/>
    <col min="117" max="117" width="9.33203125" customWidth="1"/>
    <col min="118" max="118" width="9.5546875" customWidth="1"/>
    <col min="119" max="119" width="9.6640625" customWidth="1"/>
    <col min="120" max="120" width="9.88671875" customWidth="1"/>
    <col min="121" max="121" width="9.6640625" customWidth="1"/>
    <col min="122" max="122" width="9.21875" customWidth="1"/>
    <col min="123" max="123" width="10.21875" customWidth="1"/>
  </cols>
  <sheetData>
    <row r="1" spans="1:130">
      <c r="A1" s="45" t="s">
        <v>299</v>
      </c>
      <c r="B1" s="45"/>
      <c r="C1" s="45"/>
      <c r="D1" s="45"/>
      <c r="E1" s="45"/>
      <c r="F1" s="45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310"/>
      <c r="BO1" s="310"/>
      <c r="BP1" s="310"/>
      <c r="BQ1" s="310"/>
      <c r="BR1" s="310"/>
      <c r="BS1" s="310"/>
      <c r="BT1" s="310"/>
      <c r="BU1" s="310"/>
      <c r="BV1" s="310"/>
      <c r="BW1" s="310"/>
      <c r="BX1" s="310"/>
      <c r="BY1" s="310"/>
      <c r="BZ1" s="310"/>
      <c r="CA1" s="310"/>
      <c r="CB1" s="310"/>
      <c r="CC1" s="310"/>
      <c r="CD1" s="310"/>
      <c r="CE1" s="310"/>
      <c r="CF1" s="310"/>
      <c r="CG1" s="310"/>
      <c r="CH1" s="310"/>
      <c r="CI1" s="310"/>
      <c r="CJ1" s="310"/>
      <c r="CK1" s="310"/>
      <c r="CL1" s="310"/>
      <c r="CM1" s="310"/>
      <c r="CN1" s="310"/>
      <c r="CO1" s="310"/>
      <c r="CP1" s="310"/>
      <c r="CQ1" s="310"/>
      <c r="CR1" s="310"/>
      <c r="CS1" s="310"/>
      <c r="CT1" s="310"/>
      <c r="CU1" s="310"/>
      <c r="CX1" s="310"/>
      <c r="CZ1" s="310"/>
      <c r="DA1" s="310"/>
      <c r="DB1" s="310"/>
      <c r="DC1" s="310"/>
      <c r="DD1" s="310"/>
      <c r="DE1" s="310"/>
      <c r="DF1" s="310"/>
      <c r="DG1" s="310"/>
      <c r="DH1" s="310"/>
      <c r="DI1" s="310"/>
      <c r="DJ1" s="310"/>
      <c r="DK1" s="310"/>
      <c r="DL1" s="310"/>
      <c r="DM1" s="310"/>
      <c r="DN1" s="310"/>
      <c r="DO1" s="310"/>
      <c r="DP1" s="310"/>
      <c r="DQ1" s="310"/>
      <c r="DR1" s="310"/>
      <c r="DS1" s="310"/>
      <c r="DT1" s="310"/>
      <c r="DU1" s="310"/>
      <c r="DV1" s="310"/>
    </row>
    <row r="2" spans="1:130">
      <c r="A2" s="45" t="s">
        <v>360</v>
      </c>
      <c r="B2" s="45"/>
      <c r="C2" s="45"/>
      <c r="D2" s="45"/>
      <c r="E2" s="45"/>
      <c r="F2" s="45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0"/>
      <c r="CN2" s="310"/>
      <c r="CO2" s="310"/>
      <c r="CP2" s="310"/>
      <c r="CQ2" s="310"/>
      <c r="CR2" s="310"/>
      <c r="CS2" s="310"/>
      <c r="CT2" s="310"/>
      <c r="CU2" s="310"/>
      <c r="CV2" s="310"/>
      <c r="CY2" s="310"/>
      <c r="DA2" s="310"/>
      <c r="DB2" s="310"/>
      <c r="DC2" s="310"/>
      <c r="DD2" s="310"/>
      <c r="DE2" s="310"/>
      <c r="DF2" s="310"/>
      <c r="DG2" s="310"/>
      <c r="DH2" s="310"/>
      <c r="DI2" s="310"/>
      <c r="DJ2" s="310"/>
      <c r="DK2" s="310"/>
      <c r="DL2" s="310"/>
      <c r="DM2" s="310"/>
      <c r="DN2" s="310"/>
      <c r="DO2" s="310"/>
      <c r="DP2" s="310"/>
      <c r="DQ2" s="310"/>
      <c r="DR2" s="310"/>
      <c r="DS2" s="310"/>
      <c r="DT2" s="310"/>
      <c r="DU2" s="310"/>
      <c r="DV2" s="310"/>
      <c r="DW2" s="310"/>
    </row>
    <row r="3" spans="1:130">
      <c r="A3" s="310" t="s">
        <v>660</v>
      </c>
      <c r="B3" s="310"/>
      <c r="C3" s="45"/>
      <c r="D3" s="45"/>
      <c r="E3" s="45"/>
      <c r="F3" s="45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0"/>
      <c r="CG3" s="310"/>
      <c r="CH3" s="310"/>
      <c r="CI3" s="310"/>
      <c r="CJ3" s="310"/>
      <c r="CK3" s="310"/>
      <c r="CL3" s="310"/>
      <c r="CM3" s="310"/>
      <c r="CN3" s="310"/>
      <c r="CO3" s="310"/>
      <c r="CP3" s="310"/>
      <c r="CQ3" s="310"/>
      <c r="CR3" s="310"/>
      <c r="CS3" s="310"/>
      <c r="CT3" s="310"/>
      <c r="CU3" s="310"/>
      <c r="CV3" s="310"/>
      <c r="CW3" s="310"/>
      <c r="CX3" s="310"/>
      <c r="CY3" s="310"/>
      <c r="DB3" s="310"/>
      <c r="DD3" s="310"/>
      <c r="DE3" s="310"/>
      <c r="DF3" s="310"/>
      <c r="DG3" s="310"/>
      <c r="DH3" s="310"/>
      <c r="DI3" s="310"/>
      <c r="DJ3" s="310"/>
      <c r="DK3" s="310"/>
      <c r="DL3" s="310"/>
      <c r="DM3" s="310"/>
      <c r="DN3" s="310"/>
      <c r="DO3" s="310"/>
      <c r="DP3" s="310"/>
      <c r="DQ3" s="310"/>
      <c r="DR3" s="310"/>
      <c r="DS3" s="310"/>
      <c r="DT3" s="310"/>
      <c r="DU3" s="310"/>
      <c r="DV3" s="310"/>
      <c r="DW3" s="310"/>
      <c r="DX3" s="310"/>
      <c r="DY3" s="310"/>
      <c r="DZ3" s="310"/>
    </row>
    <row r="4" spans="1:130" ht="15.75" thickBot="1">
      <c r="A4" s="45"/>
      <c r="B4" s="45"/>
      <c r="C4" s="45"/>
      <c r="D4" s="45"/>
      <c r="E4" s="45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B4" s="310"/>
      <c r="CC4" s="310"/>
      <c r="CD4" s="310"/>
      <c r="CG4" s="310"/>
      <c r="CI4" s="310"/>
      <c r="CJ4" s="310"/>
      <c r="CK4" s="310"/>
      <c r="CL4" s="310"/>
      <c r="CM4" s="310"/>
      <c r="CN4" s="310"/>
      <c r="CO4" s="310"/>
      <c r="CP4" s="310"/>
      <c r="CQ4" s="310"/>
      <c r="CR4" s="310"/>
      <c r="CS4" s="310"/>
      <c r="CT4" s="310"/>
      <c r="CU4" s="310"/>
      <c r="CV4" s="310"/>
      <c r="CW4" s="310"/>
      <c r="CX4" s="310"/>
      <c r="CY4" s="310"/>
      <c r="CZ4" s="310"/>
      <c r="DA4" s="310"/>
      <c r="DB4" s="310"/>
      <c r="DC4" s="310"/>
      <c r="DD4" s="310"/>
      <c r="DE4" s="310"/>
    </row>
    <row r="5" spans="1:130" ht="32.25" customHeight="1">
      <c r="A5" s="364" t="s">
        <v>48</v>
      </c>
      <c r="B5" s="365" t="s">
        <v>659</v>
      </c>
      <c r="C5" s="366">
        <v>44949</v>
      </c>
      <c r="D5" s="367" t="s">
        <v>341</v>
      </c>
      <c r="E5" s="366">
        <v>44958</v>
      </c>
      <c r="F5" s="368" t="s">
        <v>342</v>
      </c>
      <c r="G5" s="366">
        <v>45015</v>
      </c>
      <c r="H5" s="367" t="s">
        <v>635</v>
      </c>
      <c r="I5" s="366">
        <v>45023</v>
      </c>
      <c r="J5" s="366">
        <v>45039</v>
      </c>
      <c r="K5" s="366">
        <v>45046</v>
      </c>
      <c r="L5" s="367" t="s">
        <v>636</v>
      </c>
      <c r="M5" s="366">
        <v>45054</v>
      </c>
      <c r="N5" s="366">
        <v>45058</v>
      </c>
      <c r="O5" s="366">
        <v>45064</v>
      </c>
      <c r="P5" s="366">
        <v>45067</v>
      </c>
      <c r="Q5" s="366">
        <v>45074</v>
      </c>
      <c r="R5" s="369" t="s">
        <v>347</v>
      </c>
      <c r="S5" s="366">
        <v>45081</v>
      </c>
      <c r="T5" s="366">
        <v>45085</v>
      </c>
      <c r="U5" s="369" t="s">
        <v>641</v>
      </c>
      <c r="V5" s="366">
        <v>45111</v>
      </c>
      <c r="W5" s="366">
        <v>45114</v>
      </c>
      <c r="X5" s="369" t="s">
        <v>639</v>
      </c>
      <c r="Y5" s="366">
        <v>45160</v>
      </c>
      <c r="Z5" s="369" t="s">
        <v>377</v>
      </c>
      <c r="AA5" s="366">
        <v>45196</v>
      </c>
      <c r="AB5" s="369" t="s">
        <v>640</v>
      </c>
      <c r="AC5" s="366">
        <v>45208</v>
      </c>
      <c r="AD5" s="366">
        <v>45213</v>
      </c>
      <c r="AE5" s="366">
        <v>45227</v>
      </c>
      <c r="AF5" s="369" t="s">
        <v>354</v>
      </c>
      <c r="AG5" s="366"/>
      <c r="AH5" s="369" t="s">
        <v>356</v>
      </c>
      <c r="AI5" s="366"/>
      <c r="AJ5" s="369" t="s">
        <v>357</v>
      </c>
      <c r="AK5" s="370" t="s">
        <v>358</v>
      </c>
    </row>
    <row r="6" spans="1:130" ht="15" customHeight="1">
      <c r="A6" s="310" t="s">
        <v>317</v>
      </c>
      <c r="B6" s="373">
        <f t="shared" ref="B6:B25" si="0">D6+F6+H6+L6+R6+U6+X6+Z6+AB6+AF6+AH6+AJ6</f>
        <v>26.200000000000003</v>
      </c>
      <c r="C6" s="20">
        <v>0.4</v>
      </c>
      <c r="D6" s="319">
        <f>C6</f>
        <v>0.4</v>
      </c>
      <c r="E6" s="20">
        <v>0.5</v>
      </c>
      <c r="F6" s="319">
        <f t="shared" ref="F6:F25" si="1">SUM(E6:E6)</f>
        <v>0.5</v>
      </c>
      <c r="G6" s="20">
        <v>0.3</v>
      </c>
      <c r="H6" s="319">
        <f t="shared" ref="H6:H25" si="2">SUM(G6:G6)</f>
        <v>0.3</v>
      </c>
      <c r="I6" s="20">
        <v>0.2</v>
      </c>
      <c r="J6" s="20">
        <v>3.7</v>
      </c>
      <c r="K6" s="20">
        <v>0.6</v>
      </c>
      <c r="L6" s="319">
        <f t="shared" ref="L6:L25" si="3">SUM(I6:K6)</f>
        <v>4.5</v>
      </c>
      <c r="M6" s="20">
        <v>1.5</v>
      </c>
      <c r="N6" s="20">
        <v>2</v>
      </c>
      <c r="O6" s="20">
        <v>0.3</v>
      </c>
      <c r="P6" s="20">
        <v>0.5</v>
      </c>
      <c r="Q6" s="20">
        <v>1.3</v>
      </c>
      <c r="R6" s="319">
        <f>SUM(M6:Q6)</f>
        <v>5.6</v>
      </c>
      <c r="S6" s="20">
        <v>0.6</v>
      </c>
      <c r="T6" s="20">
        <v>1.4</v>
      </c>
      <c r="U6" s="319">
        <f>SUM(S6:T6)</f>
        <v>2</v>
      </c>
      <c r="V6" s="20">
        <v>0.9</v>
      </c>
      <c r="W6" s="20">
        <v>0</v>
      </c>
      <c r="X6" s="319">
        <f>SUM(V6:W6)</f>
        <v>0.9</v>
      </c>
      <c r="Y6" s="20">
        <v>6</v>
      </c>
      <c r="Z6" s="319">
        <f t="shared" ref="Z6:Z25" si="4">SUM(Y6:Y6)</f>
        <v>6</v>
      </c>
      <c r="AA6" s="20">
        <v>1.3</v>
      </c>
      <c r="AB6" s="319">
        <f t="shared" ref="AB6:AB25" si="5">SUM(AA6:AA6)</f>
        <v>1.3</v>
      </c>
      <c r="AC6" s="20">
        <v>3.6</v>
      </c>
      <c r="AD6" s="20">
        <v>1</v>
      </c>
      <c r="AE6" s="20">
        <v>0.1</v>
      </c>
      <c r="AF6" s="319">
        <f>SUM(AC6:AE6)</f>
        <v>4.6999999999999993</v>
      </c>
      <c r="AG6" s="20"/>
      <c r="AH6" s="319">
        <f t="shared" ref="AH6:AH25" si="6">SUM(AG6:AG6)</f>
        <v>0</v>
      </c>
      <c r="AI6" s="20"/>
      <c r="AJ6" s="319">
        <f t="shared" ref="AJ6:AJ25" si="7">SUM(AI6:AI6)</f>
        <v>0</v>
      </c>
      <c r="AK6" s="20">
        <f>D6+F6+H6+L6+R6+U6+X6+Z6+AB6+AF6+AH6+AJ6</f>
        <v>26.200000000000003</v>
      </c>
    </row>
    <row r="7" spans="1:130" ht="15.75">
      <c r="A7" s="310" t="s">
        <v>669</v>
      </c>
      <c r="B7" s="373">
        <f t="shared" si="0"/>
        <v>23.119999999999997</v>
      </c>
      <c r="C7" s="20">
        <v>0.27</v>
      </c>
      <c r="D7" s="319">
        <f t="shared" ref="D7:D25" si="8">C7</f>
        <v>0.27</v>
      </c>
      <c r="E7" s="20">
        <v>0.36</v>
      </c>
      <c r="F7" s="319">
        <f t="shared" si="1"/>
        <v>0.36</v>
      </c>
      <c r="G7" s="20">
        <v>0.21</v>
      </c>
      <c r="H7" s="319">
        <f t="shared" si="2"/>
        <v>0.21</v>
      </c>
      <c r="I7" s="20">
        <v>0.81</v>
      </c>
      <c r="J7" s="20">
        <v>2.65</v>
      </c>
      <c r="K7" s="20">
        <v>0.57999999999999996</v>
      </c>
      <c r="L7" s="319">
        <f t="shared" si="3"/>
        <v>4.04</v>
      </c>
      <c r="M7" s="20">
        <v>1.31</v>
      </c>
      <c r="N7" s="20">
        <v>1.72</v>
      </c>
      <c r="O7" s="20">
        <v>0.25</v>
      </c>
      <c r="P7" s="20">
        <v>0.41</v>
      </c>
      <c r="Q7" s="20">
        <v>1.1299999999999999</v>
      </c>
      <c r="R7" s="319">
        <f>SUM(M7:Q7)</f>
        <v>4.82</v>
      </c>
      <c r="S7" s="20">
        <v>0.61</v>
      </c>
      <c r="T7" s="20">
        <v>1</v>
      </c>
      <c r="U7" s="319">
        <f t="shared" ref="U7:U25" si="9">SUM(S7:T7)</f>
        <v>1.6099999999999999</v>
      </c>
      <c r="V7" s="20">
        <v>0.84</v>
      </c>
      <c r="W7" s="20">
        <v>0</v>
      </c>
      <c r="X7" s="319">
        <f t="shared" ref="X7:X25" si="10">SUM(V7:W7)</f>
        <v>0.84</v>
      </c>
      <c r="Y7" s="20">
        <v>5.47</v>
      </c>
      <c r="Z7" s="319">
        <f t="shared" si="4"/>
        <v>5.47</v>
      </c>
      <c r="AA7" s="20">
        <v>1.37</v>
      </c>
      <c r="AB7" s="319">
        <f t="shared" si="5"/>
        <v>1.37</v>
      </c>
      <c r="AC7" s="20">
        <v>2.9</v>
      </c>
      <c r="AD7" s="20">
        <v>1.1100000000000001</v>
      </c>
      <c r="AE7" s="20">
        <v>0.12</v>
      </c>
      <c r="AF7" s="319">
        <f>SUM(AC7:AE7)</f>
        <v>4.13</v>
      </c>
      <c r="AG7" s="20"/>
      <c r="AH7" s="319">
        <f t="shared" si="6"/>
        <v>0</v>
      </c>
      <c r="AI7" s="20"/>
      <c r="AJ7" s="319">
        <f t="shared" si="7"/>
        <v>0</v>
      </c>
      <c r="AK7" s="20">
        <f t="shared" ref="AK7:AK25" si="11">D7+F7+H7+L7+R7+U7++X7+Z7+AB7+AF7+AH7+AJ7</f>
        <v>23.119999999999997</v>
      </c>
    </row>
    <row r="8" spans="1:130" ht="15.75">
      <c r="A8" s="371" t="s">
        <v>287</v>
      </c>
      <c r="B8" s="374">
        <f t="shared" si="0"/>
        <v>26.2</v>
      </c>
      <c r="C8" s="172">
        <v>0.6</v>
      </c>
      <c r="D8" s="326">
        <f t="shared" si="8"/>
        <v>0.6</v>
      </c>
      <c r="E8" s="172">
        <v>0.6</v>
      </c>
      <c r="F8" s="326">
        <f t="shared" si="1"/>
        <v>0.6</v>
      </c>
      <c r="G8" s="172">
        <v>0.4</v>
      </c>
      <c r="H8" s="326">
        <f t="shared" si="2"/>
        <v>0.4</v>
      </c>
      <c r="I8" s="172">
        <v>0.1</v>
      </c>
      <c r="J8" s="172">
        <v>4.3</v>
      </c>
      <c r="K8" s="172">
        <v>0.7</v>
      </c>
      <c r="L8" s="326">
        <f t="shared" si="3"/>
        <v>5.0999999999999996</v>
      </c>
      <c r="M8" s="172">
        <v>2</v>
      </c>
      <c r="N8" s="172">
        <v>1.9</v>
      </c>
      <c r="O8" s="172">
        <v>0.3</v>
      </c>
      <c r="P8" s="172">
        <v>0.5</v>
      </c>
      <c r="Q8" s="172">
        <v>1.4</v>
      </c>
      <c r="R8" s="326">
        <f t="shared" ref="R8:R25" si="12">SUM(M8:Q8)</f>
        <v>6.1</v>
      </c>
      <c r="S8" s="172">
        <v>0.5</v>
      </c>
      <c r="T8" s="172">
        <v>0.9</v>
      </c>
      <c r="U8" s="326">
        <f t="shared" si="9"/>
        <v>1.4</v>
      </c>
      <c r="V8" s="172">
        <v>0.8</v>
      </c>
      <c r="W8" s="172">
        <v>0</v>
      </c>
      <c r="X8" s="326">
        <f t="shared" si="10"/>
        <v>0.8</v>
      </c>
      <c r="Y8" s="172">
        <v>6</v>
      </c>
      <c r="Z8" s="326">
        <f t="shared" si="4"/>
        <v>6</v>
      </c>
      <c r="AA8" s="172">
        <v>1.2</v>
      </c>
      <c r="AB8" s="326">
        <f t="shared" si="5"/>
        <v>1.2</v>
      </c>
      <c r="AC8" s="172">
        <v>2.9</v>
      </c>
      <c r="AD8" s="172">
        <v>0.9</v>
      </c>
      <c r="AE8" s="172">
        <v>0.2</v>
      </c>
      <c r="AF8" s="326">
        <f>SUM(AC8:AE8)</f>
        <v>4</v>
      </c>
      <c r="AG8" s="172"/>
      <c r="AH8" s="326">
        <f t="shared" si="6"/>
        <v>0</v>
      </c>
      <c r="AI8" s="172"/>
      <c r="AJ8" s="326">
        <f t="shared" si="7"/>
        <v>0</v>
      </c>
      <c r="AK8" s="172">
        <f t="shared" si="11"/>
        <v>26.2</v>
      </c>
    </row>
    <row r="9" spans="1:130" ht="15.75">
      <c r="A9" s="310" t="s">
        <v>52</v>
      </c>
      <c r="B9" s="373">
        <f t="shared" si="0"/>
        <v>31.9</v>
      </c>
      <c r="C9" s="20">
        <v>0.8</v>
      </c>
      <c r="D9" s="319">
        <f t="shared" si="8"/>
        <v>0.8</v>
      </c>
      <c r="E9" s="20">
        <v>0.4</v>
      </c>
      <c r="F9" s="319">
        <f t="shared" si="1"/>
        <v>0.4</v>
      </c>
      <c r="G9" s="20">
        <v>0</v>
      </c>
      <c r="H9" s="319">
        <f t="shared" si="2"/>
        <v>0</v>
      </c>
      <c r="I9" s="20">
        <v>0.1</v>
      </c>
      <c r="J9" s="20">
        <v>4</v>
      </c>
      <c r="K9" s="20">
        <v>0.4</v>
      </c>
      <c r="L9" s="319">
        <f t="shared" si="3"/>
        <v>4.5</v>
      </c>
      <c r="M9" s="20">
        <v>0.5</v>
      </c>
      <c r="N9" s="20">
        <v>1.3</v>
      </c>
      <c r="O9" s="20">
        <v>0.7</v>
      </c>
      <c r="P9" s="20">
        <v>0.4</v>
      </c>
      <c r="Q9" s="20">
        <v>1.6</v>
      </c>
      <c r="R9" s="319">
        <f t="shared" si="12"/>
        <v>4.5</v>
      </c>
      <c r="S9" s="20">
        <v>0.4</v>
      </c>
      <c r="T9" s="20">
        <v>1.9</v>
      </c>
      <c r="U9" s="319">
        <f t="shared" si="9"/>
        <v>2.2999999999999998</v>
      </c>
      <c r="V9" s="20">
        <v>1.2</v>
      </c>
      <c r="W9" s="20">
        <v>0</v>
      </c>
      <c r="X9" s="319">
        <f t="shared" si="10"/>
        <v>1.2</v>
      </c>
      <c r="Y9" s="20">
        <v>6</v>
      </c>
      <c r="Z9" s="319">
        <f t="shared" si="4"/>
        <v>6</v>
      </c>
      <c r="AA9" s="20">
        <v>1.6</v>
      </c>
      <c r="AB9" s="319">
        <f t="shared" si="5"/>
        <v>1.6</v>
      </c>
      <c r="AC9" s="20">
        <v>5.2</v>
      </c>
      <c r="AD9" s="20">
        <v>4.7</v>
      </c>
      <c r="AE9" s="20">
        <v>0.7</v>
      </c>
      <c r="AF9" s="319">
        <f>SUM(AC9:AE9)</f>
        <v>10.6</v>
      </c>
      <c r="AG9" s="20"/>
      <c r="AH9" s="319">
        <f t="shared" si="6"/>
        <v>0</v>
      </c>
      <c r="AI9" s="20"/>
      <c r="AJ9" s="319">
        <f t="shared" si="7"/>
        <v>0</v>
      </c>
      <c r="AK9" s="20">
        <f t="shared" si="11"/>
        <v>31.9</v>
      </c>
    </row>
    <row r="10" spans="1:130" ht="15.75">
      <c r="A10" s="310" t="s">
        <v>661</v>
      </c>
      <c r="B10" s="373">
        <f t="shared" si="0"/>
        <v>21.200000000000003</v>
      </c>
      <c r="C10" s="20">
        <v>0.8</v>
      </c>
      <c r="D10" s="319">
        <f t="shared" si="8"/>
        <v>0.8</v>
      </c>
      <c r="E10" s="20">
        <v>0.8</v>
      </c>
      <c r="F10" s="319">
        <f t="shared" si="1"/>
        <v>0.8</v>
      </c>
      <c r="G10" s="20">
        <v>0.1</v>
      </c>
      <c r="H10" s="319">
        <f t="shared" si="2"/>
        <v>0.1</v>
      </c>
      <c r="I10" s="20">
        <v>0.2</v>
      </c>
      <c r="J10" s="20">
        <v>2.5</v>
      </c>
      <c r="K10" s="20">
        <v>0.5</v>
      </c>
      <c r="L10" s="319">
        <f t="shared" si="3"/>
        <v>3.2</v>
      </c>
      <c r="M10" s="20">
        <v>0.4</v>
      </c>
      <c r="N10" s="20">
        <v>1.8</v>
      </c>
      <c r="O10" s="20">
        <v>1.1000000000000001</v>
      </c>
      <c r="P10" s="20">
        <v>0.6</v>
      </c>
      <c r="Q10" s="20">
        <v>1.4</v>
      </c>
      <c r="R10" s="319">
        <f t="shared" si="12"/>
        <v>5.3000000000000007</v>
      </c>
      <c r="S10" s="20">
        <v>0.3</v>
      </c>
      <c r="T10" s="20">
        <v>1.4</v>
      </c>
      <c r="U10" s="319">
        <f t="shared" si="9"/>
        <v>1.7</v>
      </c>
      <c r="V10" s="20">
        <v>1.4</v>
      </c>
      <c r="W10" s="20">
        <v>0</v>
      </c>
      <c r="X10" s="319">
        <f t="shared" si="10"/>
        <v>1.4</v>
      </c>
      <c r="Y10" s="20">
        <v>3.6</v>
      </c>
      <c r="Z10" s="319">
        <f t="shared" si="4"/>
        <v>3.6</v>
      </c>
      <c r="AA10" s="20">
        <v>1</v>
      </c>
      <c r="AB10" s="319">
        <f t="shared" si="5"/>
        <v>1</v>
      </c>
      <c r="AC10" s="20">
        <v>2.2999999999999998</v>
      </c>
      <c r="AD10" s="20">
        <v>0.9</v>
      </c>
      <c r="AE10" s="20">
        <v>0.1</v>
      </c>
      <c r="AF10" s="319">
        <f>SUM(AC10:AE10)</f>
        <v>3.3</v>
      </c>
      <c r="AG10" s="20"/>
      <c r="AH10" s="319">
        <f t="shared" si="6"/>
        <v>0</v>
      </c>
      <c r="AI10" s="20"/>
      <c r="AJ10" s="319">
        <f t="shared" si="7"/>
        <v>0</v>
      </c>
      <c r="AK10" s="20">
        <f t="shared" si="11"/>
        <v>21.200000000000003</v>
      </c>
    </row>
    <row r="11" spans="1:130" s="1" customFormat="1" ht="15.75">
      <c r="A11" s="371" t="s">
        <v>663</v>
      </c>
      <c r="B11" s="374">
        <f t="shared" si="0"/>
        <v>27.6</v>
      </c>
      <c r="C11" s="172">
        <v>1.1000000000000001</v>
      </c>
      <c r="D11" s="326">
        <f t="shared" si="8"/>
        <v>1.1000000000000001</v>
      </c>
      <c r="E11" s="172">
        <v>0.8</v>
      </c>
      <c r="F11" s="326">
        <f t="shared" si="1"/>
        <v>0.8</v>
      </c>
      <c r="G11" s="172">
        <v>0.6</v>
      </c>
      <c r="H11" s="326">
        <f t="shared" si="2"/>
        <v>0.6</v>
      </c>
      <c r="I11" s="172">
        <v>0.2</v>
      </c>
      <c r="J11" s="172">
        <v>2.9</v>
      </c>
      <c r="K11" s="172">
        <v>0.8</v>
      </c>
      <c r="L11" s="326">
        <f t="shared" si="3"/>
        <v>3.9000000000000004</v>
      </c>
      <c r="M11" s="172">
        <v>0.5</v>
      </c>
      <c r="N11" s="172">
        <v>2.1</v>
      </c>
      <c r="O11" s="172">
        <v>2</v>
      </c>
      <c r="P11" s="172">
        <v>0.5</v>
      </c>
      <c r="Q11" s="172">
        <v>1.9</v>
      </c>
      <c r="R11" s="326">
        <f t="shared" si="12"/>
        <v>7</v>
      </c>
      <c r="S11" s="172">
        <v>1.2</v>
      </c>
      <c r="T11" s="172">
        <v>2.9</v>
      </c>
      <c r="U11" s="326">
        <f t="shared" si="9"/>
        <v>4.0999999999999996</v>
      </c>
      <c r="V11" s="172">
        <v>0.6</v>
      </c>
      <c r="W11" s="172">
        <v>0.6</v>
      </c>
      <c r="X11" s="326">
        <f t="shared" si="10"/>
        <v>1.2</v>
      </c>
      <c r="Y11" s="172">
        <v>6</v>
      </c>
      <c r="Z11" s="326">
        <f t="shared" si="4"/>
        <v>6</v>
      </c>
      <c r="AA11" s="172">
        <v>0.8</v>
      </c>
      <c r="AB11" s="326">
        <f t="shared" si="5"/>
        <v>0.8</v>
      </c>
      <c r="AC11" s="172">
        <v>1.2</v>
      </c>
      <c r="AD11" s="172">
        <v>0.5</v>
      </c>
      <c r="AE11" s="172">
        <v>0.4</v>
      </c>
      <c r="AF11" s="326">
        <f>SUM(AC11:AE11)</f>
        <v>2.1</v>
      </c>
      <c r="AG11" s="172"/>
      <c r="AH11" s="326">
        <f t="shared" si="6"/>
        <v>0</v>
      </c>
      <c r="AI11" s="172"/>
      <c r="AJ11" s="326">
        <f t="shared" si="7"/>
        <v>0</v>
      </c>
      <c r="AK11" s="172">
        <f t="shared" si="11"/>
        <v>27.6</v>
      </c>
    </row>
    <row r="12" spans="1:130" ht="15.75">
      <c r="A12" s="310" t="s">
        <v>637</v>
      </c>
      <c r="B12" s="373">
        <f t="shared" si="0"/>
        <v>23.599999999999998</v>
      </c>
      <c r="C12" s="20">
        <v>0.4</v>
      </c>
      <c r="D12" s="319">
        <f t="shared" si="8"/>
        <v>0.4</v>
      </c>
      <c r="E12" s="20">
        <v>0.6</v>
      </c>
      <c r="F12" s="319">
        <f t="shared" si="1"/>
        <v>0.6</v>
      </c>
      <c r="G12" s="20">
        <v>0.8</v>
      </c>
      <c r="H12" s="319">
        <f t="shared" si="2"/>
        <v>0.8</v>
      </c>
      <c r="I12" s="20">
        <v>0.1</v>
      </c>
      <c r="J12" s="20">
        <v>3.3</v>
      </c>
      <c r="K12" s="20">
        <v>0.7</v>
      </c>
      <c r="L12" s="319">
        <f t="shared" si="3"/>
        <v>4.0999999999999996</v>
      </c>
      <c r="M12" s="20">
        <v>0.7</v>
      </c>
      <c r="N12" s="20">
        <v>1.5</v>
      </c>
      <c r="O12" s="20">
        <v>1.7</v>
      </c>
      <c r="P12" s="20">
        <v>0.3</v>
      </c>
      <c r="Q12" s="20">
        <v>1</v>
      </c>
      <c r="R12" s="319">
        <f t="shared" si="12"/>
        <v>5.2</v>
      </c>
      <c r="S12" s="20">
        <v>0.9</v>
      </c>
      <c r="T12" s="20">
        <v>1.7</v>
      </c>
      <c r="U12" s="319">
        <f t="shared" si="9"/>
        <v>2.6</v>
      </c>
      <c r="V12" s="20">
        <v>0.3</v>
      </c>
      <c r="W12" s="20">
        <v>0.4</v>
      </c>
      <c r="X12" s="319">
        <f t="shared" si="10"/>
        <v>0.7</v>
      </c>
      <c r="Y12" s="20">
        <v>6</v>
      </c>
      <c r="Z12" s="319">
        <f t="shared" si="4"/>
        <v>6</v>
      </c>
      <c r="AA12" s="20">
        <v>0.2</v>
      </c>
      <c r="AB12" s="319">
        <f t="shared" si="5"/>
        <v>0.2</v>
      </c>
      <c r="AC12" s="20">
        <v>2.5</v>
      </c>
      <c r="AD12" s="20">
        <v>0.3</v>
      </c>
      <c r="AE12" s="20">
        <v>0.2</v>
      </c>
      <c r="AF12" s="319">
        <f>SUM(AC12:AE12)</f>
        <v>3</v>
      </c>
      <c r="AG12" s="20"/>
      <c r="AH12" s="319">
        <f t="shared" si="6"/>
        <v>0</v>
      </c>
      <c r="AI12" s="20"/>
      <c r="AJ12" s="319">
        <f t="shared" si="7"/>
        <v>0</v>
      </c>
      <c r="AK12" s="20">
        <f t="shared" si="11"/>
        <v>23.599999999999998</v>
      </c>
    </row>
    <row r="13" spans="1:130" ht="15.75">
      <c r="A13" s="310" t="s">
        <v>667</v>
      </c>
      <c r="B13" s="373">
        <f t="shared" si="0"/>
        <v>22.77</v>
      </c>
      <c r="C13" s="20">
        <v>0.4</v>
      </c>
      <c r="D13" s="319">
        <f t="shared" si="8"/>
        <v>0.4</v>
      </c>
      <c r="E13" s="20">
        <v>0.6</v>
      </c>
      <c r="F13" s="319">
        <f t="shared" si="1"/>
        <v>0.6</v>
      </c>
      <c r="G13" s="20">
        <v>0.1</v>
      </c>
      <c r="H13" s="319">
        <f t="shared" si="2"/>
        <v>0.1</v>
      </c>
      <c r="I13" s="20">
        <v>0.2</v>
      </c>
      <c r="J13" s="20">
        <v>2.5</v>
      </c>
      <c r="K13" s="20">
        <v>0.71</v>
      </c>
      <c r="L13" s="319">
        <f t="shared" si="3"/>
        <v>3.41</v>
      </c>
      <c r="M13" s="20">
        <v>1.1000000000000001</v>
      </c>
      <c r="N13" s="20">
        <v>1.4</v>
      </c>
      <c r="O13" s="20">
        <v>0.62</v>
      </c>
      <c r="P13" s="20">
        <v>0.2</v>
      </c>
      <c r="Q13" s="20">
        <v>1.1000000000000001</v>
      </c>
      <c r="R13" s="319">
        <f t="shared" si="12"/>
        <v>4.42</v>
      </c>
      <c r="S13" s="20">
        <v>0.4</v>
      </c>
      <c r="T13" s="20">
        <v>1.92</v>
      </c>
      <c r="U13" s="319">
        <f t="shared" si="9"/>
        <v>2.3199999999999998</v>
      </c>
      <c r="V13" s="20">
        <v>1.72</v>
      </c>
      <c r="W13" s="20">
        <v>0.3</v>
      </c>
      <c r="X13" s="319">
        <f t="shared" si="10"/>
        <v>2.02</v>
      </c>
      <c r="Y13" s="20">
        <v>6</v>
      </c>
      <c r="Z13" s="319">
        <f t="shared" si="4"/>
        <v>6</v>
      </c>
      <c r="AA13" s="20">
        <v>0.5</v>
      </c>
      <c r="AB13" s="319">
        <f t="shared" si="5"/>
        <v>0.5</v>
      </c>
      <c r="AC13" s="20">
        <v>2.5</v>
      </c>
      <c r="AD13" s="20">
        <v>0.2</v>
      </c>
      <c r="AE13" s="20">
        <v>0.3</v>
      </c>
      <c r="AF13" s="319">
        <f>SUM(AC13:AE13)</f>
        <v>3</v>
      </c>
      <c r="AG13" s="20"/>
      <c r="AH13" s="319">
        <f t="shared" si="6"/>
        <v>0</v>
      </c>
      <c r="AI13" s="20"/>
      <c r="AJ13" s="319">
        <f t="shared" si="7"/>
        <v>0</v>
      </c>
      <c r="AK13" s="20">
        <f t="shared" si="11"/>
        <v>22.77</v>
      </c>
    </row>
    <row r="14" spans="1:130" ht="15.75">
      <c r="A14" s="371" t="s">
        <v>638</v>
      </c>
      <c r="B14" s="374">
        <f t="shared" si="0"/>
        <v>23.200000000000003</v>
      </c>
      <c r="C14" s="172">
        <v>0.7</v>
      </c>
      <c r="D14" s="326">
        <f t="shared" si="8"/>
        <v>0.7</v>
      </c>
      <c r="E14" s="172">
        <v>0.7</v>
      </c>
      <c r="F14" s="326">
        <f t="shared" si="1"/>
        <v>0.7</v>
      </c>
      <c r="G14" s="172">
        <v>0.5</v>
      </c>
      <c r="H14" s="326">
        <f t="shared" si="2"/>
        <v>0.5</v>
      </c>
      <c r="I14" s="172">
        <v>0.2</v>
      </c>
      <c r="J14" s="172">
        <v>3.6</v>
      </c>
      <c r="K14" s="172">
        <v>0.7</v>
      </c>
      <c r="L14" s="326">
        <f t="shared" si="3"/>
        <v>4.5</v>
      </c>
      <c r="M14" s="172">
        <v>0.9</v>
      </c>
      <c r="N14" s="172">
        <v>1.6</v>
      </c>
      <c r="O14" s="172">
        <v>0.8</v>
      </c>
      <c r="P14" s="172">
        <v>0.5</v>
      </c>
      <c r="Q14" s="172">
        <v>1.2</v>
      </c>
      <c r="R14" s="326">
        <f t="shared" si="12"/>
        <v>5</v>
      </c>
      <c r="S14" s="172">
        <v>0.7</v>
      </c>
      <c r="T14" s="172">
        <v>1.6</v>
      </c>
      <c r="U14" s="326">
        <f t="shared" si="9"/>
        <v>2.2999999999999998</v>
      </c>
      <c r="V14" s="172">
        <v>0.9</v>
      </c>
      <c r="W14" s="172">
        <v>0.4</v>
      </c>
      <c r="X14" s="326">
        <f t="shared" si="10"/>
        <v>1.3</v>
      </c>
      <c r="Y14" s="172">
        <v>4.8</v>
      </c>
      <c r="Z14" s="326">
        <f t="shared" si="4"/>
        <v>4.8</v>
      </c>
      <c r="AA14" s="172">
        <v>0.8</v>
      </c>
      <c r="AB14" s="326">
        <f t="shared" si="5"/>
        <v>0.8</v>
      </c>
      <c r="AC14" s="172">
        <v>1.9</v>
      </c>
      <c r="AD14" s="172">
        <v>0.4</v>
      </c>
      <c r="AE14" s="172">
        <v>0.3</v>
      </c>
      <c r="AF14" s="326">
        <f>SUM(AC14:AE14)</f>
        <v>2.5999999999999996</v>
      </c>
      <c r="AG14" s="172"/>
      <c r="AH14" s="326">
        <f t="shared" si="6"/>
        <v>0</v>
      </c>
      <c r="AI14" s="172"/>
      <c r="AJ14" s="326">
        <f t="shared" si="7"/>
        <v>0</v>
      </c>
      <c r="AK14" s="172">
        <f t="shared" si="11"/>
        <v>23.200000000000003</v>
      </c>
    </row>
    <row r="15" spans="1:130" ht="15.75">
      <c r="A15" s="310" t="s">
        <v>256</v>
      </c>
      <c r="B15" s="373">
        <f t="shared" si="0"/>
        <v>26.400000000000002</v>
      </c>
      <c r="C15" s="20">
        <v>0.8</v>
      </c>
      <c r="D15" s="319">
        <f t="shared" si="8"/>
        <v>0.8</v>
      </c>
      <c r="E15" s="20">
        <v>0.5</v>
      </c>
      <c r="F15" s="319">
        <f t="shared" si="1"/>
        <v>0.5</v>
      </c>
      <c r="G15" s="20">
        <v>0.3</v>
      </c>
      <c r="H15" s="319">
        <f t="shared" si="2"/>
        <v>0.3</v>
      </c>
      <c r="I15" s="20">
        <v>0.1</v>
      </c>
      <c r="J15" s="20">
        <v>3.6</v>
      </c>
      <c r="K15" s="20">
        <v>0.5</v>
      </c>
      <c r="L15" s="319">
        <f t="shared" si="3"/>
        <v>4.2</v>
      </c>
      <c r="M15" s="20">
        <v>0.8</v>
      </c>
      <c r="N15" s="20">
        <v>1.1000000000000001</v>
      </c>
      <c r="O15" s="20">
        <v>0.9</v>
      </c>
      <c r="P15" s="20">
        <v>0.4</v>
      </c>
      <c r="Q15" s="20">
        <v>1.6</v>
      </c>
      <c r="R15" s="319">
        <f t="shared" si="12"/>
        <v>4.8000000000000007</v>
      </c>
      <c r="S15" s="20">
        <v>0.9</v>
      </c>
      <c r="T15" s="20">
        <v>1.4</v>
      </c>
      <c r="U15" s="319">
        <f t="shared" si="9"/>
        <v>2.2999999999999998</v>
      </c>
      <c r="V15" s="20">
        <v>1.6</v>
      </c>
      <c r="W15" s="20">
        <v>0.5</v>
      </c>
      <c r="X15" s="319">
        <f t="shared" si="10"/>
        <v>2.1</v>
      </c>
      <c r="Y15" s="20">
        <v>5.8</v>
      </c>
      <c r="Z15" s="319">
        <f t="shared" si="4"/>
        <v>5.8</v>
      </c>
      <c r="AA15" s="20">
        <v>1.8</v>
      </c>
      <c r="AB15" s="319">
        <f t="shared" si="5"/>
        <v>1.8</v>
      </c>
      <c r="AC15" s="20">
        <v>3.2</v>
      </c>
      <c r="AD15" s="20">
        <v>0.4</v>
      </c>
      <c r="AE15" s="20">
        <v>0.2</v>
      </c>
      <c r="AF15" s="319">
        <f>SUM(AC15:AE15)</f>
        <v>3.8000000000000003</v>
      </c>
      <c r="AG15" s="20"/>
      <c r="AH15" s="319">
        <f t="shared" si="6"/>
        <v>0</v>
      </c>
      <c r="AI15" s="20"/>
      <c r="AJ15" s="319">
        <f t="shared" si="7"/>
        <v>0</v>
      </c>
      <c r="AK15" s="20">
        <f t="shared" si="11"/>
        <v>26.400000000000002</v>
      </c>
    </row>
    <row r="16" spans="1:130" ht="15.75">
      <c r="A16" s="310" t="s">
        <v>257</v>
      </c>
      <c r="B16" s="373">
        <f t="shared" si="0"/>
        <v>21.7</v>
      </c>
      <c r="C16" s="20">
        <v>0.5</v>
      </c>
      <c r="D16" s="319">
        <f t="shared" si="8"/>
        <v>0.5</v>
      </c>
      <c r="E16" s="20">
        <v>0.5</v>
      </c>
      <c r="F16" s="319">
        <f t="shared" si="1"/>
        <v>0.5</v>
      </c>
      <c r="G16" s="20">
        <v>0.2</v>
      </c>
      <c r="H16" s="319">
        <f t="shared" si="2"/>
        <v>0.2</v>
      </c>
      <c r="I16" s="20">
        <v>0.2</v>
      </c>
      <c r="J16" s="20">
        <v>4</v>
      </c>
      <c r="K16" s="20">
        <v>0.5</v>
      </c>
      <c r="L16" s="319">
        <f t="shared" si="3"/>
        <v>4.7</v>
      </c>
      <c r="M16" s="20">
        <v>1.6</v>
      </c>
      <c r="N16" s="20">
        <v>1.2</v>
      </c>
      <c r="O16" s="20">
        <v>0.5</v>
      </c>
      <c r="P16" s="20">
        <v>0.5</v>
      </c>
      <c r="Q16" s="20">
        <v>1.3</v>
      </c>
      <c r="R16" s="319">
        <f t="shared" si="12"/>
        <v>5.0999999999999996</v>
      </c>
      <c r="S16" s="20">
        <v>0.7</v>
      </c>
      <c r="T16" s="20">
        <v>1.1000000000000001</v>
      </c>
      <c r="U16" s="319">
        <f t="shared" si="9"/>
        <v>1.8</v>
      </c>
      <c r="V16" s="20">
        <v>1.1000000000000001</v>
      </c>
      <c r="W16" s="20">
        <v>0.2</v>
      </c>
      <c r="X16" s="319">
        <f t="shared" si="10"/>
        <v>1.3</v>
      </c>
      <c r="Y16" s="20">
        <v>3.9</v>
      </c>
      <c r="Z16" s="319">
        <f t="shared" si="4"/>
        <v>3.9</v>
      </c>
      <c r="AA16" s="20">
        <v>1.2</v>
      </c>
      <c r="AB16" s="319">
        <f t="shared" si="5"/>
        <v>1.2</v>
      </c>
      <c r="AC16" s="20">
        <v>2</v>
      </c>
      <c r="AD16" s="20">
        <v>0.4</v>
      </c>
      <c r="AE16" s="20">
        <v>0.1</v>
      </c>
      <c r="AF16" s="319">
        <f>SUM(AC16:AE16)</f>
        <v>2.5</v>
      </c>
      <c r="AG16" s="20"/>
      <c r="AH16" s="319">
        <f t="shared" si="6"/>
        <v>0</v>
      </c>
      <c r="AI16" s="20"/>
      <c r="AJ16" s="319">
        <f t="shared" si="7"/>
        <v>0</v>
      </c>
      <c r="AK16" s="20">
        <f t="shared" si="11"/>
        <v>21.7</v>
      </c>
    </row>
    <row r="17" spans="1:37" ht="15.75">
      <c r="A17" s="310" t="s">
        <v>662</v>
      </c>
      <c r="B17" s="373">
        <f t="shared" si="0"/>
        <v>25.2</v>
      </c>
      <c r="C17" s="20">
        <v>0.7</v>
      </c>
      <c r="D17" s="319">
        <f t="shared" si="8"/>
        <v>0.7</v>
      </c>
      <c r="E17" s="20">
        <v>0.8</v>
      </c>
      <c r="F17" s="319">
        <f t="shared" si="1"/>
        <v>0.8</v>
      </c>
      <c r="G17" s="20">
        <v>0.3</v>
      </c>
      <c r="H17" s="319">
        <f t="shared" si="2"/>
        <v>0.3</v>
      </c>
      <c r="I17" s="20">
        <v>0.2</v>
      </c>
      <c r="J17" s="20">
        <v>3.2</v>
      </c>
      <c r="K17" s="20">
        <v>0.5</v>
      </c>
      <c r="L17" s="319">
        <f t="shared" si="3"/>
        <v>3.9000000000000004</v>
      </c>
      <c r="M17" s="20">
        <v>1.1000000000000001</v>
      </c>
      <c r="N17" s="20">
        <v>1.4</v>
      </c>
      <c r="O17" s="20">
        <v>0.7</v>
      </c>
      <c r="P17" s="20">
        <v>0.5</v>
      </c>
      <c r="Q17" s="20">
        <v>1.4</v>
      </c>
      <c r="R17" s="319">
        <f t="shared" si="12"/>
        <v>5.0999999999999996</v>
      </c>
      <c r="S17" s="20">
        <v>0.5</v>
      </c>
      <c r="T17" s="20">
        <v>1.6</v>
      </c>
      <c r="U17" s="319">
        <f t="shared" si="9"/>
        <v>2.1</v>
      </c>
      <c r="V17" s="20">
        <v>0.8</v>
      </c>
      <c r="W17" s="20">
        <v>0.2</v>
      </c>
      <c r="X17" s="319">
        <f t="shared" si="10"/>
        <v>1</v>
      </c>
      <c r="Y17" s="20">
        <v>6</v>
      </c>
      <c r="Z17" s="319">
        <f t="shared" si="4"/>
        <v>6</v>
      </c>
      <c r="AA17" s="20">
        <v>2.2999999999999998</v>
      </c>
      <c r="AB17" s="319">
        <f t="shared" si="5"/>
        <v>2.2999999999999998</v>
      </c>
      <c r="AC17" s="20">
        <v>2.1</v>
      </c>
      <c r="AD17" s="20">
        <v>0.6</v>
      </c>
      <c r="AE17" s="20">
        <v>0.3</v>
      </c>
      <c r="AF17" s="319">
        <f>SUM(AC17:AE17)</f>
        <v>3</v>
      </c>
      <c r="AG17" s="20"/>
      <c r="AH17" s="319">
        <f t="shared" si="6"/>
        <v>0</v>
      </c>
      <c r="AI17" s="20"/>
      <c r="AJ17" s="319">
        <f t="shared" si="7"/>
        <v>0</v>
      </c>
      <c r="AK17" s="20">
        <f t="shared" si="11"/>
        <v>25.2</v>
      </c>
    </row>
    <row r="18" spans="1:37" ht="15.75">
      <c r="A18" s="310" t="s">
        <v>308</v>
      </c>
      <c r="B18" s="373">
        <f t="shared" si="0"/>
        <v>23.2</v>
      </c>
      <c r="C18" s="20">
        <v>0.6</v>
      </c>
      <c r="D18" s="319">
        <f t="shared" si="8"/>
        <v>0.6</v>
      </c>
      <c r="E18" s="20">
        <v>0.6</v>
      </c>
      <c r="F18" s="319">
        <f t="shared" si="1"/>
        <v>0.6</v>
      </c>
      <c r="G18" s="20">
        <v>0.2</v>
      </c>
      <c r="H18" s="319">
        <f t="shared" si="2"/>
        <v>0.2</v>
      </c>
      <c r="I18" s="20">
        <v>0.2</v>
      </c>
      <c r="J18" s="20">
        <v>2.5</v>
      </c>
      <c r="K18" s="20">
        <v>0.4</v>
      </c>
      <c r="L18" s="319">
        <f t="shared" si="3"/>
        <v>3.1</v>
      </c>
      <c r="M18" s="20">
        <v>0.9</v>
      </c>
      <c r="N18" s="20">
        <v>1.1000000000000001</v>
      </c>
      <c r="O18" s="20">
        <v>0.8</v>
      </c>
      <c r="P18" s="20">
        <v>0.4</v>
      </c>
      <c r="Q18" s="20">
        <v>1.4</v>
      </c>
      <c r="R18" s="319">
        <f t="shared" si="12"/>
        <v>4.5999999999999996</v>
      </c>
      <c r="S18" s="20">
        <v>0.5</v>
      </c>
      <c r="T18" s="20">
        <v>2.2999999999999998</v>
      </c>
      <c r="U18" s="319">
        <f t="shared" si="9"/>
        <v>2.8</v>
      </c>
      <c r="V18" s="20">
        <v>1.2</v>
      </c>
      <c r="W18" s="20">
        <v>0.4</v>
      </c>
      <c r="X18" s="319">
        <f t="shared" si="10"/>
        <v>1.6</v>
      </c>
      <c r="Y18" s="20">
        <v>6</v>
      </c>
      <c r="Z18" s="319">
        <f t="shared" si="4"/>
        <v>6</v>
      </c>
      <c r="AA18" s="20">
        <v>1.5</v>
      </c>
      <c r="AB18" s="319">
        <f t="shared" si="5"/>
        <v>1.5</v>
      </c>
      <c r="AC18" s="20">
        <v>1.4</v>
      </c>
      <c r="AD18" s="20">
        <v>0.5</v>
      </c>
      <c r="AE18" s="20">
        <v>0.3</v>
      </c>
      <c r="AF18" s="319">
        <f>SUM(AC18:AE18)</f>
        <v>2.1999999999999997</v>
      </c>
      <c r="AG18" s="20"/>
      <c r="AH18" s="319">
        <f t="shared" si="6"/>
        <v>0</v>
      </c>
      <c r="AI18" s="20"/>
      <c r="AJ18" s="319">
        <f t="shared" si="7"/>
        <v>0</v>
      </c>
      <c r="AK18" s="20">
        <f t="shared" si="11"/>
        <v>23.2</v>
      </c>
    </row>
    <row r="19" spans="1:37" ht="15.75">
      <c r="A19" s="371" t="s">
        <v>309</v>
      </c>
      <c r="B19" s="374">
        <f t="shared" si="0"/>
        <v>27.4</v>
      </c>
      <c r="C19" s="172">
        <v>0.6</v>
      </c>
      <c r="D19" s="326">
        <f t="shared" si="8"/>
        <v>0.6</v>
      </c>
      <c r="E19" s="172">
        <v>0.6</v>
      </c>
      <c r="F19" s="326">
        <f t="shared" si="1"/>
        <v>0.6</v>
      </c>
      <c r="G19" s="172">
        <v>0.4</v>
      </c>
      <c r="H19" s="326">
        <f t="shared" si="2"/>
        <v>0.4</v>
      </c>
      <c r="I19" s="172">
        <v>0.2</v>
      </c>
      <c r="J19" s="172">
        <v>3.8</v>
      </c>
      <c r="K19" s="172">
        <v>0.6</v>
      </c>
      <c r="L19" s="326">
        <f t="shared" si="3"/>
        <v>4.5999999999999996</v>
      </c>
      <c r="M19" s="172">
        <v>0.7</v>
      </c>
      <c r="N19" s="172">
        <v>1.5</v>
      </c>
      <c r="O19" s="172">
        <v>0.8</v>
      </c>
      <c r="P19" s="172">
        <v>0.4</v>
      </c>
      <c r="Q19" s="172">
        <v>1.3</v>
      </c>
      <c r="R19" s="326">
        <f t="shared" si="12"/>
        <v>4.7</v>
      </c>
      <c r="S19" s="172">
        <v>0.5</v>
      </c>
      <c r="T19" s="172">
        <v>2.2000000000000002</v>
      </c>
      <c r="U19" s="326">
        <f t="shared" si="9"/>
        <v>2.7</v>
      </c>
      <c r="V19" s="172">
        <v>1.4</v>
      </c>
      <c r="W19" s="172">
        <v>0.3</v>
      </c>
      <c r="X19" s="326">
        <f t="shared" si="10"/>
        <v>1.7</v>
      </c>
      <c r="Y19" s="172">
        <v>6</v>
      </c>
      <c r="Z19" s="326">
        <f t="shared" si="4"/>
        <v>6</v>
      </c>
      <c r="AA19" s="172">
        <v>1.6</v>
      </c>
      <c r="AB19" s="326">
        <f t="shared" si="5"/>
        <v>1.6</v>
      </c>
      <c r="AC19" s="172">
        <v>3.5</v>
      </c>
      <c r="AD19" s="172">
        <v>0.7</v>
      </c>
      <c r="AE19" s="172">
        <v>0.3</v>
      </c>
      <c r="AF19" s="326">
        <f>SUM(AC19:AE19)</f>
        <v>4.5</v>
      </c>
      <c r="AG19" s="172"/>
      <c r="AH19" s="326">
        <f t="shared" si="6"/>
        <v>0</v>
      </c>
      <c r="AI19" s="172"/>
      <c r="AJ19" s="326">
        <f t="shared" si="7"/>
        <v>0</v>
      </c>
      <c r="AK19" s="172">
        <f t="shared" si="11"/>
        <v>27.4</v>
      </c>
    </row>
    <row r="20" spans="1:37" ht="15.75">
      <c r="A20" s="354" t="s">
        <v>340</v>
      </c>
      <c r="B20" s="373">
        <f t="shared" si="0"/>
        <v>25.6</v>
      </c>
      <c r="C20" s="20">
        <v>0.6</v>
      </c>
      <c r="D20" s="319">
        <f t="shared" si="8"/>
        <v>0.6</v>
      </c>
      <c r="E20" s="20">
        <v>0.4</v>
      </c>
      <c r="F20" s="319">
        <f t="shared" si="1"/>
        <v>0.4</v>
      </c>
      <c r="G20" s="20">
        <v>0</v>
      </c>
      <c r="H20" s="319">
        <f t="shared" si="2"/>
        <v>0</v>
      </c>
      <c r="I20" s="20">
        <v>0.1</v>
      </c>
      <c r="J20" s="20">
        <v>3.8</v>
      </c>
      <c r="K20" s="20">
        <v>0.5</v>
      </c>
      <c r="L20" s="319">
        <f t="shared" si="3"/>
        <v>4.4000000000000004</v>
      </c>
      <c r="M20" s="20">
        <v>0.8</v>
      </c>
      <c r="N20" s="20">
        <v>1</v>
      </c>
      <c r="O20" s="20">
        <v>0.7</v>
      </c>
      <c r="P20" s="20">
        <v>0.5</v>
      </c>
      <c r="Q20" s="20">
        <v>1.4</v>
      </c>
      <c r="R20" s="319">
        <f t="shared" si="12"/>
        <v>4.4000000000000004</v>
      </c>
      <c r="S20" s="20">
        <v>0.5</v>
      </c>
      <c r="T20" s="20">
        <v>1.2</v>
      </c>
      <c r="U20" s="319">
        <f t="shared" si="9"/>
        <v>1.7</v>
      </c>
      <c r="V20" s="20">
        <v>1.3</v>
      </c>
      <c r="W20" s="20">
        <v>0.4</v>
      </c>
      <c r="X20" s="319">
        <f t="shared" si="10"/>
        <v>1.7000000000000002</v>
      </c>
      <c r="Y20" s="20">
        <v>6</v>
      </c>
      <c r="Z20" s="319">
        <f t="shared" si="4"/>
        <v>6</v>
      </c>
      <c r="AA20" s="20">
        <v>0.6</v>
      </c>
      <c r="AB20" s="319">
        <f t="shared" si="5"/>
        <v>0.6</v>
      </c>
      <c r="AC20" s="20">
        <v>3.5</v>
      </c>
      <c r="AD20" s="20">
        <v>2.2000000000000002</v>
      </c>
      <c r="AE20" s="20">
        <v>0.1</v>
      </c>
      <c r="AF20" s="319">
        <f>SUM(AC20:AE20)</f>
        <v>5.8</v>
      </c>
      <c r="AG20" s="20"/>
      <c r="AH20" s="319">
        <f t="shared" si="6"/>
        <v>0</v>
      </c>
      <c r="AI20" s="20"/>
      <c r="AJ20" s="319">
        <f t="shared" si="7"/>
        <v>0</v>
      </c>
      <c r="AK20" s="20">
        <f t="shared" si="11"/>
        <v>25.6</v>
      </c>
    </row>
    <row r="21" spans="1:37" ht="15.75">
      <c r="A21" s="310" t="s">
        <v>323</v>
      </c>
      <c r="B21" s="373">
        <f t="shared" si="0"/>
        <v>25.7</v>
      </c>
      <c r="C21" s="20">
        <v>0.8</v>
      </c>
      <c r="D21" s="319">
        <f t="shared" si="8"/>
        <v>0.8</v>
      </c>
      <c r="E21" s="20">
        <v>0.2</v>
      </c>
      <c r="F21" s="319">
        <f t="shared" si="1"/>
        <v>0.2</v>
      </c>
      <c r="G21" s="20">
        <v>0.3</v>
      </c>
      <c r="H21" s="319">
        <f t="shared" si="2"/>
        <v>0.3</v>
      </c>
      <c r="I21" s="20">
        <v>0.2</v>
      </c>
      <c r="J21" s="20">
        <v>3.9</v>
      </c>
      <c r="K21" s="20">
        <v>0.6</v>
      </c>
      <c r="L21" s="319">
        <f t="shared" si="3"/>
        <v>4.6999999999999993</v>
      </c>
      <c r="M21" s="20">
        <v>1.6</v>
      </c>
      <c r="N21" s="20">
        <v>1.3</v>
      </c>
      <c r="O21" s="20">
        <v>0.2</v>
      </c>
      <c r="P21" s="20">
        <v>0.5</v>
      </c>
      <c r="Q21" s="20">
        <v>1.7</v>
      </c>
      <c r="R21" s="319">
        <f t="shared" si="12"/>
        <v>5.3000000000000007</v>
      </c>
      <c r="S21" s="20">
        <v>0.5</v>
      </c>
      <c r="T21" s="20">
        <v>1.1000000000000001</v>
      </c>
      <c r="U21" s="319">
        <f t="shared" si="9"/>
        <v>1.6</v>
      </c>
      <c r="V21" s="20">
        <v>1.1000000000000001</v>
      </c>
      <c r="W21" s="20">
        <v>0</v>
      </c>
      <c r="X21" s="319">
        <f t="shared" si="10"/>
        <v>1.1000000000000001</v>
      </c>
      <c r="Y21" s="20">
        <v>6</v>
      </c>
      <c r="Z21" s="319">
        <f t="shared" si="4"/>
        <v>6</v>
      </c>
      <c r="AA21" s="20">
        <v>1.5</v>
      </c>
      <c r="AB21" s="319">
        <f t="shared" si="5"/>
        <v>1.5</v>
      </c>
      <c r="AC21" s="20">
        <v>2.7</v>
      </c>
      <c r="AD21" s="20">
        <v>1.3</v>
      </c>
      <c r="AE21" s="20">
        <v>0.2</v>
      </c>
      <c r="AF21" s="319">
        <f>SUM(AC21:AE21)</f>
        <v>4.2</v>
      </c>
      <c r="AG21" s="20"/>
      <c r="AH21" s="319">
        <f t="shared" si="6"/>
        <v>0</v>
      </c>
      <c r="AI21" s="20"/>
      <c r="AJ21" s="319">
        <f t="shared" si="7"/>
        <v>0</v>
      </c>
      <c r="AK21" s="20">
        <f t="shared" si="11"/>
        <v>25.7</v>
      </c>
    </row>
    <row r="22" spans="1:37" ht="15.75">
      <c r="A22" s="371" t="s">
        <v>666</v>
      </c>
      <c r="B22" s="374">
        <f t="shared" si="0"/>
        <v>26.400000000000002</v>
      </c>
      <c r="C22" s="172">
        <v>0.5</v>
      </c>
      <c r="D22" s="326">
        <f t="shared" si="8"/>
        <v>0.5</v>
      </c>
      <c r="E22" s="172">
        <v>0.9</v>
      </c>
      <c r="F22" s="326">
        <f t="shared" si="1"/>
        <v>0.9</v>
      </c>
      <c r="G22" s="172">
        <v>0.4</v>
      </c>
      <c r="H22" s="326">
        <f t="shared" si="2"/>
        <v>0.4</v>
      </c>
      <c r="I22" s="172">
        <v>0.2</v>
      </c>
      <c r="J22" s="172">
        <v>3.8</v>
      </c>
      <c r="K22" s="172">
        <v>0.7</v>
      </c>
      <c r="L22" s="326">
        <f t="shared" si="3"/>
        <v>4.7</v>
      </c>
      <c r="M22" s="172">
        <v>1.2</v>
      </c>
      <c r="N22" s="172">
        <v>1.6</v>
      </c>
      <c r="O22" s="172">
        <v>0.3</v>
      </c>
      <c r="P22" s="172">
        <v>0.8</v>
      </c>
      <c r="Q22" s="172">
        <v>1.3</v>
      </c>
      <c r="R22" s="326">
        <f t="shared" si="12"/>
        <v>5.1999999999999993</v>
      </c>
      <c r="S22" s="172">
        <v>0.6</v>
      </c>
      <c r="T22" s="172">
        <v>0.9</v>
      </c>
      <c r="U22" s="326">
        <f t="shared" si="9"/>
        <v>1.5</v>
      </c>
      <c r="V22" s="172">
        <v>1.8</v>
      </c>
      <c r="W22" s="172">
        <v>0</v>
      </c>
      <c r="X22" s="326">
        <f t="shared" si="10"/>
        <v>1.8</v>
      </c>
      <c r="Y22" s="172">
        <v>5.8</v>
      </c>
      <c r="Z22" s="326">
        <f t="shared" si="4"/>
        <v>5.8</v>
      </c>
      <c r="AA22" s="172">
        <v>1</v>
      </c>
      <c r="AB22" s="326">
        <f t="shared" si="5"/>
        <v>1</v>
      </c>
      <c r="AC22" s="172">
        <v>3</v>
      </c>
      <c r="AD22" s="172">
        <v>1.4</v>
      </c>
      <c r="AE22" s="172">
        <v>0.2</v>
      </c>
      <c r="AF22" s="326">
        <f>SUM(AC22:AE22)</f>
        <v>4.6000000000000005</v>
      </c>
      <c r="AG22" s="172"/>
      <c r="AH22" s="326">
        <f t="shared" si="6"/>
        <v>0</v>
      </c>
      <c r="AI22" s="172"/>
      <c r="AJ22" s="326">
        <f t="shared" si="7"/>
        <v>0</v>
      </c>
      <c r="AK22" s="172">
        <f t="shared" si="11"/>
        <v>26.400000000000002</v>
      </c>
    </row>
    <row r="23" spans="1:37" ht="15.75">
      <c r="A23" s="310" t="s">
        <v>665</v>
      </c>
      <c r="B23" s="373">
        <f t="shared" si="0"/>
        <v>26.400000000000002</v>
      </c>
      <c r="C23" s="20">
        <v>0.5</v>
      </c>
      <c r="D23" s="319">
        <f t="shared" si="8"/>
        <v>0.5</v>
      </c>
      <c r="E23" s="20">
        <v>0.8</v>
      </c>
      <c r="F23" s="319">
        <f t="shared" si="1"/>
        <v>0.8</v>
      </c>
      <c r="G23" s="20">
        <v>0.3</v>
      </c>
      <c r="H23" s="319">
        <f t="shared" si="2"/>
        <v>0.3</v>
      </c>
      <c r="I23" s="20">
        <v>0.4</v>
      </c>
      <c r="J23" s="20">
        <v>4</v>
      </c>
      <c r="K23" s="20">
        <v>0.7</v>
      </c>
      <c r="L23" s="319">
        <f t="shared" si="3"/>
        <v>5.1000000000000005</v>
      </c>
      <c r="M23" s="20">
        <v>1.6</v>
      </c>
      <c r="N23" s="20">
        <v>1.3</v>
      </c>
      <c r="O23" s="20">
        <v>0.2</v>
      </c>
      <c r="P23" s="20">
        <v>0.9</v>
      </c>
      <c r="Q23" s="20">
        <v>1.1000000000000001</v>
      </c>
      <c r="R23" s="319">
        <f t="shared" si="12"/>
        <v>5.1000000000000014</v>
      </c>
      <c r="S23" s="20">
        <v>0.8</v>
      </c>
      <c r="T23" s="20">
        <v>0.9</v>
      </c>
      <c r="U23" s="319">
        <f t="shared" si="9"/>
        <v>1.7000000000000002</v>
      </c>
      <c r="V23" s="20">
        <v>0.8</v>
      </c>
      <c r="W23" s="20">
        <v>0.4</v>
      </c>
      <c r="X23" s="319">
        <f t="shared" si="10"/>
        <v>1.2000000000000002</v>
      </c>
      <c r="Y23" s="20">
        <v>5.3</v>
      </c>
      <c r="Z23" s="319">
        <f t="shared" si="4"/>
        <v>5.3</v>
      </c>
      <c r="AA23" s="20">
        <v>1.2</v>
      </c>
      <c r="AB23" s="319">
        <f t="shared" si="5"/>
        <v>1.2</v>
      </c>
      <c r="AC23" s="20">
        <v>2.9</v>
      </c>
      <c r="AD23" s="20">
        <v>2</v>
      </c>
      <c r="AE23" s="20">
        <v>0.3</v>
      </c>
      <c r="AF23" s="319">
        <f>SUM(AC23:AE23)</f>
        <v>5.2</v>
      </c>
      <c r="AG23" s="20"/>
      <c r="AH23" s="319">
        <f t="shared" si="6"/>
        <v>0</v>
      </c>
      <c r="AI23" s="20"/>
      <c r="AJ23" s="319">
        <f t="shared" si="7"/>
        <v>0</v>
      </c>
      <c r="AK23" s="20">
        <f t="shared" si="11"/>
        <v>26.400000000000002</v>
      </c>
    </row>
    <row r="24" spans="1:37" ht="15.75">
      <c r="A24" s="310" t="s">
        <v>664</v>
      </c>
      <c r="B24" s="373">
        <f t="shared" si="0"/>
        <v>27.5</v>
      </c>
      <c r="C24" s="20">
        <v>0.4</v>
      </c>
      <c r="D24" s="319">
        <f t="shared" si="8"/>
        <v>0.4</v>
      </c>
      <c r="E24" s="20">
        <v>0.7</v>
      </c>
      <c r="F24" s="319">
        <f t="shared" si="1"/>
        <v>0.7</v>
      </c>
      <c r="G24" s="20">
        <v>0.2</v>
      </c>
      <c r="H24" s="319">
        <f t="shared" si="2"/>
        <v>0.2</v>
      </c>
      <c r="I24" s="20">
        <v>0.2</v>
      </c>
      <c r="J24" s="20">
        <v>3.5</v>
      </c>
      <c r="K24" s="20">
        <v>0.6</v>
      </c>
      <c r="L24" s="319">
        <f t="shared" si="3"/>
        <v>4.3</v>
      </c>
      <c r="M24" s="20">
        <v>2.6</v>
      </c>
      <c r="N24" s="20">
        <v>1.5</v>
      </c>
      <c r="O24" s="20">
        <v>0.2</v>
      </c>
      <c r="P24" s="20">
        <v>1.2</v>
      </c>
      <c r="Q24" s="20">
        <v>2</v>
      </c>
      <c r="R24" s="319">
        <f t="shared" si="12"/>
        <v>7.5</v>
      </c>
      <c r="S24" s="20">
        <v>0.8</v>
      </c>
      <c r="T24" s="20">
        <v>0.8</v>
      </c>
      <c r="U24" s="319">
        <f>SUM(S24:T24)</f>
        <v>1.6</v>
      </c>
      <c r="V24" s="20">
        <v>1</v>
      </c>
      <c r="W24" s="20">
        <v>0</v>
      </c>
      <c r="X24" s="319">
        <f t="shared" si="10"/>
        <v>1</v>
      </c>
      <c r="Y24" s="20">
        <v>4.7</v>
      </c>
      <c r="Z24" s="319">
        <f t="shared" si="4"/>
        <v>4.7</v>
      </c>
      <c r="AA24" s="20">
        <v>1.8</v>
      </c>
      <c r="AB24" s="319">
        <f t="shared" si="5"/>
        <v>1.8</v>
      </c>
      <c r="AC24" s="20">
        <v>3</v>
      </c>
      <c r="AD24" s="20">
        <v>2.1</v>
      </c>
      <c r="AE24" s="20">
        <v>0.2</v>
      </c>
      <c r="AF24" s="319">
        <f>SUM(AC24:AE24)</f>
        <v>5.3</v>
      </c>
      <c r="AG24" s="20"/>
      <c r="AH24" s="319">
        <f t="shared" si="6"/>
        <v>0</v>
      </c>
      <c r="AI24" s="20"/>
      <c r="AJ24" s="319">
        <f t="shared" si="7"/>
        <v>0</v>
      </c>
      <c r="AK24" s="20">
        <f t="shared" si="11"/>
        <v>27.5</v>
      </c>
    </row>
    <row r="25" spans="1:37" ht="16.5" thickBot="1">
      <c r="A25" s="372" t="s">
        <v>668</v>
      </c>
      <c r="B25" s="375">
        <f t="shared" si="0"/>
        <v>28.9</v>
      </c>
      <c r="C25" s="112">
        <v>0.6</v>
      </c>
      <c r="D25" s="324">
        <f t="shared" si="8"/>
        <v>0.6</v>
      </c>
      <c r="E25" s="112">
        <v>0.7</v>
      </c>
      <c r="F25" s="324">
        <f t="shared" si="1"/>
        <v>0.7</v>
      </c>
      <c r="G25" s="112">
        <v>0.5</v>
      </c>
      <c r="H25" s="324">
        <f t="shared" si="2"/>
        <v>0.5</v>
      </c>
      <c r="I25" s="112">
        <v>0.2</v>
      </c>
      <c r="J25" s="112">
        <v>3.8</v>
      </c>
      <c r="K25" s="112">
        <v>0.7</v>
      </c>
      <c r="L25" s="324">
        <f t="shared" si="3"/>
        <v>4.7</v>
      </c>
      <c r="M25" s="112">
        <v>2.7</v>
      </c>
      <c r="N25" s="112">
        <v>2.2000000000000002</v>
      </c>
      <c r="O25" s="112">
        <v>0.2</v>
      </c>
      <c r="P25" s="112">
        <v>0.5</v>
      </c>
      <c r="Q25" s="112">
        <v>1.1000000000000001</v>
      </c>
      <c r="R25" s="324">
        <f t="shared" si="12"/>
        <v>6.7000000000000011</v>
      </c>
      <c r="S25" s="112">
        <v>0.7</v>
      </c>
      <c r="T25" s="112">
        <v>1</v>
      </c>
      <c r="U25" s="324">
        <f t="shared" si="9"/>
        <v>1.7</v>
      </c>
      <c r="V25" s="112">
        <v>0.4</v>
      </c>
      <c r="W25" s="112">
        <v>0</v>
      </c>
      <c r="X25" s="324">
        <f t="shared" si="10"/>
        <v>0.4</v>
      </c>
      <c r="Y25" s="112">
        <v>6</v>
      </c>
      <c r="Z25" s="324">
        <f t="shared" si="4"/>
        <v>6</v>
      </c>
      <c r="AA25" s="112">
        <v>1.9</v>
      </c>
      <c r="AB25" s="324">
        <f t="shared" si="5"/>
        <v>1.9</v>
      </c>
      <c r="AC25" s="112">
        <v>2.4</v>
      </c>
      <c r="AD25" s="112">
        <v>3</v>
      </c>
      <c r="AE25" s="112">
        <v>0.3</v>
      </c>
      <c r="AF25" s="324">
        <f>SUM(AC25:AE25)</f>
        <v>5.7</v>
      </c>
      <c r="AG25" s="112"/>
      <c r="AH25" s="324">
        <f t="shared" si="6"/>
        <v>0</v>
      </c>
      <c r="AI25" s="112"/>
      <c r="AJ25" s="324">
        <f t="shared" si="7"/>
        <v>0</v>
      </c>
      <c r="AK25" s="112">
        <f t="shared" si="11"/>
        <v>28.9</v>
      </c>
    </row>
    <row r="26" spans="1:37">
      <c r="A26" s="301" t="s">
        <v>60</v>
      </c>
      <c r="B26" s="310"/>
      <c r="C26" s="20">
        <f>AVERAGE(C6:C25)</f>
        <v>0.60350000000000004</v>
      </c>
      <c r="D26" s="319">
        <f t="shared" ref="D26:H26" si="13">SUM(D6:D25)/COUNTA(D6:D25)</f>
        <v>0.60350000000000004</v>
      </c>
      <c r="E26" s="20">
        <f>AVERAGE(E6:E25)</f>
        <v>0.60299999999999998</v>
      </c>
      <c r="F26" s="319">
        <f t="shared" si="13"/>
        <v>0.60299999999999998</v>
      </c>
      <c r="G26" s="20">
        <f>AVERAGE(G6:G25)</f>
        <v>0.30549999999999999</v>
      </c>
      <c r="H26" s="319">
        <f t="shared" si="13"/>
        <v>0.30549999999999999</v>
      </c>
      <c r="I26" s="20">
        <f>AVERAGE(I6:I25)</f>
        <v>0.21550000000000008</v>
      </c>
      <c r="J26" s="20">
        <f>AVERAGE(J6:J25)</f>
        <v>3.4674999999999989</v>
      </c>
      <c r="K26" s="20">
        <f>AVERAGE(K6:K25)</f>
        <v>0.59949999999999992</v>
      </c>
      <c r="L26" s="319">
        <f>SUM(L6:L25)/COUNTA(L6:L25)</f>
        <v>4.2825000000000006</v>
      </c>
      <c r="M26" s="20">
        <f>AVERAGE(M6:M25)</f>
        <v>1.2255000000000003</v>
      </c>
      <c r="N26" s="20">
        <f t="shared" ref="N26:Q26" si="14">AVERAGE(N6:N25)</f>
        <v>1.526</v>
      </c>
      <c r="O26" s="20">
        <f t="shared" si="14"/>
        <v>0.66349999999999987</v>
      </c>
      <c r="P26" s="20">
        <f t="shared" ref="P26" si="15">AVERAGE(P6:P25)</f>
        <v>0.52549999999999997</v>
      </c>
      <c r="Q26" s="20">
        <f t="shared" si="14"/>
        <v>1.3815</v>
      </c>
      <c r="R26" s="319">
        <f>SUM(R6:R25)/COUNTA(R6:R25)</f>
        <v>5.322000000000001</v>
      </c>
      <c r="S26" s="20">
        <f>AVERAGE(S6:S25)</f>
        <v>0.63050000000000006</v>
      </c>
      <c r="T26" s="20">
        <f>AVERAGE(T6:T25)</f>
        <v>1.4609999999999999</v>
      </c>
      <c r="U26" s="319">
        <f t="shared" ref="U26" si="16">SUM(U6:U25)/COUNTA(U6:U25)</f>
        <v>2.0915000000000008</v>
      </c>
      <c r="V26" s="20">
        <f>AVERAGE(V6:V25)</f>
        <v>1.0580000000000001</v>
      </c>
      <c r="W26" s="20">
        <f>AVERAGE(W6:W25)</f>
        <v>0.20500000000000002</v>
      </c>
      <c r="X26" s="319">
        <f>SUM(X6:X25)/COUNTA(X6:X25)</f>
        <v>1.2630000000000001</v>
      </c>
      <c r="Y26" s="20">
        <f>AVERAGE(Y6:Y25)</f>
        <v>5.5684999999999993</v>
      </c>
      <c r="Z26" s="319">
        <f>SUM(Z6:Z25)/COUNTA(Z6:Z25)</f>
        <v>5.5684999999999993</v>
      </c>
      <c r="AA26" s="20">
        <f>AVERAGE(AA6:AA25)</f>
        <v>1.2585000000000002</v>
      </c>
      <c r="AB26" s="319">
        <f>AVERAGE(AB6:AB25)</f>
        <v>1.2585000000000002</v>
      </c>
      <c r="AC26" s="20">
        <f>AVERAGE(AC6:AC25)</f>
        <v>2.7349999999999999</v>
      </c>
      <c r="AD26" s="20">
        <f>AVERAGE(AD6:AD25)</f>
        <v>1.2305000000000001</v>
      </c>
      <c r="AE26" s="20">
        <f>AVERAGE(AE6:AE25)</f>
        <v>0.246</v>
      </c>
      <c r="AF26" s="319">
        <f>SUM(AF6:AF25)/COUNTA(AF6:AF25)</f>
        <v>4.2115</v>
      </c>
      <c r="AG26" s="20"/>
      <c r="AH26" s="319">
        <f>SUM(AH6:AH25)/COUNTA(AH6:AH25)</f>
        <v>0</v>
      </c>
      <c r="AI26" s="20"/>
      <c r="AJ26" s="319">
        <f>SUM(AJ6:AJ25)/COUNTA(AJ6:AJ25)</f>
        <v>0</v>
      </c>
      <c r="AK26" s="20">
        <f>SUM(AK6:AK25)/COUNTA(AK6:AK25)</f>
        <v>25.509499999999996</v>
      </c>
    </row>
    <row r="27" spans="1:37">
      <c r="A27" s="301" t="s">
        <v>58</v>
      </c>
      <c r="B27" s="310"/>
      <c r="C27" s="314">
        <f>AVERAGE(C6:C20)</f>
        <v>0.61799999999999999</v>
      </c>
      <c r="D27" s="323">
        <f t="shared" ref="D27:H27" si="17">SUM(D6:D20)/COUNTA(D6:D20)</f>
        <v>0.61799999999999999</v>
      </c>
      <c r="E27" s="314">
        <f>AVERAGE(E6:E20)</f>
        <v>0.58399999999999996</v>
      </c>
      <c r="F27" s="323">
        <f t="shared" si="17"/>
        <v>0.58399999999999996</v>
      </c>
      <c r="G27" s="314">
        <f>AVERAGE(G6:G20)</f>
        <v>0.29399999999999998</v>
      </c>
      <c r="H27" s="323">
        <f t="shared" si="17"/>
        <v>0.29399999999999998</v>
      </c>
      <c r="I27" s="314">
        <f>AVERAGE(I6:I20)</f>
        <v>0.20733333333333342</v>
      </c>
      <c r="J27" s="314">
        <f>AVERAGE(J6:J20)</f>
        <v>3.3566666666666665</v>
      </c>
      <c r="K27" s="314">
        <f>AVERAGE(K6:K20)</f>
        <v>0.57933333333333337</v>
      </c>
      <c r="L27" s="323">
        <f>SUM(L6:L20)/COUNTA(L6:L20)</f>
        <v>4.1433333333333335</v>
      </c>
      <c r="M27" s="314">
        <f>AVERAGE(M6:M20)</f>
        <v>0.98733333333333351</v>
      </c>
      <c r="N27" s="314">
        <f t="shared" ref="N27:Q27" si="18">AVERAGE(N6:N20)</f>
        <v>1.5079999999999998</v>
      </c>
      <c r="O27" s="314">
        <f t="shared" si="18"/>
        <v>0.81133333333333335</v>
      </c>
      <c r="P27" s="314">
        <f t="shared" ref="P27" si="19">AVERAGE(P6:P20)</f>
        <v>0.44066666666666676</v>
      </c>
      <c r="Q27" s="314">
        <f t="shared" si="18"/>
        <v>1.3619999999999997</v>
      </c>
      <c r="R27" s="323">
        <f t="shared" ref="R27" si="20">SUM(R6:R20)/COUNTA(R6:R20)</f>
        <v>5.1093333333333346</v>
      </c>
      <c r="S27" s="314">
        <f>AVERAGE(S6:S20)</f>
        <v>0.6140000000000001</v>
      </c>
      <c r="T27" s="314">
        <f>AVERAGE(T6:T20)</f>
        <v>1.6346666666666667</v>
      </c>
      <c r="U27" s="323">
        <f t="shared" ref="U27" si="21">SUM(U6:U20)/COUNTA(U6:U20)</f>
        <v>2.2486666666666668</v>
      </c>
      <c r="V27" s="314">
        <f>AVERAGE(V6:V20)</f>
        <v>1.0706666666666667</v>
      </c>
      <c r="W27" s="314">
        <f>AVERAGE(W6:W20)</f>
        <v>0.24666666666666667</v>
      </c>
      <c r="X27" s="323">
        <f t="shared" ref="X27" si="22">SUM(X6:X20)/COUNTA(X6:X20)</f>
        <v>1.3173333333333335</v>
      </c>
      <c r="Y27" s="314">
        <f>AVERAGE(Y6:Y20)</f>
        <v>5.5713333333333326</v>
      </c>
      <c r="Z27" s="323">
        <f>SUM(Z6:Z20)/COUNTA(Z6:Z20)</f>
        <v>5.5713333333333326</v>
      </c>
      <c r="AA27" s="314">
        <f>AVERAGE(AA6:AA20)</f>
        <v>1.184666666666667</v>
      </c>
      <c r="AB27" s="323">
        <f>AVERAGE(AB6:AB20)</f>
        <v>1.184666666666667</v>
      </c>
      <c r="AC27" s="314">
        <f>AVERAGE(AC6:AC20)</f>
        <v>2.7133333333333329</v>
      </c>
      <c r="AD27" s="314">
        <f>AVERAGE(AD6:AD20)</f>
        <v>0.98733333333333351</v>
      </c>
      <c r="AE27" s="314">
        <f>AVERAGE(AE6:AE20)</f>
        <v>0.24799999999999997</v>
      </c>
      <c r="AF27" s="323">
        <f>SUM(AF6:AF20)/COUNTA(AF6:AF20)</f>
        <v>3.9486666666666665</v>
      </c>
      <c r="AG27" s="314"/>
      <c r="AH27" s="323">
        <f>SUM(AH6:AH20)/COUNTA(AH6:AH20)</f>
        <v>0</v>
      </c>
      <c r="AI27" s="314"/>
      <c r="AJ27" s="323">
        <f>SUM(AJ6:AJ20)/COUNTA(AJ6:AJ20)</f>
        <v>0</v>
      </c>
      <c r="AK27" s="314">
        <f>SUM(AK6:AK20)/COUNTA(AK6:AK20)</f>
        <v>25.019333333333336</v>
      </c>
    </row>
    <row r="28" spans="1:37">
      <c r="A28" s="301" t="s">
        <v>656</v>
      </c>
      <c r="B28" s="310"/>
      <c r="C28" s="314">
        <f>AVERAGE(C12:C14)</f>
        <v>0.5</v>
      </c>
      <c r="D28" s="323">
        <f t="shared" ref="D28:AK28" si="23">AVERAGE(D12:D14)</f>
        <v>0.5</v>
      </c>
      <c r="E28" s="314">
        <f>AVERAGE(E12:E14)</f>
        <v>0.6333333333333333</v>
      </c>
      <c r="F28" s="323">
        <f t="shared" si="23"/>
        <v>0.6333333333333333</v>
      </c>
      <c r="G28" s="314">
        <f>AVERAGE(G12:G14)</f>
        <v>0.46666666666666662</v>
      </c>
      <c r="H28" s="323">
        <f t="shared" si="23"/>
        <v>0.46666666666666662</v>
      </c>
      <c r="I28" s="314">
        <f>AVERAGE(I12:I14)</f>
        <v>0.16666666666666666</v>
      </c>
      <c r="J28" s="314">
        <f>AVERAGE(J12:J14)</f>
        <v>3.1333333333333333</v>
      </c>
      <c r="K28" s="314">
        <f>AVERAGE(K12:K14)</f>
        <v>0.70333333333333325</v>
      </c>
      <c r="L28" s="323">
        <f>AVERAGE(L12:L14)</f>
        <v>4.003333333333333</v>
      </c>
      <c r="M28" s="314">
        <f>AVERAGE(M12:M14)</f>
        <v>0.9</v>
      </c>
      <c r="N28" s="314">
        <f t="shared" ref="N28:Q28" si="24">AVERAGE(N12:N14)</f>
        <v>1.5</v>
      </c>
      <c r="O28" s="314">
        <f t="shared" si="24"/>
        <v>1.04</v>
      </c>
      <c r="P28" s="314">
        <f t="shared" ref="P28" si="25">AVERAGE(P12:P14)</f>
        <v>0.33333333333333331</v>
      </c>
      <c r="Q28" s="314">
        <f t="shared" si="24"/>
        <v>1.0999999999999999</v>
      </c>
      <c r="R28" s="323">
        <f t="shared" si="23"/>
        <v>4.873333333333334</v>
      </c>
      <c r="S28" s="314">
        <f>AVERAGE(S12:S14)</f>
        <v>0.66666666666666663</v>
      </c>
      <c r="T28" s="314">
        <f>AVERAGE(T12:T14)</f>
        <v>1.7400000000000002</v>
      </c>
      <c r="U28" s="323">
        <f t="shared" si="23"/>
        <v>2.4066666666666667</v>
      </c>
      <c r="V28" s="314">
        <f>AVERAGE(V12:V14)</f>
        <v>0.97333333333333327</v>
      </c>
      <c r="W28" s="314">
        <f>AVERAGE(W12:W14)</f>
        <v>0.3666666666666667</v>
      </c>
      <c r="X28" s="323">
        <f t="shared" si="23"/>
        <v>1.3399999999999999</v>
      </c>
      <c r="Y28" s="314">
        <f>AVERAGE(Y12:Y14)</f>
        <v>5.6000000000000005</v>
      </c>
      <c r="Z28" s="323">
        <f t="shared" si="23"/>
        <v>5.6000000000000005</v>
      </c>
      <c r="AA28" s="314">
        <f>AVERAGE(AA12:AA14)</f>
        <v>0.5</v>
      </c>
      <c r="AB28" s="323">
        <f t="shared" si="23"/>
        <v>0.5</v>
      </c>
      <c r="AC28" s="314">
        <f>AVERAGE(AC12:AC14)</f>
        <v>2.3000000000000003</v>
      </c>
      <c r="AD28" s="314">
        <f>AVERAGE(AD12:AD14)</f>
        <v>0.3</v>
      </c>
      <c r="AE28" s="314">
        <f>AVERAGE(AE12:AE14)</f>
        <v>0.26666666666666666</v>
      </c>
      <c r="AF28" s="323">
        <f t="shared" si="23"/>
        <v>2.8666666666666667</v>
      </c>
      <c r="AG28" s="314"/>
      <c r="AH28" s="323">
        <f t="shared" si="23"/>
        <v>0</v>
      </c>
      <c r="AI28" s="314"/>
      <c r="AJ28" s="323">
        <f t="shared" si="23"/>
        <v>0</v>
      </c>
      <c r="AK28" s="314">
        <f t="shared" si="23"/>
        <v>23.189999999999998</v>
      </c>
    </row>
    <row r="29" spans="1:37">
      <c r="A29" s="301" t="s">
        <v>654</v>
      </c>
      <c r="B29" s="310"/>
      <c r="C29" s="314">
        <f>AVERAGE(C21:C22)</f>
        <v>0.65</v>
      </c>
      <c r="D29" s="323">
        <f t="shared" ref="D29:AH29" si="26">AVERAGE(D21:D22)</f>
        <v>0.65</v>
      </c>
      <c r="E29" s="314">
        <f>AVERAGE(E21:E22)</f>
        <v>0.55000000000000004</v>
      </c>
      <c r="F29" s="323">
        <f t="shared" si="26"/>
        <v>0.55000000000000004</v>
      </c>
      <c r="G29" s="314">
        <f>AVERAGE(G21:G22)</f>
        <v>0.35</v>
      </c>
      <c r="H29" s="323">
        <f t="shared" si="26"/>
        <v>0.35</v>
      </c>
      <c r="I29" s="314">
        <f>AVERAGE(I21:I22)</f>
        <v>0.2</v>
      </c>
      <c r="J29" s="314">
        <f>AVERAGE(J21:J22)</f>
        <v>3.8499999999999996</v>
      </c>
      <c r="K29" s="314">
        <f>AVERAGE(K21:K22)</f>
        <v>0.64999999999999991</v>
      </c>
      <c r="L29" s="323">
        <f>AVERAGE(L21:L22)</f>
        <v>4.6999999999999993</v>
      </c>
      <c r="M29" s="314">
        <f>AVERAGE(M21:M22)</f>
        <v>1.4</v>
      </c>
      <c r="N29" s="314">
        <f t="shared" ref="N29:Q29" si="27">AVERAGE(N21:N22)</f>
        <v>1.4500000000000002</v>
      </c>
      <c r="O29" s="314">
        <f t="shared" si="27"/>
        <v>0.25</v>
      </c>
      <c r="P29" s="314">
        <f t="shared" ref="P29" si="28">AVERAGE(P21:P22)</f>
        <v>0.65</v>
      </c>
      <c r="Q29" s="314">
        <f t="shared" si="27"/>
        <v>1.5</v>
      </c>
      <c r="R29" s="323">
        <f t="shared" si="26"/>
        <v>5.25</v>
      </c>
      <c r="S29" s="314">
        <f>AVERAGE(S21:S22)</f>
        <v>0.55000000000000004</v>
      </c>
      <c r="T29" s="314">
        <f>AVERAGE(T21:T22)</f>
        <v>1</v>
      </c>
      <c r="U29" s="319">
        <f t="shared" si="26"/>
        <v>1.55</v>
      </c>
      <c r="V29" s="314">
        <f>AVERAGE(V21:V22)</f>
        <v>1.4500000000000002</v>
      </c>
      <c r="W29" s="314">
        <f>AVERAGE(W21:W22)</f>
        <v>0</v>
      </c>
      <c r="X29" s="323">
        <f t="shared" si="26"/>
        <v>1.4500000000000002</v>
      </c>
      <c r="Y29" s="314">
        <f>AVERAGE(Y21:Y22)</f>
        <v>5.9</v>
      </c>
      <c r="Z29" s="323">
        <f t="shared" si="26"/>
        <v>5.9</v>
      </c>
      <c r="AA29" s="314">
        <f>AVERAGE(AA21:AA22)</f>
        <v>1.25</v>
      </c>
      <c r="AB29" s="323">
        <f t="shared" si="26"/>
        <v>1.25</v>
      </c>
      <c r="AC29" s="314">
        <f>AVERAGE(AC21:AC22)</f>
        <v>2.85</v>
      </c>
      <c r="AD29" s="314">
        <f>AVERAGE(AD21:AD22)</f>
        <v>1.35</v>
      </c>
      <c r="AE29" s="314">
        <f>AVERAGE(AE21:AE22)</f>
        <v>0.2</v>
      </c>
      <c r="AF29" s="323">
        <f>AVERAGE(AF21:AF22)</f>
        <v>4.4000000000000004</v>
      </c>
      <c r="AG29" s="314"/>
      <c r="AH29" s="323">
        <f t="shared" si="26"/>
        <v>0</v>
      </c>
      <c r="AI29" s="314"/>
      <c r="AJ29" s="323">
        <f>AVERAGE(AJ21:AJ22)</f>
        <v>0</v>
      </c>
      <c r="AK29" s="314">
        <f>AVERAGE(AK21:AK22)</f>
        <v>26.05</v>
      </c>
    </row>
    <row r="30" spans="1:37">
      <c r="A30" s="301" t="s">
        <v>59</v>
      </c>
      <c r="B30" s="310"/>
      <c r="C30" s="314">
        <f>AVERAGE(C21:C25)</f>
        <v>0.56000000000000005</v>
      </c>
      <c r="D30" s="323">
        <f t="shared" ref="D30:H30" si="29">SUM(D21:D25)/COUNTA(D21:D25)</f>
        <v>0.56000000000000005</v>
      </c>
      <c r="E30" s="314">
        <f>AVERAGE(E21:E25)</f>
        <v>0.65999999999999992</v>
      </c>
      <c r="F30" s="323">
        <f t="shared" si="29"/>
        <v>0.65999999999999992</v>
      </c>
      <c r="G30" s="314">
        <f>AVERAGE(G21:G25)</f>
        <v>0.33999999999999997</v>
      </c>
      <c r="H30" s="323">
        <f t="shared" si="29"/>
        <v>0.33999999999999997</v>
      </c>
      <c r="I30" s="314">
        <f>AVERAGE(I21:I25)</f>
        <v>0.24</v>
      </c>
      <c r="J30" s="314">
        <f>AVERAGE(J21:J25)</f>
        <v>3.8</v>
      </c>
      <c r="K30" s="314">
        <f>AVERAGE(K21:K25)</f>
        <v>0.65999999999999992</v>
      </c>
      <c r="L30" s="323">
        <f>SUM(L21:L25)/COUNTA(L21:L25)</f>
        <v>4.7</v>
      </c>
      <c r="M30" s="314">
        <f>AVERAGE(M21:M25)</f>
        <v>1.94</v>
      </c>
      <c r="N30" s="314">
        <f t="shared" ref="N30:Q30" si="30">AVERAGE(N21:N25)</f>
        <v>1.58</v>
      </c>
      <c r="O30" s="314">
        <f t="shared" si="30"/>
        <v>0.21999999999999997</v>
      </c>
      <c r="P30" s="314">
        <f t="shared" ref="P30" si="31">AVERAGE(P21:P25)</f>
        <v>0.78</v>
      </c>
      <c r="Q30" s="314">
        <f t="shared" si="30"/>
        <v>1.44</v>
      </c>
      <c r="R30" s="323">
        <f t="shared" ref="R30" si="32">SUM(R21:R25)/COUNTA(R21:R25)</f>
        <v>5.9600000000000009</v>
      </c>
      <c r="S30" s="314">
        <f>AVERAGE(S21:S25)</f>
        <v>0.68</v>
      </c>
      <c r="T30" s="314">
        <f>AVERAGE(T21:T25)</f>
        <v>0.94000000000000006</v>
      </c>
      <c r="U30" s="323">
        <f t="shared" ref="U30" si="33">SUM(U21:U25)/COUNTA(U21:U25)</f>
        <v>1.6199999999999999</v>
      </c>
      <c r="V30" s="314">
        <f>AVERAGE(V21:V25)</f>
        <v>1.02</v>
      </c>
      <c r="W30" s="314">
        <f>AVERAGE(W21:W25)</f>
        <v>0.08</v>
      </c>
      <c r="X30" s="323">
        <f t="shared" ref="X30" si="34">SUM(X21:X25)/COUNTA(X21:X25)</f>
        <v>1.1000000000000001</v>
      </c>
      <c r="Y30" s="314">
        <f>AVERAGE(Y21:Y25)</f>
        <v>5.5600000000000005</v>
      </c>
      <c r="Z30" s="323">
        <f t="shared" ref="Z30" si="35">SUM(Z21:Z25)/COUNTA(Z21:Z25)</f>
        <v>5.5600000000000005</v>
      </c>
      <c r="AA30" s="314">
        <f>AVERAGE(AA22:AA23)</f>
        <v>1.1000000000000001</v>
      </c>
      <c r="AB30" s="323">
        <f>AVERAGE(AB21:AB25)</f>
        <v>1.48</v>
      </c>
      <c r="AC30" s="314">
        <f>AVERAGE(AC22:AC23)</f>
        <v>2.95</v>
      </c>
      <c r="AD30" s="314">
        <f>AVERAGE(AD22:AD23)</f>
        <v>1.7</v>
      </c>
      <c r="AE30" s="314">
        <f>AVERAGE(AE22:AE23)</f>
        <v>0.25</v>
      </c>
      <c r="AF30" s="323">
        <f>SUM(AF21:AF25)/COUNTA(AF21:AF25)</f>
        <v>5</v>
      </c>
      <c r="AG30" s="314"/>
      <c r="AH30" s="323">
        <f>SUM(AH21:AH25)/COUNTA(AH21:AH25)</f>
        <v>0</v>
      </c>
      <c r="AI30" s="314"/>
      <c r="AJ30" s="323">
        <f>SUM(AJ21:AJ25)/COUNTA(AJ21:AJ25)</f>
        <v>0</v>
      </c>
      <c r="AK30" s="314">
        <f>SUM(AK21:AK25)/COUNTA(AK21:AK25)</f>
        <v>26.98</v>
      </c>
    </row>
    <row r="31" spans="1:37" ht="15.75" thickBot="1">
      <c r="A31" s="313" t="s">
        <v>60</v>
      </c>
      <c r="B31" s="355"/>
      <c r="C31" s="112"/>
      <c r="D31" s="324">
        <f>D26</f>
        <v>0.60350000000000004</v>
      </c>
      <c r="E31" s="112"/>
      <c r="F31" s="324">
        <f>F26</f>
        <v>0.60299999999999998</v>
      </c>
      <c r="G31" s="112"/>
      <c r="H31" s="324">
        <f>H26</f>
        <v>0.30549999999999999</v>
      </c>
      <c r="I31" s="112"/>
      <c r="J31" s="112"/>
      <c r="K31" s="112"/>
      <c r="L31" s="324">
        <f>L26</f>
        <v>4.2825000000000006</v>
      </c>
      <c r="M31" s="112"/>
      <c r="N31" s="112"/>
      <c r="O31" s="112"/>
      <c r="P31" s="112"/>
      <c r="Q31" s="112"/>
      <c r="R31" s="324">
        <f>R26</f>
        <v>5.322000000000001</v>
      </c>
      <c r="S31" s="112"/>
      <c r="T31" s="112"/>
      <c r="U31" s="324">
        <f>U26</f>
        <v>2.0915000000000008</v>
      </c>
      <c r="V31" s="112"/>
      <c r="W31" s="112"/>
      <c r="X31" s="324">
        <f>X26</f>
        <v>1.2630000000000001</v>
      </c>
      <c r="Y31" s="112"/>
      <c r="Z31" s="324">
        <f>Z26</f>
        <v>5.5684999999999993</v>
      </c>
      <c r="AA31" s="112"/>
      <c r="AB31" s="324">
        <f>AB26</f>
        <v>1.2585000000000002</v>
      </c>
      <c r="AC31" s="112"/>
      <c r="AD31" s="112"/>
      <c r="AE31" s="112"/>
      <c r="AF31" s="324">
        <f>AF26</f>
        <v>4.2115</v>
      </c>
      <c r="AG31" s="112"/>
      <c r="AH31" s="324">
        <f>AH26</f>
        <v>0</v>
      </c>
      <c r="AI31" s="112"/>
      <c r="AJ31" s="324">
        <f>AJ26</f>
        <v>0</v>
      </c>
      <c r="AK31" s="112">
        <f>+AK26</f>
        <v>25.509499999999996</v>
      </c>
    </row>
    <row r="32" spans="1:37">
      <c r="D32" s="319"/>
      <c r="F32" s="335"/>
      <c r="H32" s="335"/>
      <c r="L32" s="335"/>
      <c r="R32" s="335"/>
      <c r="U32" s="335"/>
      <c r="X32" s="319"/>
      <c r="Z32" s="335"/>
      <c r="AA32" s="314"/>
      <c r="AB32" s="335"/>
      <c r="AF32" s="335"/>
      <c r="AH32" s="335"/>
      <c r="AJ32" s="335"/>
    </row>
    <row r="33" spans="1:121">
      <c r="A33" s="334" t="s">
        <v>642</v>
      </c>
      <c r="B33" s="334"/>
      <c r="C33" s="18"/>
      <c r="D33" s="319"/>
      <c r="F33" s="335"/>
      <c r="H33" s="335"/>
      <c r="L33" s="335"/>
      <c r="R33" s="335"/>
      <c r="U33" s="335"/>
      <c r="X33" s="335"/>
      <c r="Z33" s="335"/>
      <c r="AA33" s="314"/>
      <c r="AB33" s="335"/>
      <c r="AF33" s="335"/>
      <c r="AH33" s="335"/>
      <c r="AJ33" s="335"/>
    </row>
    <row r="34" spans="1:121" ht="16.5" thickBot="1">
      <c r="A34" s="1" t="s">
        <v>643</v>
      </c>
      <c r="B34" s="373">
        <f t="shared" ref="B34:B43" si="36">D34+F34+H34+L34+R34+U34+X34+Z34+AB34+AF34+AH34+AJ34</f>
        <v>24</v>
      </c>
      <c r="C34" s="18">
        <v>0.1</v>
      </c>
      <c r="D34" s="319">
        <f>C34</f>
        <v>0.1</v>
      </c>
      <c r="E34" s="18">
        <v>0.4</v>
      </c>
      <c r="F34" s="353">
        <f t="shared" ref="F34:F43" si="37">SUM(E34:E34)</f>
        <v>0.4</v>
      </c>
      <c r="G34" s="18">
        <v>0.3</v>
      </c>
      <c r="H34" s="353">
        <f t="shared" ref="H34:H43" si="38">SUM(G34:G34)</f>
        <v>0.3</v>
      </c>
      <c r="I34" s="18">
        <v>0.2</v>
      </c>
      <c r="J34" s="18">
        <v>2.5</v>
      </c>
      <c r="K34" s="18">
        <v>0.6</v>
      </c>
      <c r="L34" s="353">
        <f t="shared" ref="L34:L43" si="39">SUM(I34:K34)</f>
        <v>3.3000000000000003</v>
      </c>
      <c r="M34" s="18">
        <v>1.3</v>
      </c>
      <c r="N34" s="18">
        <v>1</v>
      </c>
      <c r="O34" s="18">
        <v>0.7</v>
      </c>
      <c r="P34" s="18">
        <v>0.4</v>
      </c>
      <c r="Q34" s="18">
        <v>1.3</v>
      </c>
      <c r="R34" s="319">
        <f>SUM(M34:Q34)</f>
        <v>4.7</v>
      </c>
      <c r="S34" s="18">
        <v>0.6</v>
      </c>
      <c r="T34" s="18">
        <v>1.6</v>
      </c>
      <c r="U34" s="353">
        <f>SUM(S34:T34)</f>
        <v>2.2000000000000002</v>
      </c>
      <c r="V34" s="18">
        <v>1.5</v>
      </c>
      <c r="W34" s="18">
        <v>0.2</v>
      </c>
      <c r="X34" s="353">
        <f>SUM(V34:W34)</f>
        <v>1.7</v>
      </c>
      <c r="Y34" s="18">
        <v>6</v>
      </c>
      <c r="Z34" s="319">
        <f t="shared" ref="Z34:Z43" si="40">SUM(Y34:Y34)</f>
        <v>6</v>
      </c>
      <c r="AA34" s="18">
        <v>1.8</v>
      </c>
      <c r="AB34" s="319">
        <f t="shared" ref="AB34:AB43" si="41">SUM(AA34:AA34)</f>
        <v>1.8</v>
      </c>
      <c r="AC34" s="18">
        <v>2.7</v>
      </c>
      <c r="AD34" s="18">
        <v>0.5</v>
      </c>
      <c r="AE34" s="18">
        <v>0.3</v>
      </c>
      <c r="AF34" s="319">
        <f>SUM(AC34:AE34)</f>
        <v>3.5</v>
      </c>
      <c r="AG34" s="18"/>
      <c r="AH34" s="319">
        <f>AG34</f>
        <v>0</v>
      </c>
      <c r="AI34" s="18"/>
      <c r="AJ34" s="319">
        <f t="shared" ref="AJ34:AJ43" si="42">SUM(AI34:AI34)</f>
        <v>0</v>
      </c>
      <c r="AK34" s="112">
        <f t="shared" ref="AK34:AK43" si="43">D34+F34+H34+L34+R34+U34++X34+Z34+AB34+AF34+AH34+AJ34</f>
        <v>24</v>
      </c>
    </row>
    <row r="35" spans="1:121" ht="16.5" thickBot="1">
      <c r="A35" s="1" t="s">
        <v>644</v>
      </c>
      <c r="B35" s="373">
        <f t="shared" si="36"/>
        <v>22.3</v>
      </c>
      <c r="C35" s="18">
        <v>0.8</v>
      </c>
      <c r="D35" s="319">
        <f t="shared" ref="D35:D43" si="44">C35</f>
        <v>0.8</v>
      </c>
      <c r="E35" s="18">
        <v>0.7</v>
      </c>
      <c r="F35" s="353">
        <f t="shared" si="37"/>
        <v>0.7</v>
      </c>
      <c r="G35" s="18">
        <v>0.5</v>
      </c>
      <c r="H35" s="353">
        <f t="shared" si="38"/>
        <v>0.5</v>
      </c>
      <c r="I35" s="18">
        <v>0.2</v>
      </c>
      <c r="J35" s="18">
        <v>3.1</v>
      </c>
      <c r="K35" s="18">
        <v>0.7</v>
      </c>
      <c r="L35" s="353">
        <f t="shared" si="39"/>
        <v>4</v>
      </c>
      <c r="M35" s="18">
        <v>0.9</v>
      </c>
      <c r="N35" s="18">
        <v>1.6</v>
      </c>
      <c r="O35" s="18">
        <v>0.8</v>
      </c>
      <c r="P35" s="18">
        <v>0.4</v>
      </c>
      <c r="Q35" s="18">
        <v>1.1000000000000001</v>
      </c>
      <c r="R35" s="319">
        <f t="shared" ref="R35:R43" si="45">SUM(M35:Q35)</f>
        <v>4.8</v>
      </c>
      <c r="S35" s="18">
        <v>0.5</v>
      </c>
      <c r="T35" s="18">
        <v>1.3</v>
      </c>
      <c r="U35" s="353">
        <f t="shared" ref="U35:U43" si="46">SUM(S35:T35)</f>
        <v>1.8</v>
      </c>
      <c r="V35" s="18">
        <v>0.9</v>
      </c>
      <c r="W35" s="18">
        <v>0.5</v>
      </c>
      <c r="X35" s="353">
        <f t="shared" ref="X35:X43" si="47">SUM(V35:W35)</f>
        <v>1.4</v>
      </c>
      <c r="Y35" s="18">
        <v>4.8</v>
      </c>
      <c r="Z35" s="319">
        <f t="shared" si="40"/>
        <v>4.8</v>
      </c>
      <c r="AA35" s="18">
        <v>0.8</v>
      </c>
      <c r="AB35" s="319">
        <f t="shared" si="41"/>
        <v>0.8</v>
      </c>
      <c r="AC35" s="18">
        <v>2.1</v>
      </c>
      <c r="AD35" s="18">
        <v>0.3</v>
      </c>
      <c r="AE35" s="18">
        <v>0.3</v>
      </c>
      <c r="AF35" s="319">
        <f>SUM(AC35:AE35)</f>
        <v>2.6999999999999997</v>
      </c>
      <c r="AG35" s="18"/>
      <c r="AH35" s="319">
        <f t="shared" ref="AH35:AH43" si="48">AG35</f>
        <v>0</v>
      </c>
      <c r="AI35" s="18"/>
      <c r="AJ35" s="319">
        <f t="shared" si="42"/>
        <v>0</v>
      </c>
      <c r="AK35" s="112">
        <f t="shared" si="43"/>
        <v>22.3</v>
      </c>
    </row>
    <row r="36" spans="1:121" ht="16.5" thickBot="1">
      <c r="A36" s="1" t="s">
        <v>649</v>
      </c>
      <c r="B36" s="373">
        <f t="shared" si="36"/>
        <v>25.3</v>
      </c>
      <c r="C36" s="18">
        <v>0.9</v>
      </c>
      <c r="D36" s="319">
        <f t="shared" si="44"/>
        <v>0.9</v>
      </c>
      <c r="E36" s="18">
        <v>0.9</v>
      </c>
      <c r="F36" s="353">
        <f t="shared" si="37"/>
        <v>0.9</v>
      </c>
      <c r="G36" s="18">
        <v>0.6</v>
      </c>
      <c r="H36" s="353">
        <f t="shared" si="38"/>
        <v>0.6</v>
      </c>
      <c r="I36" s="18">
        <v>0.1</v>
      </c>
      <c r="J36" s="18">
        <v>3.8</v>
      </c>
      <c r="K36" s="18">
        <v>0.5</v>
      </c>
      <c r="L36" s="353">
        <f t="shared" si="39"/>
        <v>4.4000000000000004</v>
      </c>
      <c r="M36" s="18">
        <v>0.9</v>
      </c>
      <c r="N36" s="18">
        <v>1</v>
      </c>
      <c r="O36" s="18">
        <v>0.9</v>
      </c>
      <c r="P36" s="18">
        <v>0.4</v>
      </c>
      <c r="Q36" s="18">
        <v>1.3</v>
      </c>
      <c r="R36" s="319">
        <f t="shared" si="45"/>
        <v>4.5</v>
      </c>
      <c r="S36" s="18">
        <v>0.6</v>
      </c>
      <c r="T36" s="18">
        <v>1.1000000000000001</v>
      </c>
      <c r="U36" s="353">
        <f t="shared" si="46"/>
        <v>1.7000000000000002</v>
      </c>
      <c r="V36" s="18">
        <v>0.8</v>
      </c>
      <c r="W36" s="18">
        <v>0.2</v>
      </c>
      <c r="X36" s="353">
        <f t="shared" si="47"/>
        <v>1</v>
      </c>
      <c r="Y36" s="18">
        <v>6</v>
      </c>
      <c r="Z36" s="319">
        <f t="shared" si="40"/>
        <v>6</v>
      </c>
      <c r="AA36" s="18">
        <v>1.8</v>
      </c>
      <c r="AB36" s="319">
        <f t="shared" si="41"/>
        <v>1.8</v>
      </c>
      <c r="AC36" s="18">
        <v>2.5</v>
      </c>
      <c r="AD36" s="18">
        <v>0.6</v>
      </c>
      <c r="AE36" s="18">
        <v>0.4</v>
      </c>
      <c r="AF36" s="319">
        <f>SUM(AC36:AE36)</f>
        <v>3.5</v>
      </c>
      <c r="AG36" s="18"/>
      <c r="AH36" s="319">
        <f t="shared" si="48"/>
        <v>0</v>
      </c>
      <c r="AI36" s="18"/>
      <c r="AJ36" s="319">
        <f t="shared" si="42"/>
        <v>0</v>
      </c>
      <c r="AK36" s="112">
        <f t="shared" si="43"/>
        <v>25.3</v>
      </c>
    </row>
    <row r="37" spans="1:121" ht="16.5" thickBot="1">
      <c r="A37" s="1" t="s">
        <v>645</v>
      </c>
      <c r="B37" s="373">
        <f t="shared" si="36"/>
        <v>28.3</v>
      </c>
      <c r="C37" s="18">
        <v>1.3</v>
      </c>
      <c r="D37" s="319">
        <f t="shared" si="44"/>
        <v>1.3</v>
      </c>
      <c r="E37" s="18">
        <v>0.9</v>
      </c>
      <c r="F37" s="353">
        <f t="shared" si="37"/>
        <v>0.9</v>
      </c>
      <c r="G37" s="18">
        <v>0.6</v>
      </c>
      <c r="H37" s="353">
        <f t="shared" si="38"/>
        <v>0.6</v>
      </c>
      <c r="I37" s="18">
        <v>0.2</v>
      </c>
      <c r="J37" s="18">
        <v>3.1</v>
      </c>
      <c r="K37" s="18">
        <v>0.5</v>
      </c>
      <c r="L37" s="353">
        <f t="shared" si="39"/>
        <v>3.8000000000000003</v>
      </c>
      <c r="M37" s="18">
        <v>0.5</v>
      </c>
      <c r="N37" s="18">
        <v>1.3</v>
      </c>
      <c r="O37" s="18">
        <v>2.2999999999999998</v>
      </c>
      <c r="P37" s="18">
        <v>0.5</v>
      </c>
      <c r="Q37" s="18">
        <v>2.1</v>
      </c>
      <c r="R37" s="319">
        <f t="shared" si="45"/>
        <v>6.6999999999999993</v>
      </c>
      <c r="S37" s="18">
        <v>0.9</v>
      </c>
      <c r="T37" s="18">
        <v>2.7</v>
      </c>
      <c r="U37" s="353">
        <f t="shared" si="46"/>
        <v>3.6</v>
      </c>
      <c r="V37" s="18">
        <v>0.6</v>
      </c>
      <c r="W37" s="18">
        <v>0.6</v>
      </c>
      <c r="X37" s="353">
        <f t="shared" si="47"/>
        <v>1.2</v>
      </c>
      <c r="Y37" s="18">
        <v>6</v>
      </c>
      <c r="Z37" s="319">
        <f t="shared" si="40"/>
        <v>6</v>
      </c>
      <c r="AA37" s="18">
        <v>1.4</v>
      </c>
      <c r="AB37" s="319">
        <f t="shared" si="41"/>
        <v>1.4</v>
      </c>
      <c r="AC37" s="18">
        <v>1.8</v>
      </c>
      <c r="AD37" s="18">
        <v>0.7</v>
      </c>
      <c r="AE37" s="18">
        <v>0.3</v>
      </c>
      <c r="AF37" s="319">
        <f>SUM(AC37:AE37)</f>
        <v>2.8</v>
      </c>
      <c r="AG37" s="18"/>
      <c r="AH37" s="319">
        <f t="shared" si="48"/>
        <v>0</v>
      </c>
      <c r="AI37" s="18"/>
      <c r="AJ37" s="319">
        <f t="shared" si="42"/>
        <v>0</v>
      </c>
      <c r="AK37" s="112">
        <f t="shared" si="43"/>
        <v>28.3</v>
      </c>
    </row>
    <row r="38" spans="1:121" ht="16.5" thickBot="1">
      <c r="A38" s="1" t="s">
        <v>646</v>
      </c>
      <c r="B38" s="373">
        <f t="shared" si="36"/>
        <v>26.800000000000004</v>
      </c>
      <c r="C38" s="18">
        <v>1.3</v>
      </c>
      <c r="D38" s="319">
        <f t="shared" si="44"/>
        <v>1.3</v>
      </c>
      <c r="E38" s="18">
        <v>0.9</v>
      </c>
      <c r="F38" s="353">
        <f t="shared" si="37"/>
        <v>0.9</v>
      </c>
      <c r="G38" s="18">
        <v>0.6</v>
      </c>
      <c r="H38" s="353">
        <f t="shared" si="38"/>
        <v>0.6</v>
      </c>
      <c r="I38" s="18">
        <v>0.2</v>
      </c>
      <c r="J38" s="18">
        <v>3.6</v>
      </c>
      <c r="K38" s="18">
        <v>0.5</v>
      </c>
      <c r="L38" s="353">
        <f t="shared" si="39"/>
        <v>4.3000000000000007</v>
      </c>
      <c r="M38" s="18">
        <v>0.6</v>
      </c>
      <c r="N38" s="18">
        <v>1.5</v>
      </c>
      <c r="O38" s="18">
        <v>1.9</v>
      </c>
      <c r="P38" s="18">
        <v>0.5</v>
      </c>
      <c r="Q38" s="18">
        <v>1.6</v>
      </c>
      <c r="R38" s="319">
        <f t="shared" si="45"/>
        <v>6.1</v>
      </c>
      <c r="S38" s="18">
        <v>0.6</v>
      </c>
      <c r="T38" s="18">
        <v>2.9</v>
      </c>
      <c r="U38" s="353">
        <f t="shared" si="46"/>
        <v>3.5</v>
      </c>
      <c r="V38" s="18">
        <v>0.6</v>
      </c>
      <c r="W38" s="18">
        <v>0.4</v>
      </c>
      <c r="X38" s="353">
        <f t="shared" si="47"/>
        <v>1</v>
      </c>
      <c r="Y38" s="18">
        <v>6</v>
      </c>
      <c r="Z38" s="319">
        <f t="shared" si="40"/>
        <v>6</v>
      </c>
      <c r="AA38" s="18">
        <v>1.3</v>
      </c>
      <c r="AB38" s="319">
        <f t="shared" si="41"/>
        <v>1.3</v>
      </c>
      <c r="AC38" s="18">
        <v>0.9</v>
      </c>
      <c r="AD38" s="18">
        <v>0.6</v>
      </c>
      <c r="AE38" s="18">
        <v>0.3</v>
      </c>
      <c r="AF38" s="319">
        <f>SUM(AC38:AE38)</f>
        <v>1.8</v>
      </c>
      <c r="AG38" s="18"/>
      <c r="AH38" s="319">
        <f t="shared" si="48"/>
        <v>0</v>
      </c>
      <c r="AI38" s="18"/>
      <c r="AJ38" s="319">
        <f t="shared" si="42"/>
        <v>0</v>
      </c>
      <c r="AK38" s="112">
        <f t="shared" si="43"/>
        <v>26.800000000000004</v>
      </c>
    </row>
    <row r="39" spans="1:121" ht="16.5" thickBot="1">
      <c r="A39" s="1" t="s">
        <v>650</v>
      </c>
      <c r="B39" s="373">
        <f t="shared" si="36"/>
        <v>22.27</v>
      </c>
      <c r="C39" s="18">
        <v>0.6</v>
      </c>
      <c r="D39" s="319">
        <f t="shared" si="44"/>
        <v>0.6</v>
      </c>
      <c r="E39" s="18">
        <v>0.6</v>
      </c>
      <c r="F39" s="353">
        <f t="shared" si="37"/>
        <v>0.6</v>
      </c>
      <c r="G39" s="18">
        <v>0.6</v>
      </c>
      <c r="H39" s="353">
        <f t="shared" si="38"/>
        <v>0.6</v>
      </c>
      <c r="I39" s="18">
        <v>0.2</v>
      </c>
      <c r="J39" s="18">
        <v>3.8</v>
      </c>
      <c r="K39" s="18">
        <v>0.7</v>
      </c>
      <c r="L39" s="353">
        <f t="shared" si="39"/>
        <v>4.7</v>
      </c>
      <c r="M39" s="18">
        <v>0.9</v>
      </c>
      <c r="N39" s="18">
        <v>1.5</v>
      </c>
      <c r="O39" s="18">
        <v>1</v>
      </c>
      <c r="P39" s="18">
        <v>0.4</v>
      </c>
      <c r="Q39" s="18">
        <v>0.8</v>
      </c>
      <c r="R39" s="319">
        <f t="shared" si="45"/>
        <v>4.5999999999999996</v>
      </c>
      <c r="S39" s="18">
        <v>0.6</v>
      </c>
      <c r="T39" s="18">
        <v>1.87</v>
      </c>
      <c r="U39" s="353">
        <f t="shared" si="46"/>
        <v>2.4700000000000002</v>
      </c>
      <c r="V39" s="18">
        <v>0.3</v>
      </c>
      <c r="W39" s="18">
        <v>0.6</v>
      </c>
      <c r="X39" s="353">
        <f t="shared" si="47"/>
        <v>0.89999999999999991</v>
      </c>
      <c r="Y39" s="18">
        <v>4.8</v>
      </c>
      <c r="Z39" s="319">
        <f t="shared" si="40"/>
        <v>4.8</v>
      </c>
      <c r="AA39" s="18">
        <v>0.3</v>
      </c>
      <c r="AB39" s="319">
        <f t="shared" si="41"/>
        <v>0.3</v>
      </c>
      <c r="AC39" s="18">
        <v>2.1</v>
      </c>
      <c r="AD39" s="18">
        <v>0.3</v>
      </c>
      <c r="AE39" s="18">
        <v>0.3</v>
      </c>
      <c r="AF39" s="319">
        <f>SUM(AC39:AE39)</f>
        <v>2.6999999999999997</v>
      </c>
      <c r="AG39" s="18"/>
      <c r="AH39" s="319">
        <f t="shared" si="48"/>
        <v>0</v>
      </c>
      <c r="AI39" s="18"/>
      <c r="AJ39" s="319">
        <f t="shared" si="42"/>
        <v>0</v>
      </c>
      <c r="AK39" s="112">
        <f t="shared" si="43"/>
        <v>22.27</v>
      </c>
    </row>
    <row r="40" spans="1:121" ht="16.5" thickBot="1">
      <c r="A40" s="1" t="s">
        <v>647</v>
      </c>
      <c r="B40" s="373">
        <f t="shared" si="36"/>
        <v>28.399999999999995</v>
      </c>
      <c r="C40" s="18">
        <v>1.8</v>
      </c>
      <c r="D40" s="319">
        <f t="shared" si="44"/>
        <v>1.8</v>
      </c>
      <c r="E40" s="18">
        <v>0.8</v>
      </c>
      <c r="F40" s="353">
        <f t="shared" si="37"/>
        <v>0.8</v>
      </c>
      <c r="G40" s="18">
        <v>0.7</v>
      </c>
      <c r="H40" s="353">
        <f t="shared" si="38"/>
        <v>0.7</v>
      </c>
      <c r="I40" s="18">
        <v>0.2</v>
      </c>
      <c r="J40" s="18">
        <v>3.3</v>
      </c>
      <c r="K40" s="18">
        <v>0.8</v>
      </c>
      <c r="L40" s="353">
        <f t="shared" si="39"/>
        <v>4.3</v>
      </c>
      <c r="M40" s="18">
        <v>0.7</v>
      </c>
      <c r="N40" s="18">
        <v>1.8</v>
      </c>
      <c r="O40" s="18">
        <v>2.2999999999999998</v>
      </c>
      <c r="P40" s="18">
        <v>0.5</v>
      </c>
      <c r="Q40" s="18">
        <v>2.5</v>
      </c>
      <c r="R40" s="319">
        <f t="shared" si="45"/>
        <v>7.8</v>
      </c>
      <c r="S40" s="18">
        <v>1.2</v>
      </c>
      <c r="T40" s="18">
        <v>2.7</v>
      </c>
      <c r="U40" s="353">
        <f t="shared" si="46"/>
        <v>3.9000000000000004</v>
      </c>
      <c r="V40" s="18">
        <v>0</v>
      </c>
      <c r="W40" s="18">
        <v>0</v>
      </c>
      <c r="X40" s="353">
        <f t="shared" si="47"/>
        <v>0</v>
      </c>
      <c r="Y40" s="18">
        <v>6</v>
      </c>
      <c r="Z40" s="319">
        <f t="shared" si="40"/>
        <v>6</v>
      </c>
      <c r="AA40" s="18">
        <v>0.7</v>
      </c>
      <c r="AB40" s="319">
        <f t="shared" si="41"/>
        <v>0.7</v>
      </c>
      <c r="AC40" s="18">
        <v>1.6</v>
      </c>
      <c r="AD40" s="18">
        <v>0.5</v>
      </c>
      <c r="AE40" s="18">
        <v>0.3</v>
      </c>
      <c r="AF40" s="319">
        <f>SUM(AC40:AE40)</f>
        <v>2.4</v>
      </c>
      <c r="AG40" s="18"/>
      <c r="AH40" s="319">
        <f t="shared" si="48"/>
        <v>0</v>
      </c>
      <c r="AI40" s="18"/>
      <c r="AJ40" s="319">
        <f t="shared" si="42"/>
        <v>0</v>
      </c>
      <c r="AK40" s="112">
        <f t="shared" si="43"/>
        <v>28.399999999999995</v>
      </c>
    </row>
    <row r="41" spans="1:121" ht="16.5" thickBot="1">
      <c r="A41" s="1" t="s">
        <v>648</v>
      </c>
      <c r="B41" s="373">
        <f t="shared" si="36"/>
        <v>23.900000000000002</v>
      </c>
      <c r="C41" s="18">
        <v>0.4</v>
      </c>
      <c r="D41" s="319">
        <f t="shared" si="44"/>
        <v>0.4</v>
      </c>
      <c r="E41" s="18">
        <v>0.6</v>
      </c>
      <c r="F41" s="353">
        <f t="shared" si="37"/>
        <v>0.6</v>
      </c>
      <c r="G41" s="18">
        <v>0</v>
      </c>
      <c r="H41" s="353">
        <f t="shared" si="38"/>
        <v>0</v>
      </c>
      <c r="I41" s="18">
        <v>0.1</v>
      </c>
      <c r="J41" s="18">
        <v>2.8</v>
      </c>
      <c r="K41" s="18">
        <v>0.4</v>
      </c>
      <c r="L41" s="353">
        <f t="shared" si="39"/>
        <v>3.3</v>
      </c>
      <c r="M41" s="18">
        <v>0.4</v>
      </c>
      <c r="N41" s="18">
        <v>2.6</v>
      </c>
      <c r="O41" s="18">
        <v>1.2</v>
      </c>
      <c r="P41" s="18">
        <v>0.5</v>
      </c>
      <c r="Q41" s="18">
        <v>1.3</v>
      </c>
      <c r="R41" s="319">
        <f t="shared" si="45"/>
        <v>6</v>
      </c>
      <c r="S41" s="18">
        <v>0.3</v>
      </c>
      <c r="T41" s="18">
        <v>1.8</v>
      </c>
      <c r="U41" s="353">
        <f t="shared" si="46"/>
        <v>2.1</v>
      </c>
      <c r="V41" s="18">
        <v>0.8</v>
      </c>
      <c r="W41" s="18">
        <v>0</v>
      </c>
      <c r="X41" s="353">
        <f t="shared" si="47"/>
        <v>0.8</v>
      </c>
      <c r="Y41" s="18">
        <v>6</v>
      </c>
      <c r="Z41" s="319">
        <f t="shared" si="40"/>
        <v>6</v>
      </c>
      <c r="AA41" s="18">
        <v>1</v>
      </c>
      <c r="AB41" s="319">
        <f t="shared" si="41"/>
        <v>1</v>
      </c>
      <c r="AC41" s="18">
        <v>2</v>
      </c>
      <c r="AD41" s="18">
        <v>1.5</v>
      </c>
      <c r="AE41" s="18">
        <v>0.2</v>
      </c>
      <c r="AF41" s="319">
        <f>SUM(AC41:AE41)</f>
        <v>3.7</v>
      </c>
      <c r="AG41" s="18"/>
      <c r="AH41" s="319">
        <f t="shared" si="48"/>
        <v>0</v>
      </c>
      <c r="AI41" s="18"/>
      <c r="AJ41" s="319">
        <f t="shared" si="42"/>
        <v>0</v>
      </c>
      <c r="AK41" s="112">
        <f t="shared" si="43"/>
        <v>23.900000000000002</v>
      </c>
    </row>
    <row r="42" spans="1:121" ht="16.5" thickBot="1">
      <c r="A42" s="1" t="s">
        <v>652</v>
      </c>
      <c r="B42" s="373">
        <f t="shared" si="36"/>
        <v>23.7</v>
      </c>
      <c r="C42" s="18">
        <v>0.7</v>
      </c>
      <c r="D42" s="319">
        <f t="shared" si="44"/>
        <v>0.7</v>
      </c>
      <c r="E42" s="18">
        <v>0.5</v>
      </c>
      <c r="F42" s="353">
        <f t="shared" si="37"/>
        <v>0.5</v>
      </c>
      <c r="G42" s="18">
        <v>0.5</v>
      </c>
      <c r="H42" s="353">
        <f t="shared" si="38"/>
        <v>0.5</v>
      </c>
      <c r="I42" s="18">
        <v>0.2</v>
      </c>
      <c r="J42" s="18">
        <v>3.7</v>
      </c>
      <c r="K42" s="18">
        <v>0.5</v>
      </c>
      <c r="L42" s="353">
        <f t="shared" si="39"/>
        <v>4.4000000000000004</v>
      </c>
      <c r="M42" s="18">
        <v>1.1000000000000001</v>
      </c>
      <c r="N42" s="18">
        <v>1.2</v>
      </c>
      <c r="O42" s="18">
        <v>0.3</v>
      </c>
      <c r="P42" s="18">
        <v>0.3</v>
      </c>
      <c r="Q42" s="18">
        <v>1.4</v>
      </c>
      <c r="R42" s="319">
        <f t="shared" si="45"/>
        <v>4.2999999999999989</v>
      </c>
      <c r="S42" s="18">
        <v>0.5</v>
      </c>
      <c r="T42" s="18">
        <v>1</v>
      </c>
      <c r="U42" s="353">
        <f t="shared" si="46"/>
        <v>1.5</v>
      </c>
      <c r="V42" s="18">
        <v>1.9</v>
      </c>
      <c r="W42" s="18">
        <v>0.4</v>
      </c>
      <c r="X42" s="353">
        <f t="shared" si="47"/>
        <v>2.2999999999999998</v>
      </c>
      <c r="Y42" s="18">
        <v>6</v>
      </c>
      <c r="Z42" s="319">
        <f t="shared" si="40"/>
        <v>6</v>
      </c>
      <c r="AA42" s="18">
        <v>0.9</v>
      </c>
      <c r="AB42" s="319">
        <f t="shared" si="41"/>
        <v>0.9</v>
      </c>
      <c r="AC42" s="18">
        <v>2.2000000000000002</v>
      </c>
      <c r="AD42" s="18">
        <v>0.2</v>
      </c>
      <c r="AE42" s="18">
        <v>0.2</v>
      </c>
      <c r="AF42" s="319">
        <f>SUM(AC42:AE42)</f>
        <v>2.6000000000000005</v>
      </c>
      <c r="AG42" s="18"/>
      <c r="AH42" s="319">
        <f t="shared" si="48"/>
        <v>0</v>
      </c>
      <c r="AI42" s="18"/>
      <c r="AJ42" s="319">
        <f t="shared" si="42"/>
        <v>0</v>
      </c>
      <c r="AK42" s="112">
        <f t="shared" si="43"/>
        <v>23.7</v>
      </c>
    </row>
    <row r="43" spans="1:121" ht="16.5" thickBot="1">
      <c r="A43" s="1" t="s">
        <v>651</v>
      </c>
      <c r="B43" s="373">
        <f t="shared" si="36"/>
        <v>24.199999999999996</v>
      </c>
      <c r="C43" s="18">
        <v>0.6</v>
      </c>
      <c r="D43" s="319">
        <f t="shared" si="44"/>
        <v>0.6</v>
      </c>
      <c r="E43" s="18">
        <v>0.6</v>
      </c>
      <c r="F43" s="353">
        <f t="shared" si="37"/>
        <v>0.6</v>
      </c>
      <c r="G43" s="18">
        <v>0.4</v>
      </c>
      <c r="H43" s="353">
        <f t="shared" si="38"/>
        <v>0.4</v>
      </c>
      <c r="I43" s="18">
        <v>0.2</v>
      </c>
      <c r="J43" s="18">
        <v>3.9</v>
      </c>
      <c r="K43" s="18">
        <v>0.6</v>
      </c>
      <c r="L43" s="353">
        <f t="shared" si="39"/>
        <v>4.6999999999999993</v>
      </c>
      <c r="M43" s="18">
        <v>0.9</v>
      </c>
      <c r="N43" s="18">
        <v>1.9</v>
      </c>
      <c r="O43" s="18">
        <v>0.9</v>
      </c>
      <c r="P43" s="18">
        <v>0.3</v>
      </c>
      <c r="Q43" s="18">
        <v>1.3</v>
      </c>
      <c r="R43" s="319">
        <f t="shared" si="45"/>
        <v>5.3</v>
      </c>
      <c r="S43" s="18">
        <v>0.6</v>
      </c>
      <c r="T43" s="18">
        <v>1.5</v>
      </c>
      <c r="U43" s="353">
        <f t="shared" si="46"/>
        <v>2.1</v>
      </c>
      <c r="V43" s="18">
        <v>1.1000000000000001</v>
      </c>
      <c r="W43" s="18">
        <v>0.4</v>
      </c>
      <c r="X43" s="353">
        <f t="shared" si="47"/>
        <v>1.5</v>
      </c>
      <c r="Y43" s="18">
        <v>6</v>
      </c>
      <c r="Z43" s="319">
        <f t="shared" si="40"/>
        <v>6</v>
      </c>
      <c r="AA43" s="18">
        <v>0.8</v>
      </c>
      <c r="AB43" s="319">
        <f t="shared" si="41"/>
        <v>0.8</v>
      </c>
      <c r="AC43" s="18">
        <v>1.9</v>
      </c>
      <c r="AD43" s="18">
        <v>0.2</v>
      </c>
      <c r="AE43" s="18">
        <v>0.1</v>
      </c>
      <c r="AF43" s="319">
        <f>SUM(AC43:AE43)</f>
        <v>2.2000000000000002</v>
      </c>
      <c r="AG43" s="18"/>
      <c r="AH43" s="319">
        <f t="shared" si="48"/>
        <v>0</v>
      </c>
      <c r="AI43" s="18"/>
      <c r="AJ43" s="319">
        <f t="shared" si="42"/>
        <v>0</v>
      </c>
      <c r="AK43" s="112">
        <f t="shared" si="43"/>
        <v>24.199999999999996</v>
      </c>
    </row>
    <row r="44" spans="1:121" ht="15.75">
      <c r="A44" s="1"/>
      <c r="B44" s="373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"/>
      <c r="P44" s="1"/>
      <c r="Q44" s="18"/>
      <c r="R44" s="18"/>
    </row>
    <row r="45" spans="1:121" ht="15.75" thickBot="1">
      <c r="A45" s="1"/>
      <c r="B45" s="1"/>
      <c r="C45" s="314"/>
      <c r="D45" s="31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R45" s="1"/>
      <c r="CS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</row>
    <row r="46" spans="1:121" ht="15.75">
      <c r="A46" s="338" t="s">
        <v>61</v>
      </c>
      <c r="B46" s="356"/>
      <c r="C46" s="339" t="s">
        <v>74</v>
      </c>
      <c r="D46" s="339" t="s">
        <v>76</v>
      </c>
      <c r="E46" s="339" t="s">
        <v>77</v>
      </c>
      <c r="F46" s="339" t="s">
        <v>79</v>
      </c>
      <c r="G46" s="339" t="s">
        <v>78</v>
      </c>
      <c r="H46" s="339" t="s">
        <v>83</v>
      </c>
      <c r="I46" s="339" t="s">
        <v>84</v>
      </c>
      <c r="J46" s="339" t="s">
        <v>86</v>
      </c>
      <c r="K46" s="339" t="s">
        <v>88</v>
      </c>
      <c r="L46" s="339" t="s">
        <v>89</v>
      </c>
      <c r="M46" s="339" t="s">
        <v>91</v>
      </c>
      <c r="N46" s="339" t="s">
        <v>93</v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</row>
    <row r="47" spans="1:121" ht="15.75">
      <c r="A47" s="340" t="s">
        <v>58</v>
      </c>
      <c r="B47" s="357"/>
      <c r="C47" s="341">
        <f>D27</f>
        <v>0.61799999999999999</v>
      </c>
      <c r="D47" s="341">
        <f>F27</f>
        <v>0.58399999999999996</v>
      </c>
      <c r="E47" s="341">
        <f>H27</f>
        <v>0.29399999999999998</v>
      </c>
      <c r="F47" s="341">
        <f>L27</f>
        <v>4.1433333333333335</v>
      </c>
      <c r="G47" s="341">
        <f>R27</f>
        <v>5.1093333333333346</v>
      </c>
      <c r="H47" s="341">
        <f>U27</f>
        <v>2.2486666666666668</v>
      </c>
      <c r="I47" s="341">
        <f>X27</f>
        <v>1.3173333333333335</v>
      </c>
      <c r="J47" s="341">
        <f>Z27</f>
        <v>5.5713333333333326</v>
      </c>
      <c r="K47" s="341">
        <f>AB27</f>
        <v>1.184666666666667</v>
      </c>
      <c r="L47" s="341">
        <f>AF27</f>
        <v>3.9486666666666665</v>
      </c>
      <c r="M47" s="341">
        <f>(AH27)</f>
        <v>0</v>
      </c>
      <c r="N47" s="341">
        <f>AJ27</f>
        <v>0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</row>
    <row r="48" spans="1:121" ht="15.75">
      <c r="A48" s="340" t="s">
        <v>656</v>
      </c>
      <c r="B48" s="357"/>
      <c r="C48" s="341">
        <f>D28</f>
        <v>0.5</v>
      </c>
      <c r="D48" s="341">
        <f>F28</f>
        <v>0.6333333333333333</v>
      </c>
      <c r="E48" s="341">
        <f>H28</f>
        <v>0.46666666666666662</v>
      </c>
      <c r="F48" s="341">
        <f>L28</f>
        <v>4.003333333333333</v>
      </c>
      <c r="G48" s="341">
        <f>R28</f>
        <v>4.873333333333334</v>
      </c>
      <c r="H48" s="341">
        <f>U28</f>
        <v>2.4066666666666667</v>
      </c>
      <c r="I48" s="341">
        <f>X28</f>
        <v>1.3399999999999999</v>
      </c>
      <c r="J48" s="341">
        <f>Z28</f>
        <v>5.6000000000000005</v>
      </c>
      <c r="K48" s="341">
        <f>AB28</f>
        <v>0.5</v>
      </c>
      <c r="L48" s="341">
        <f>AF28</f>
        <v>2.8666666666666667</v>
      </c>
      <c r="M48" s="341">
        <f>(AH28)</f>
        <v>0</v>
      </c>
      <c r="N48" s="341">
        <f>AJ28</f>
        <v>0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</row>
    <row r="49" spans="1:119" ht="15.75">
      <c r="A49" s="340" t="s">
        <v>654</v>
      </c>
      <c r="B49" s="357"/>
      <c r="C49" s="341">
        <f>D29</f>
        <v>0.65</v>
      </c>
      <c r="D49" s="341">
        <f>F29</f>
        <v>0.55000000000000004</v>
      </c>
      <c r="E49" s="341">
        <f>H29</f>
        <v>0.35</v>
      </c>
      <c r="F49" s="341">
        <f>L29</f>
        <v>4.6999999999999993</v>
      </c>
      <c r="G49" s="341">
        <f>R29</f>
        <v>5.25</v>
      </c>
      <c r="H49" s="341">
        <f>U29</f>
        <v>1.55</v>
      </c>
      <c r="I49" s="341">
        <f>X29</f>
        <v>1.4500000000000002</v>
      </c>
      <c r="J49" s="341">
        <f>Z29</f>
        <v>5.9</v>
      </c>
      <c r="K49" s="341">
        <f>AB29</f>
        <v>1.25</v>
      </c>
      <c r="L49" s="341">
        <f>AF29</f>
        <v>4.4000000000000004</v>
      </c>
      <c r="M49" s="341">
        <f>(AH29)</f>
        <v>0</v>
      </c>
      <c r="N49" s="341">
        <f>AJ29</f>
        <v>0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</row>
    <row r="50" spans="1:119" ht="15.75">
      <c r="A50" s="342" t="s">
        <v>59</v>
      </c>
      <c r="B50" s="358"/>
      <c r="C50" s="343">
        <f>D30</f>
        <v>0.56000000000000005</v>
      </c>
      <c r="D50" s="343">
        <f>F30</f>
        <v>0.65999999999999992</v>
      </c>
      <c r="E50" s="343">
        <f>H30</f>
        <v>0.33999999999999997</v>
      </c>
      <c r="F50" s="343">
        <f>L30</f>
        <v>4.7</v>
      </c>
      <c r="G50" s="343">
        <f>R30</f>
        <v>5.9600000000000009</v>
      </c>
      <c r="H50" s="343">
        <f>U30</f>
        <v>1.6199999999999999</v>
      </c>
      <c r="I50" s="343">
        <f>X30</f>
        <v>1.1000000000000001</v>
      </c>
      <c r="J50" s="343">
        <f>Z30</f>
        <v>5.5600000000000005</v>
      </c>
      <c r="K50" s="343">
        <f>AB30</f>
        <v>1.48</v>
      </c>
      <c r="L50" s="343">
        <f>AF30</f>
        <v>5</v>
      </c>
      <c r="M50" s="343">
        <f>AH30</f>
        <v>0</v>
      </c>
      <c r="N50" s="343">
        <f>AJ30</f>
        <v>0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</row>
    <row r="51" spans="1:119" ht="15.75">
      <c r="A51" s="340" t="s">
        <v>60</v>
      </c>
      <c r="B51" s="357"/>
      <c r="C51" s="341">
        <f>D26</f>
        <v>0.60350000000000004</v>
      </c>
      <c r="D51" s="341">
        <f>F26</f>
        <v>0.60299999999999998</v>
      </c>
      <c r="E51" s="341">
        <f>H26</f>
        <v>0.30549999999999999</v>
      </c>
      <c r="F51" s="341">
        <f>L26</f>
        <v>4.2825000000000006</v>
      </c>
      <c r="G51" s="341">
        <f>R26</f>
        <v>5.322000000000001</v>
      </c>
      <c r="H51" s="341">
        <f>U26</f>
        <v>2.0915000000000008</v>
      </c>
      <c r="I51" s="341">
        <f>X26</f>
        <v>1.2630000000000001</v>
      </c>
      <c r="J51" s="341">
        <f>Z26</f>
        <v>5.5684999999999993</v>
      </c>
      <c r="K51" s="341">
        <f>AB26</f>
        <v>1.2585000000000002</v>
      </c>
      <c r="L51" s="341">
        <f>AF26</f>
        <v>4.2115</v>
      </c>
      <c r="M51" s="341">
        <f>AH26</f>
        <v>0</v>
      </c>
      <c r="N51" s="344">
        <f>AJ26</f>
        <v>0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</row>
    <row r="52" spans="1:119" ht="15.75">
      <c r="A52" s="337" t="s">
        <v>72</v>
      </c>
      <c r="B52" s="359"/>
      <c r="C52" s="345" t="s">
        <v>74</v>
      </c>
      <c r="D52" s="345" t="s">
        <v>76</v>
      </c>
      <c r="E52" s="345" t="s">
        <v>77</v>
      </c>
      <c r="F52" s="345" t="s">
        <v>79</v>
      </c>
      <c r="G52" s="345" t="s">
        <v>78</v>
      </c>
      <c r="H52" s="345" t="s">
        <v>83</v>
      </c>
      <c r="I52" s="345" t="s">
        <v>84</v>
      </c>
      <c r="J52" s="345" t="s">
        <v>86</v>
      </c>
      <c r="K52" s="345" t="s">
        <v>88</v>
      </c>
      <c r="L52" s="345" t="s">
        <v>89</v>
      </c>
      <c r="M52" s="345" t="s">
        <v>91</v>
      </c>
      <c r="N52" s="346" t="s">
        <v>93</v>
      </c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</row>
    <row r="53" spans="1:119" ht="15.75">
      <c r="A53" s="347" t="s">
        <v>68</v>
      </c>
      <c r="B53" s="360"/>
      <c r="C53" s="348">
        <f>SUM(C47)</f>
        <v>0.61799999999999999</v>
      </c>
      <c r="D53" s="348">
        <f t="shared" ref="D53:N57" si="49">SUM(D47+C53)</f>
        <v>1.202</v>
      </c>
      <c r="E53" s="348">
        <f t="shared" si="49"/>
        <v>1.496</v>
      </c>
      <c r="F53" s="348">
        <f>SUM(F47+E53)</f>
        <v>5.6393333333333331</v>
      </c>
      <c r="G53" s="348">
        <f t="shared" si="49"/>
        <v>10.748666666666669</v>
      </c>
      <c r="H53" s="348">
        <f t="shared" si="49"/>
        <v>12.997333333333335</v>
      </c>
      <c r="I53" s="348">
        <f>SUM(I47+H53)</f>
        <v>14.314666666666669</v>
      </c>
      <c r="J53" s="348">
        <f t="shared" si="49"/>
        <v>19.886000000000003</v>
      </c>
      <c r="K53" s="348">
        <f>SUM(K47+J53)</f>
        <v>21.070666666666671</v>
      </c>
      <c r="L53" s="348">
        <f t="shared" si="49"/>
        <v>25.019333333333339</v>
      </c>
      <c r="M53" s="348">
        <f t="shared" si="49"/>
        <v>25.019333333333339</v>
      </c>
      <c r="N53" s="349">
        <f t="shared" si="49"/>
        <v>25.019333333333339</v>
      </c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</row>
    <row r="54" spans="1:119" ht="15.75">
      <c r="A54" s="347" t="s">
        <v>657</v>
      </c>
      <c r="B54" s="360"/>
      <c r="C54" s="348">
        <f>SUM(C48)</f>
        <v>0.5</v>
      </c>
      <c r="D54" s="348">
        <f t="shared" si="49"/>
        <v>1.1333333333333333</v>
      </c>
      <c r="E54" s="348">
        <f t="shared" si="49"/>
        <v>1.5999999999999999</v>
      </c>
      <c r="F54" s="348">
        <f>SUM(F48+E54)</f>
        <v>5.6033333333333326</v>
      </c>
      <c r="G54" s="348">
        <f t="shared" si="49"/>
        <v>10.476666666666667</v>
      </c>
      <c r="H54" s="348">
        <f t="shared" si="49"/>
        <v>12.883333333333333</v>
      </c>
      <c r="I54" s="348">
        <f>SUM(I48+H54)</f>
        <v>14.223333333333333</v>
      </c>
      <c r="J54" s="348">
        <f t="shared" si="49"/>
        <v>19.823333333333334</v>
      </c>
      <c r="K54" s="348">
        <f t="shared" si="49"/>
        <v>20.323333333333334</v>
      </c>
      <c r="L54" s="348">
        <f t="shared" si="49"/>
        <v>23.19</v>
      </c>
      <c r="M54" s="348">
        <f t="shared" si="49"/>
        <v>23.19</v>
      </c>
      <c r="N54" s="349">
        <f t="shared" si="49"/>
        <v>23.19</v>
      </c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</row>
    <row r="55" spans="1:119" ht="15.75">
      <c r="A55" s="347" t="s">
        <v>655</v>
      </c>
      <c r="B55" s="360"/>
      <c r="C55" s="348">
        <f>SUM(C49)</f>
        <v>0.65</v>
      </c>
      <c r="D55" s="348">
        <f t="shared" si="49"/>
        <v>1.2000000000000002</v>
      </c>
      <c r="E55" s="348">
        <f t="shared" si="49"/>
        <v>1.5500000000000003</v>
      </c>
      <c r="F55" s="348">
        <f>SUM(F49+E55)</f>
        <v>6.25</v>
      </c>
      <c r="G55" s="348">
        <f t="shared" si="49"/>
        <v>11.5</v>
      </c>
      <c r="H55" s="348">
        <f t="shared" si="49"/>
        <v>13.05</v>
      </c>
      <c r="I55" s="348">
        <f>SUM(I49+H55)</f>
        <v>14.5</v>
      </c>
      <c r="J55" s="348">
        <f t="shared" si="49"/>
        <v>20.399999999999999</v>
      </c>
      <c r="K55" s="348">
        <f t="shared" si="49"/>
        <v>21.65</v>
      </c>
      <c r="L55" s="348">
        <f t="shared" si="49"/>
        <v>26.049999999999997</v>
      </c>
      <c r="M55" s="348">
        <f t="shared" si="49"/>
        <v>26.049999999999997</v>
      </c>
      <c r="N55" s="349">
        <f t="shared" si="49"/>
        <v>26.049999999999997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</row>
    <row r="56" spans="1:119" ht="15.75">
      <c r="A56" s="352" t="s">
        <v>69</v>
      </c>
      <c r="B56" s="361"/>
      <c r="C56" s="350">
        <f>SUM(C50)</f>
        <v>0.56000000000000005</v>
      </c>
      <c r="D56" s="350">
        <f t="shared" si="49"/>
        <v>1.22</v>
      </c>
      <c r="E56" s="350">
        <f t="shared" si="49"/>
        <v>1.56</v>
      </c>
      <c r="F56" s="350">
        <f>SUM(F50+E56)</f>
        <v>6.26</v>
      </c>
      <c r="G56" s="350">
        <f t="shared" si="49"/>
        <v>12.22</v>
      </c>
      <c r="H56" s="350">
        <f t="shared" si="49"/>
        <v>13.84</v>
      </c>
      <c r="I56" s="350">
        <f>SUM(I50+H56)</f>
        <v>14.94</v>
      </c>
      <c r="J56" s="350">
        <f t="shared" si="49"/>
        <v>20.5</v>
      </c>
      <c r="K56" s="350">
        <f t="shared" si="49"/>
        <v>21.98</v>
      </c>
      <c r="L56" s="350">
        <f t="shared" si="49"/>
        <v>26.98</v>
      </c>
      <c r="M56" s="350">
        <f t="shared" si="49"/>
        <v>26.98</v>
      </c>
      <c r="N56" s="351">
        <f t="shared" si="49"/>
        <v>26.98</v>
      </c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</row>
    <row r="57" spans="1:119" ht="15.75">
      <c r="A57" s="347" t="s">
        <v>70</v>
      </c>
      <c r="B57" s="360"/>
      <c r="C57" s="349">
        <f>SUM(C51)</f>
        <v>0.60350000000000004</v>
      </c>
      <c r="D57" s="349">
        <f t="shared" si="49"/>
        <v>1.2065000000000001</v>
      </c>
      <c r="E57" s="349">
        <f t="shared" si="49"/>
        <v>1.512</v>
      </c>
      <c r="F57" s="349">
        <f>SUM(F51+E57)</f>
        <v>5.7945000000000011</v>
      </c>
      <c r="G57" s="349">
        <f t="shared" si="49"/>
        <v>11.116500000000002</v>
      </c>
      <c r="H57" s="349">
        <f t="shared" si="49"/>
        <v>13.208000000000002</v>
      </c>
      <c r="I57" s="349">
        <f>SUM(I51+H57)</f>
        <v>14.471000000000002</v>
      </c>
      <c r="J57" s="349">
        <f t="shared" si="49"/>
        <v>20.0395</v>
      </c>
      <c r="K57" s="349">
        <f t="shared" si="49"/>
        <v>21.298000000000002</v>
      </c>
      <c r="L57" s="349">
        <f t="shared" si="49"/>
        <v>25.509500000000003</v>
      </c>
      <c r="M57" s="349">
        <f t="shared" si="49"/>
        <v>25.509500000000003</v>
      </c>
      <c r="N57" s="349">
        <f t="shared" si="49"/>
        <v>25.509500000000003</v>
      </c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</row>
    <row r="58" spans="1:119">
      <c r="A58" s="29" t="s">
        <v>279</v>
      </c>
      <c r="B58" s="362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</row>
    <row r="59" spans="1:119">
      <c r="A59" s="32" t="s">
        <v>63</v>
      </c>
      <c r="B59" s="363"/>
      <c r="C59" s="38" t="s">
        <v>74</v>
      </c>
      <c r="D59" s="38" t="s">
        <v>76</v>
      </c>
      <c r="E59" s="38" t="s">
        <v>77</v>
      </c>
      <c r="F59" s="38" t="s">
        <v>79</v>
      </c>
      <c r="G59" s="38" t="s">
        <v>78</v>
      </c>
      <c r="H59" s="38" t="s">
        <v>83</v>
      </c>
      <c r="I59" s="38" t="s">
        <v>84</v>
      </c>
      <c r="J59" s="38" t="s">
        <v>86</v>
      </c>
      <c r="K59" s="38" t="s">
        <v>88</v>
      </c>
      <c r="L59" s="38" t="s">
        <v>89</v>
      </c>
      <c r="M59" s="38" t="s">
        <v>91</v>
      </c>
      <c r="N59" s="38" t="s">
        <v>93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</row>
    <row r="60" spans="1:119">
      <c r="A60" s="26" t="s">
        <v>64</v>
      </c>
      <c r="B60" s="11"/>
      <c r="C60" s="18">
        <v>1.02</v>
      </c>
      <c r="D60" s="18">
        <v>1.05</v>
      </c>
      <c r="E60" s="18">
        <v>0.77</v>
      </c>
      <c r="F60" s="18">
        <v>1.71</v>
      </c>
      <c r="G60" s="18">
        <v>3.24</v>
      </c>
      <c r="H60" s="18">
        <v>2.4</v>
      </c>
      <c r="I60" s="18">
        <v>1.53</v>
      </c>
      <c r="J60" s="18">
        <v>2.2200000000000002</v>
      </c>
      <c r="K60" s="18">
        <v>2.72</v>
      </c>
      <c r="L60" s="18">
        <v>2.19</v>
      </c>
      <c r="M60" s="18">
        <v>0.86</v>
      </c>
      <c r="N60" s="20">
        <v>0.92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</row>
    <row r="61" spans="1:119">
      <c r="A61" s="26" t="s">
        <v>65</v>
      </c>
      <c r="B61" s="11"/>
      <c r="C61" s="18">
        <f>SUM(C60)</f>
        <v>1.02</v>
      </c>
      <c r="D61" s="18">
        <f>SUM(C61+D60)</f>
        <v>2.0700000000000003</v>
      </c>
      <c r="E61" s="18">
        <f>SUM(D61+E60)</f>
        <v>2.8400000000000003</v>
      </c>
      <c r="F61" s="18">
        <f>SUM(E61+F60)</f>
        <v>4.5500000000000007</v>
      </c>
      <c r="G61" s="18">
        <f t="shared" ref="G61:J61" si="50">SUM(F61+G60)</f>
        <v>7.7900000000000009</v>
      </c>
      <c r="H61" s="18">
        <f>SUM(G61+H60)</f>
        <v>10.190000000000001</v>
      </c>
      <c r="I61" s="18">
        <f>SUM(H61+I60)</f>
        <v>11.72</v>
      </c>
      <c r="J61" s="18">
        <f t="shared" si="50"/>
        <v>13.940000000000001</v>
      </c>
      <c r="K61" s="18">
        <f>SUM(J61+K60)</f>
        <v>16.66</v>
      </c>
      <c r="L61" s="18">
        <f>SUM(K61+L60)</f>
        <v>18.850000000000001</v>
      </c>
      <c r="M61" s="18">
        <f>SUM(L61+M60)</f>
        <v>19.71</v>
      </c>
      <c r="N61" s="20">
        <f>SUM(M61+N60)</f>
        <v>20.630000000000003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</row>
    <row r="62" spans="1:119">
      <c r="A62" s="27" t="s">
        <v>66</v>
      </c>
      <c r="B62" s="21"/>
      <c r="C62" s="28">
        <v>5.34</v>
      </c>
      <c r="D62" s="28">
        <v>5.29</v>
      </c>
      <c r="E62" s="28">
        <v>5.58</v>
      </c>
      <c r="F62" s="28">
        <v>5.36</v>
      </c>
      <c r="G62" s="28">
        <v>8.82</v>
      </c>
      <c r="H62" s="28">
        <v>13.52</v>
      </c>
      <c r="I62" s="28">
        <v>11.61</v>
      </c>
      <c r="J62" s="28">
        <v>12.46</v>
      </c>
      <c r="K62" s="28">
        <v>9.85</v>
      </c>
      <c r="L62" s="28">
        <v>9.85</v>
      </c>
      <c r="M62" s="28">
        <v>9.85</v>
      </c>
      <c r="N62" s="28">
        <v>4.6900000000000004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0"/>
      <c r="AJ62" s="20"/>
      <c r="AK62" s="20"/>
      <c r="AL62" s="20"/>
      <c r="AM62" s="20"/>
      <c r="AN62" s="20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</row>
    <row r="63" spans="1:119">
      <c r="A63" s="26" t="s">
        <v>67</v>
      </c>
      <c r="B63" s="11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1"/>
      <c r="AJ63" s="1"/>
      <c r="AK63" s="1"/>
      <c r="AL63" s="1"/>
      <c r="AM63" s="1"/>
      <c r="AN63" s="1"/>
      <c r="AO63" s="20"/>
      <c r="AP63" s="20"/>
      <c r="AQ63" s="20"/>
      <c r="AR63" s="20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</row>
    <row r="64" spans="1:119">
      <c r="A64" s="26" t="s">
        <v>68</v>
      </c>
      <c r="B64" s="11"/>
      <c r="C64" s="18">
        <f t="shared" ref="C64:N64" si="51">SUM(C47-C60)</f>
        <v>-0.40200000000000002</v>
      </c>
      <c r="D64" s="18">
        <f t="shared" si="51"/>
        <v>-0.46600000000000008</v>
      </c>
      <c r="E64" s="18">
        <f t="shared" si="51"/>
        <v>-0.47600000000000003</v>
      </c>
      <c r="F64" s="18">
        <f t="shared" si="51"/>
        <v>2.4333333333333336</v>
      </c>
      <c r="G64" s="18">
        <f t="shared" si="51"/>
        <v>1.8693333333333344</v>
      </c>
      <c r="H64" s="18">
        <f t="shared" si="51"/>
        <v>-0.1513333333333331</v>
      </c>
      <c r="I64" s="18">
        <f t="shared" si="51"/>
        <v>-0.21266666666666656</v>
      </c>
      <c r="J64" s="18">
        <f t="shared" si="51"/>
        <v>3.3513333333333324</v>
      </c>
      <c r="K64" s="18">
        <f t="shared" si="51"/>
        <v>-1.5353333333333332</v>
      </c>
      <c r="L64" s="18">
        <f t="shared" si="51"/>
        <v>1.7586666666666666</v>
      </c>
      <c r="M64" s="18">
        <f t="shared" si="51"/>
        <v>-0.86</v>
      </c>
      <c r="N64" s="28">
        <f t="shared" si="51"/>
        <v>-0.92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</row>
    <row r="65" spans="1:118">
      <c r="A65" s="26" t="s">
        <v>69</v>
      </c>
      <c r="B65" s="11"/>
      <c r="C65" s="18">
        <f t="shared" ref="C65:N65" si="52">SUM(C50-C60)</f>
        <v>-0.45999999999999996</v>
      </c>
      <c r="D65" s="18">
        <f t="shared" si="52"/>
        <v>-0.39000000000000012</v>
      </c>
      <c r="E65" s="18">
        <f t="shared" si="52"/>
        <v>-0.43000000000000005</v>
      </c>
      <c r="F65" s="18">
        <f t="shared" si="52"/>
        <v>2.99</v>
      </c>
      <c r="G65" s="18">
        <f t="shared" si="52"/>
        <v>2.7200000000000006</v>
      </c>
      <c r="H65" s="18">
        <f t="shared" si="52"/>
        <v>-0.78</v>
      </c>
      <c r="I65" s="18">
        <f t="shared" si="52"/>
        <v>-0.42999999999999994</v>
      </c>
      <c r="J65" s="18">
        <f t="shared" si="52"/>
        <v>3.3400000000000003</v>
      </c>
      <c r="K65" s="18">
        <f t="shared" si="52"/>
        <v>-1.2400000000000002</v>
      </c>
      <c r="L65" s="18">
        <f t="shared" si="52"/>
        <v>2.81</v>
      </c>
      <c r="M65" s="18">
        <f t="shared" si="52"/>
        <v>-0.86</v>
      </c>
      <c r="N65" s="28">
        <f t="shared" si="52"/>
        <v>-0.92</v>
      </c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</row>
    <row r="66" spans="1:118">
      <c r="A66" s="26" t="s">
        <v>70</v>
      </c>
      <c r="B66" s="11"/>
      <c r="C66" s="18">
        <f t="shared" ref="C66:N66" si="53">SUM(C51-C60)</f>
        <v>-0.41649999999999998</v>
      </c>
      <c r="D66" s="18">
        <f t="shared" si="53"/>
        <v>-0.44700000000000006</v>
      </c>
      <c r="E66" s="18">
        <f t="shared" si="53"/>
        <v>-0.46450000000000002</v>
      </c>
      <c r="F66" s="18">
        <f t="shared" si="53"/>
        <v>2.5725000000000007</v>
      </c>
      <c r="G66" s="18">
        <f t="shared" si="53"/>
        <v>2.0820000000000007</v>
      </c>
      <c r="H66" s="18">
        <f t="shared" si="53"/>
        <v>-0.30849999999999911</v>
      </c>
      <c r="I66" s="18">
        <f t="shared" si="53"/>
        <v>-0.2669999999999999</v>
      </c>
      <c r="J66" s="18">
        <f t="shared" si="53"/>
        <v>3.3484999999999991</v>
      </c>
      <c r="K66" s="18">
        <f t="shared" si="53"/>
        <v>-1.4615</v>
      </c>
      <c r="L66" s="18">
        <f t="shared" si="53"/>
        <v>2.0215000000000001</v>
      </c>
      <c r="M66" s="18">
        <f t="shared" si="53"/>
        <v>-0.86</v>
      </c>
      <c r="N66" s="28">
        <f t="shared" si="53"/>
        <v>-0.92</v>
      </c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</row>
    <row r="67" spans="1:118">
      <c r="A67" s="26" t="s">
        <v>71</v>
      </c>
      <c r="B67" s="11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</row>
    <row r="68" spans="1:118">
      <c r="A68" s="26" t="s">
        <v>68</v>
      </c>
      <c r="B68" s="11"/>
      <c r="C68" s="18">
        <f t="shared" ref="C68:N68" si="54">SUM(C53-C61)</f>
        <v>-0.40200000000000002</v>
      </c>
      <c r="D68" s="18">
        <f t="shared" si="54"/>
        <v>-0.86800000000000033</v>
      </c>
      <c r="E68" s="18">
        <f t="shared" si="54"/>
        <v>-1.3440000000000003</v>
      </c>
      <c r="F68" s="18">
        <f t="shared" si="54"/>
        <v>1.0893333333333324</v>
      </c>
      <c r="G68" s="18">
        <f t="shared" si="54"/>
        <v>2.9586666666666677</v>
      </c>
      <c r="H68" s="18">
        <f t="shared" si="54"/>
        <v>2.8073333333333341</v>
      </c>
      <c r="I68" s="18">
        <f t="shared" si="54"/>
        <v>2.5946666666666687</v>
      </c>
      <c r="J68" s="18">
        <f t="shared" si="54"/>
        <v>5.9460000000000015</v>
      </c>
      <c r="K68" s="18">
        <f t="shared" si="54"/>
        <v>4.4106666666666712</v>
      </c>
      <c r="L68" s="18">
        <f t="shared" si="54"/>
        <v>6.1693333333333378</v>
      </c>
      <c r="M68" s="18">
        <f t="shared" si="54"/>
        <v>5.3093333333333383</v>
      </c>
      <c r="N68" s="28">
        <f t="shared" si="54"/>
        <v>4.3893333333333366</v>
      </c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</row>
    <row r="69" spans="1:118">
      <c r="A69" s="26" t="s">
        <v>69</v>
      </c>
      <c r="B69" s="11"/>
      <c r="C69" s="18">
        <f t="shared" ref="C69:N69" si="55">SUM(C56-C61)</f>
        <v>-0.45999999999999996</v>
      </c>
      <c r="D69" s="18">
        <f t="shared" si="55"/>
        <v>-0.85000000000000031</v>
      </c>
      <c r="E69" s="18">
        <f t="shared" si="55"/>
        <v>-1.2800000000000002</v>
      </c>
      <c r="F69" s="18">
        <f t="shared" si="55"/>
        <v>1.7099999999999991</v>
      </c>
      <c r="G69" s="18">
        <f t="shared" si="55"/>
        <v>4.43</v>
      </c>
      <c r="H69" s="18">
        <f t="shared" si="55"/>
        <v>3.6499999999999986</v>
      </c>
      <c r="I69" s="18">
        <f t="shared" si="55"/>
        <v>3.2199999999999989</v>
      </c>
      <c r="J69" s="18">
        <f t="shared" si="55"/>
        <v>6.5599999999999987</v>
      </c>
      <c r="K69" s="18">
        <f t="shared" si="55"/>
        <v>5.32</v>
      </c>
      <c r="L69" s="18">
        <f t="shared" si="55"/>
        <v>8.129999999999999</v>
      </c>
      <c r="M69" s="18">
        <f t="shared" si="55"/>
        <v>7.27</v>
      </c>
      <c r="N69" s="28">
        <f t="shared" si="55"/>
        <v>6.3499999999999979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</row>
    <row r="70" spans="1:118">
      <c r="A70" s="27" t="s">
        <v>70</v>
      </c>
      <c r="B70" s="21"/>
      <c r="C70" s="28">
        <f t="shared" ref="C70:N70" si="56">SUM(C57-C61)</f>
        <v>-0.41649999999999998</v>
      </c>
      <c r="D70" s="28">
        <f t="shared" si="56"/>
        <v>-0.86350000000000016</v>
      </c>
      <c r="E70" s="28">
        <f t="shared" si="56"/>
        <v>-1.3280000000000003</v>
      </c>
      <c r="F70" s="28">
        <f t="shared" si="56"/>
        <v>1.2445000000000004</v>
      </c>
      <c r="G70" s="28">
        <f t="shared" si="56"/>
        <v>3.3265000000000011</v>
      </c>
      <c r="H70" s="28">
        <f t="shared" si="56"/>
        <v>3.0180000000000007</v>
      </c>
      <c r="I70" s="28">
        <f t="shared" si="56"/>
        <v>2.7510000000000012</v>
      </c>
      <c r="J70" s="28">
        <f t="shared" si="56"/>
        <v>6.099499999999999</v>
      </c>
      <c r="K70" s="28">
        <f t="shared" si="56"/>
        <v>4.6380000000000017</v>
      </c>
      <c r="L70" s="28">
        <f t="shared" si="56"/>
        <v>6.6595000000000013</v>
      </c>
      <c r="M70" s="28">
        <f t="shared" si="56"/>
        <v>5.7995000000000019</v>
      </c>
      <c r="N70" s="28">
        <f t="shared" si="56"/>
        <v>4.8795000000000002</v>
      </c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IV420"/>
  <sheetViews>
    <sheetView showOutlineSymbols="0" zoomScale="87" zoomScaleNormal="87" workbookViewId="0">
      <selection activeCell="C2" sqref="C2"/>
    </sheetView>
  </sheetViews>
  <sheetFormatPr defaultColWidth="9.6640625" defaultRowHeight="15"/>
  <cols>
    <col min="1" max="1" width="15.6640625" style="83" customWidth="1"/>
    <col min="2" max="2" width="46.6640625" style="83" customWidth="1"/>
    <col min="3" max="16384" width="9.6640625" style="83"/>
  </cols>
  <sheetData>
    <row r="1" spans="1:3">
      <c r="A1" s="20" t="s">
        <v>584</v>
      </c>
      <c r="B1" s="20" t="s">
        <v>585</v>
      </c>
      <c r="C1" s="83">
        <v>2004</v>
      </c>
    </row>
    <row r="2" spans="1:3">
      <c r="A2" s="20"/>
      <c r="B2" s="20" t="s">
        <v>398</v>
      </c>
    </row>
    <row r="3" spans="1:3">
      <c r="B3" s="20" t="s">
        <v>399</v>
      </c>
    </row>
    <row r="4" spans="1:3">
      <c r="B4" s="20" t="s">
        <v>400</v>
      </c>
    </row>
    <row r="5" spans="1:3">
      <c r="B5" s="20" t="s">
        <v>401</v>
      </c>
    </row>
    <row r="6" spans="1:3">
      <c r="B6" s="20" t="s">
        <v>402</v>
      </c>
    </row>
    <row r="7" spans="1:3">
      <c r="B7" s="20" t="s">
        <v>403</v>
      </c>
    </row>
    <row r="8" spans="1:3">
      <c r="B8" s="20" t="s">
        <v>404</v>
      </c>
    </row>
    <row r="9" spans="1:3">
      <c r="B9" s="20" t="s">
        <v>405</v>
      </c>
    </row>
    <row r="10" spans="1:3">
      <c r="B10" s="20" t="s">
        <v>406</v>
      </c>
    </row>
    <row r="11" spans="1:3">
      <c r="B11" s="20" t="s">
        <v>407</v>
      </c>
    </row>
    <row r="12" spans="1:3">
      <c r="B12" s="20" t="s">
        <v>586</v>
      </c>
    </row>
    <row r="13" spans="1:3">
      <c r="B13" s="20" t="s">
        <v>398</v>
      </c>
    </row>
    <row r="14" spans="1:3">
      <c r="A14" s="21"/>
      <c r="B14" s="20" t="s">
        <v>399</v>
      </c>
    </row>
    <row r="15" spans="1:3">
      <c r="B15" s="11" t="s">
        <v>409</v>
      </c>
    </row>
    <row r="16" spans="1:3">
      <c r="B16" s="11" t="s">
        <v>410</v>
      </c>
    </row>
    <row r="17" spans="1:3">
      <c r="B17" s="11" t="s">
        <v>402</v>
      </c>
    </row>
    <row r="18" spans="1:3">
      <c r="B18" s="20" t="s">
        <v>403</v>
      </c>
    </row>
    <row r="19" spans="1:3">
      <c r="B19" s="83" t="s">
        <v>404</v>
      </c>
    </row>
    <row r="20" spans="1:3">
      <c r="B20" s="83" t="s">
        <v>405</v>
      </c>
    </row>
    <row r="21" spans="1:3">
      <c r="B21" s="11" t="s">
        <v>406</v>
      </c>
    </row>
    <row r="22" spans="1:3">
      <c r="B22" s="11" t="s">
        <v>407</v>
      </c>
    </row>
    <row r="23" spans="1:3">
      <c r="B23" s="11" t="s">
        <v>587</v>
      </c>
    </row>
    <row r="25" spans="1:3">
      <c r="A25" s="20" t="s">
        <v>378</v>
      </c>
      <c r="B25" s="20" t="s">
        <v>397</v>
      </c>
      <c r="C25" s="83">
        <v>2003</v>
      </c>
    </row>
    <row r="26" spans="1:3">
      <c r="A26" s="20"/>
      <c r="B26" s="20" t="s">
        <v>398</v>
      </c>
    </row>
    <row r="27" spans="1:3">
      <c r="B27" s="20" t="s">
        <v>399</v>
      </c>
    </row>
    <row r="28" spans="1:3">
      <c r="B28" s="20" t="s">
        <v>400</v>
      </c>
    </row>
    <row r="29" spans="1:3">
      <c r="B29" s="20" t="s">
        <v>401</v>
      </c>
    </row>
    <row r="30" spans="1:3">
      <c r="B30" s="20" t="s">
        <v>402</v>
      </c>
    </row>
    <row r="31" spans="1:3">
      <c r="B31" s="20" t="s">
        <v>403</v>
      </c>
    </row>
    <row r="32" spans="1:3">
      <c r="B32" s="20" t="s">
        <v>404</v>
      </c>
    </row>
    <row r="33" spans="1:2">
      <c r="B33" s="20" t="s">
        <v>405</v>
      </c>
    </row>
    <row r="34" spans="1:2">
      <c r="B34" s="20" t="s">
        <v>406</v>
      </c>
    </row>
    <row r="35" spans="1:2">
      <c r="B35" s="20" t="s">
        <v>407</v>
      </c>
    </row>
    <row r="36" spans="1:2">
      <c r="B36" s="20" t="s">
        <v>408</v>
      </c>
    </row>
    <row r="37" spans="1:2">
      <c r="B37" s="20" t="s">
        <v>398</v>
      </c>
    </row>
    <row r="38" spans="1:2">
      <c r="A38" s="21"/>
      <c r="B38" s="20" t="s">
        <v>399</v>
      </c>
    </row>
    <row r="39" spans="1:2">
      <c r="B39" s="11" t="s">
        <v>409</v>
      </c>
    </row>
    <row r="40" spans="1:2">
      <c r="B40" s="11" t="s">
        <v>410</v>
      </c>
    </row>
    <row r="41" spans="1:2">
      <c r="B41" s="11" t="s">
        <v>402</v>
      </c>
    </row>
    <row r="42" spans="1:2">
      <c r="B42" s="20" t="s">
        <v>403</v>
      </c>
    </row>
    <row r="43" spans="1:2">
      <c r="B43" s="83" t="s">
        <v>404</v>
      </c>
    </row>
    <row r="44" spans="1:2">
      <c r="B44" s="83" t="s">
        <v>405</v>
      </c>
    </row>
    <row r="45" spans="1:2">
      <c r="B45" s="11" t="s">
        <v>406</v>
      </c>
    </row>
    <row r="46" spans="1:2">
      <c r="B46" s="11" t="s">
        <v>407</v>
      </c>
    </row>
    <row r="47" spans="1:2">
      <c r="B47" s="11" t="s">
        <v>411</v>
      </c>
    </row>
    <row r="49" spans="1:3">
      <c r="A49" s="20" t="s">
        <v>379</v>
      </c>
      <c r="B49" s="20" t="s">
        <v>412</v>
      </c>
      <c r="C49" s="83">
        <v>2002</v>
      </c>
    </row>
    <row r="50" spans="1:3">
      <c r="A50" s="20"/>
      <c r="B50" s="20" t="s">
        <v>398</v>
      </c>
    </row>
    <row r="51" spans="1:3">
      <c r="B51" s="20" t="s">
        <v>399</v>
      </c>
    </row>
    <row r="52" spans="1:3">
      <c r="B52" s="20" t="s">
        <v>400</v>
      </c>
    </row>
    <row r="53" spans="1:3">
      <c r="B53" s="20" t="s">
        <v>401</v>
      </c>
    </row>
    <row r="54" spans="1:3">
      <c r="B54" s="20" t="s">
        <v>402</v>
      </c>
    </row>
    <row r="55" spans="1:3">
      <c r="B55" s="20" t="s">
        <v>403</v>
      </c>
    </row>
    <row r="56" spans="1:3">
      <c r="B56" s="20" t="s">
        <v>404</v>
      </c>
    </row>
    <row r="57" spans="1:3">
      <c r="B57" s="20" t="s">
        <v>405</v>
      </c>
    </row>
    <row r="58" spans="1:3">
      <c r="B58" s="20" t="s">
        <v>406</v>
      </c>
    </row>
    <row r="59" spans="1:3">
      <c r="B59" s="20" t="s">
        <v>407</v>
      </c>
    </row>
    <row r="60" spans="1:3">
      <c r="B60" s="20" t="s">
        <v>413</v>
      </c>
    </row>
    <row r="61" spans="1:3">
      <c r="B61" s="20" t="s">
        <v>398</v>
      </c>
    </row>
    <row r="62" spans="1:3">
      <c r="A62" s="21"/>
      <c r="B62" s="20" t="s">
        <v>399</v>
      </c>
    </row>
    <row r="63" spans="1:3">
      <c r="B63" s="11" t="s">
        <v>414</v>
      </c>
    </row>
    <row r="64" spans="1:3">
      <c r="B64" s="11" t="s">
        <v>415</v>
      </c>
    </row>
    <row r="65" spans="1:3">
      <c r="B65" s="11" t="s">
        <v>402</v>
      </c>
    </row>
    <row r="66" spans="1:3">
      <c r="B66" s="20" t="s">
        <v>403</v>
      </c>
    </row>
    <row r="67" spans="1:3">
      <c r="B67" s="83" t="s">
        <v>404</v>
      </c>
    </row>
    <row r="68" spans="1:3">
      <c r="B68" s="83" t="s">
        <v>405</v>
      </c>
    </row>
    <row r="69" spans="1:3">
      <c r="B69" s="11" t="s">
        <v>406</v>
      </c>
    </row>
    <row r="70" spans="1:3">
      <c r="B70" s="11" t="s">
        <v>407</v>
      </c>
    </row>
    <row r="71" spans="1:3">
      <c r="B71" s="11" t="s">
        <v>416</v>
      </c>
    </row>
    <row r="72" spans="1:3">
      <c r="B72" s="11"/>
      <c r="C72" s="11"/>
    </row>
    <row r="73" spans="1:3">
      <c r="A73" s="20" t="s">
        <v>380</v>
      </c>
      <c r="B73" s="20" t="s">
        <v>417</v>
      </c>
      <c r="C73" s="83">
        <v>2001</v>
      </c>
    </row>
    <row r="74" spans="1:3">
      <c r="A74" s="20"/>
      <c r="B74" s="20" t="s">
        <v>398</v>
      </c>
    </row>
    <row r="75" spans="1:3">
      <c r="B75" s="20" t="s">
        <v>399</v>
      </c>
    </row>
    <row r="76" spans="1:3">
      <c r="B76" s="20" t="s">
        <v>400</v>
      </c>
    </row>
    <row r="77" spans="1:3">
      <c r="B77" s="20" t="s">
        <v>401</v>
      </c>
    </row>
    <row r="78" spans="1:3">
      <c r="B78" s="20" t="s">
        <v>402</v>
      </c>
    </row>
    <row r="79" spans="1:3">
      <c r="B79" s="20" t="s">
        <v>403</v>
      </c>
    </row>
    <row r="80" spans="1:3">
      <c r="B80" s="20" t="s">
        <v>404</v>
      </c>
    </row>
    <row r="81" spans="1:2">
      <c r="B81" s="20" t="s">
        <v>405</v>
      </c>
    </row>
    <row r="82" spans="1:2">
      <c r="B82" s="20" t="s">
        <v>406</v>
      </c>
    </row>
    <row r="83" spans="1:2">
      <c r="B83" s="20" t="s">
        <v>407</v>
      </c>
    </row>
    <row r="84" spans="1:2">
      <c r="B84" s="20" t="s">
        <v>418</v>
      </c>
    </row>
    <row r="85" spans="1:2">
      <c r="B85" s="20" t="s">
        <v>398</v>
      </c>
    </row>
    <row r="86" spans="1:2">
      <c r="A86" s="21"/>
      <c r="B86" s="20" t="s">
        <v>399</v>
      </c>
    </row>
    <row r="87" spans="1:2">
      <c r="B87" s="11" t="s">
        <v>419</v>
      </c>
    </row>
    <row r="88" spans="1:2">
      <c r="B88" s="11" t="s">
        <v>420</v>
      </c>
    </row>
    <row r="89" spans="1:2">
      <c r="B89" s="11" t="s">
        <v>402</v>
      </c>
    </row>
    <row r="90" spans="1:2">
      <c r="B90" s="20" t="s">
        <v>403</v>
      </c>
    </row>
    <row r="91" spans="1:2">
      <c r="B91" s="83" t="s">
        <v>404</v>
      </c>
    </row>
    <row r="92" spans="1:2">
      <c r="B92" s="83" t="s">
        <v>405</v>
      </c>
    </row>
    <row r="93" spans="1:2">
      <c r="B93" s="11" t="s">
        <v>406</v>
      </c>
    </row>
    <row r="94" spans="1:2">
      <c r="B94" s="11" t="s">
        <v>407</v>
      </c>
    </row>
    <row r="95" spans="1:2">
      <c r="B95" s="11" t="s">
        <v>421</v>
      </c>
    </row>
    <row r="97" spans="1:3">
      <c r="A97" s="20" t="s">
        <v>381</v>
      </c>
      <c r="B97" s="20" t="s">
        <v>422</v>
      </c>
      <c r="C97" s="11">
        <v>2000</v>
      </c>
    </row>
    <row r="98" spans="1:3">
      <c r="A98" s="20"/>
      <c r="B98" s="20" t="s">
        <v>398</v>
      </c>
      <c r="C98" s="11"/>
    </row>
    <row r="99" spans="1:3">
      <c r="B99" s="20" t="s">
        <v>399</v>
      </c>
      <c r="C99" s="11"/>
    </row>
    <row r="100" spans="1:3">
      <c r="B100" s="20" t="s">
        <v>400</v>
      </c>
      <c r="C100" s="11"/>
    </row>
    <row r="101" spans="1:3">
      <c r="B101" s="20" t="s">
        <v>401</v>
      </c>
      <c r="C101" s="11"/>
    </row>
    <row r="102" spans="1:3">
      <c r="B102" s="20" t="s">
        <v>402</v>
      </c>
      <c r="C102" s="11"/>
    </row>
    <row r="103" spans="1:3">
      <c r="B103" s="20" t="s">
        <v>403</v>
      </c>
      <c r="C103" s="11"/>
    </row>
    <row r="104" spans="1:3">
      <c r="B104" s="20" t="s">
        <v>404</v>
      </c>
      <c r="C104" s="11"/>
    </row>
    <row r="105" spans="1:3">
      <c r="B105" s="20" t="s">
        <v>405</v>
      </c>
      <c r="C105" s="11"/>
    </row>
    <row r="106" spans="1:3">
      <c r="B106" s="20" t="s">
        <v>406</v>
      </c>
      <c r="C106" s="11"/>
    </row>
    <row r="107" spans="1:3">
      <c r="B107" s="20" t="s">
        <v>407</v>
      </c>
      <c r="C107" s="11"/>
    </row>
    <row r="108" spans="1:3">
      <c r="B108" s="20" t="s">
        <v>423</v>
      </c>
      <c r="C108" s="11"/>
    </row>
    <row r="109" spans="1:3">
      <c r="B109" s="20" t="s">
        <v>398</v>
      </c>
      <c r="C109" s="11"/>
    </row>
    <row r="110" spans="1:3">
      <c r="A110" s="21"/>
      <c r="B110" s="20" t="s">
        <v>399</v>
      </c>
      <c r="C110" s="11"/>
    </row>
    <row r="111" spans="1:3">
      <c r="B111" s="11" t="s">
        <v>424</v>
      </c>
    </row>
    <row r="112" spans="1:3">
      <c r="B112" s="11" t="s">
        <v>425</v>
      </c>
    </row>
    <row r="113" spans="1:3">
      <c r="B113" s="11" t="s">
        <v>402</v>
      </c>
    </row>
    <row r="114" spans="1:3">
      <c r="B114" s="20" t="s">
        <v>403</v>
      </c>
      <c r="C114" s="11"/>
    </row>
    <row r="115" spans="1:3">
      <c r="B115" s="83" t="s">
        <v>404</v>
      </c>
    </row>
    <row r="116" spans="1:3">
      <c r="B116" s="83" t="s">
        <v>405</v>
      </c>
    </row>
    <row r="117" spans="1:3">
      <c r="B117" s="11" t="s">
        <v>406</v>
      </c>
      <c r="C117" s="11"/>
    </row>
    <row r="118" spans="1:3">
      <c r="B118" s="11" t="s">
        <v>407</v>
      </c>
      <c r="C118" s="11"/>
    </row>
    <row r="119" spans="1:3">
      <c r="B119" s="11" t="s">
        <v>426</v>
      </c>
      <c r="C119" s="11"/>
    </row>
    <row r="121" spans="1:3">
      <c r="A121" s="20" t="s">
        <v>382</v>
      </c>
      <c r="B121" s="20" t="s">
        <v>427</v>
      </c>
      <c r="C121" s="11">
        <v>1999</v>
      </c>
    </row>
    <row r="122" spans="1:3">
      <c r="A122" s="20"/>
      <c r="B122" s="20" t="s">
        <v>398</v>
      </c>
      <c r="C122" s="11"/>
    </row>
    <row r="123" spans="1:3">
      <c r="B123" s="20" t="s">
        <v>399</v>
      </c>
      <c r="C123" s="11"/>
    </row>
    <row r="124" spans="1:3">
      <c r="B124" s="20" t="s">
        <v>400</v>
      </c>
      <c r="C124" s="11"/>
    </row>
    <row r="125" spans="1:3">
      <c r="B125" s="20" t="s">
        <v>401</v>
      </c>
      <c r="C125" s="11"/>
    </row>
    <row r="126" spans="1:3">
      <c r="B126" s="20" t="s">
        <v>402</v>
      </c>
      <c r="C126" s="11"/>
    </row>
    <row r="127" spans="1:3">
      <c r="B127" s="20" t="s">
        <v>403</v>
      </c>
      <c r="C127" s="11"/>
    </row>
    <row r="128" spans="1:3">
      <c r="B128" s="20" t="s">
        <v>404</v>
      </c>
      <c r="C128" s="11"/>
    </row>
    <row r="129" spans="1:3">
      <c r="B129" s="20" t="s">
        <v>405</v>
      </c>
      <c r="C129" s="11"/>
    </row>
    <row r="130" spans="1:3">
      <c r="B130" s="20" t="s">
        <v>406</v>
      </c>
      <c r="C130" s="11"/>
    </row>
    <row r="131" spans="1:3">
      <c r="B131" s="20" t="s">
        <v>407</v>
      </c>
      <c r="C131" s="11"/>
    </row>
    <row r="132" spans="1:3">
      <c r="B132" s="20" t="s">
        <v>428</v>
      </c>
      <c r="C132" s="11"/>
    </row>
    <row r="133" spans="1:3">
      <c r="B133" s="20" t="s">
        <v>398</v>
      </c>
      <c r="C133" s="11"/>
    </row>
    <row r="134" spans="1:3">
      <c r="A134" s="21"/>
      <c r="B134" s="20" t="s">
        <v>399</v>
      </c>
      <c r="C134" s="11"/>
    </row>
    <row r="135" spans="1:3">
      <c r="B135" s="11" t="s">
        <v>429</v>
      </c>
    </row>
    <row r="136" spans="1:3">
      <c r="B136" s="11" t="s">
        <v>430</v>
      </c>
    </row>
    <row r="137" spans="1:3">
      <c r="B137" s="11" t="s">
        <v>402</v>
      </c>
    </row>
    <row r="138" spans="1:3">
      <c r="B138" s="20" t="s">
        <v>403</v>
      </c>
      <c r="C138" s="11"/>
    </row>
    <row r="139" spans="1:3">
      <c r="B139" s="83" t="s">
        <v>404</v>
      </c>
    </row>
    <row r="140" spans="1:3">
      <c r="B140" s="83" t="s">
        <v>405</v>
      </c>
    </row>
    <row r="141" spans="1:3">
      <c r="B141" s="11" t="s">
        <v>406</v>
      </c>
      <c r="C141" s="11"/>
    </row>
    <row r="142" spans="1:3">
      <c r="B142" s="11" t="s">
        <v>407</v>
      </c>
      <c r="C142" s="11"/>
    </row>
    <row r="143" spans="1:3">
      <c r="B143" s="11" t="s">
        <v>431</v>
      </c>
      <c r="C143" s="11"/>
    </row>
    <row r="145" spans="1:3">
      <c r="A145" s="20" t="s">
        <v>383</v>
      </c>
      <c r="B145" s="20" t="s">
        <v>432</v>
      </c>
      <c r="C145" s="11">
        <v>1998</v>
      </c>
    </row>
    <row r="146" spans="1:3">
      <c r="A146" s="20"/>
      <c r="B146" s="20" t="s">
        <v>398</v>
      </c>
      <c r="C146" s="11"/>
    </row>
    <row r="147" spans="1:3">
      <c r="B147" s="20" t="s">
        <v>399</v>
      </c>
      <c r="C147" s="11"/>
    </row>
    <row r="148" spans="1:3">
      <c r="B148" s="20" t="s">
        <v>400</v>
      </c>
      <c r="C148" s="11"/>
    </row>
    <row r="149" spans="1:3">
      <c r="B149" s="20" t="s">
        <v>401</v>
      </c>
      <c r="C149" s="11"/>
    </row>
    <row r="150" spans="1:3">
      <c r="B150" s="20" t="s">
        <v>402</v>
      </c>
      <c r="C150" s="11"/>
    </row>
    <row r="151" spans="1:3">
      <c r="B151" s="20" t="s">
        <v>403</v>
      </c>
      <c r="C151" s="11"/>
    </row>
    <row r="152" spans="1:3">
      <c r="B152" s="20" t="s">
        <v>404</v>
      </c>
      <c r="C152" s="11"/>
    </row>
    <row r="153" spans="1:3">
      <c r="B153" s="20" t="s">
        <v>405</v>
      </c>
      <c r="C153" s="11"/>
    </row>
    <row r="154" spans="1:3">
      <c r="B154" s="20" t="s">
        <v>406</v>
      </c>
      <c r="C154" s="11"/>
    </row>
    <row r="155" spans="1:3">
      <c r="B155" s="20" t="s">
        <v>407</v>
      </c>
      <c r="C155" s="11"/>
    </row>
    <row r="156" spans="1:3">
      <c r="B156" s="20" t="s">
        <v>433</v>
      </c>
      <c r="C156" s="11"/>
    </row>
    <row r="157" spans="1:3">
      <c r="B157" s="20" t="s">
        <v>398</v>
      </c>
      <c r="C157" s="11"/>
    </row>
    <row r="158" spans="1:3">
      <c r="A158" s="21"/>
      <c r="B158" s="20" t="s">
        <v>399</v>
      </c>
      <c r="C158" s="11"/>
    </row>
    <row r="159" spans="1:3">
      <c r="B159" s="11" t="s">
        <v>434</v>
      </c>
    </row>
    <row r="160" spans="1:3">
      <c r="B160" s="11" t="s">
        <v>435</v>
      </c>
    </row>
    <row r="161" spans="1:6">
      <c r="B161" s="11" t="s">
        <v>402</v>
      </c>
    </row>
    <row r="162" spans="1:6">
      <c r="B162" s="20" t="s">
        <v>403</v>
      </c>
      <c r="C162" s="11"/>
    </row>
    <row r="163" spans="1:6">
      <c r="B163" s="83" t="s">
        <v>404</v>
      </c>
    </row>
    <row r="164" spans="1:6">
      <c r="B164" s="83" t="s">
        <v>405</v>
      </c>
    </row>
    <row r="165" spans="1:6">
      <c r="B165" s="11" t="s">
        <v>406</v>
      </c>
      <c r="C165" s="11"/>
    </row>
    <row r="166" spans="1:6">
      <c r="B166" s="11" t="s">
        <v>407</v>
      </c>
      <c r="C166" s="11"/>
    </row>
    <row r="167" spans="1:6">
      <c r="B167" s="11" t="s">
        <v>436</v>
      </c>
      <c r="C167" s="11"/>
    </row>
    <row r="168" spans="1:6">
      <c r="C168" s="11"/>
    </row>
    <row r="169" spans="1:6">
      <c r="A169" s="20" t="s">
        <v>384</v>
      </c>
      <c r="B169" s="20" t="s">
        <v>437</v>
      </c>
      <c r="C169" s="11">
        <v>1997</v>
      </c>
      <c r="D169" s="18"/>
      <c r="E169" s="18"/>
      <c r="F169" s="18"/>
    </row>
    <row r="170" spans="1:6">
      <c r="A170" s="20"/>
      <c r="B170" s="20" t="s">
        <v>398</v>
      </c>
      <c r="C170" s="11"/>
      <c r="D170" s="18"/>
      <c r="E170" s="18"/>
      <c r="F170" s="18"/>
    </row>
    <row r="171" spans="1:6" ht="15.95" customHeight="1">
      <c r="B171" s="20" t="s">
        <v>399</v>
      </c>
      <c r="C171" s="11"/>
      <c r="D171" s="18"/>
      <c r="E171" s="18"/>
      <c r="F171" s="18"/>
    </row>
    <row r="172" spans="1:6">
      <c r="B172" s="20" t="s">
        <v>400</v>
      </c>
      <c r="C172" s="11"/>
      <c r="D172" s="18"/>
      <c r="E172" s="18"/>
      <c r="F172" s="18"/>
    </row>
    <row r="173" spans="1:6">
      <c r="B173" s="20" t="s">
        <v>401</v>
      </c>
      <c r="C173" s="11"/>
      <c r="D173" s="18"/>
      <c r="E173" s="18"/>
      <c r="F173" s="18"/>
    </row>
    <row r="174" spans="1:6">
      <c r="B174" s="20" t="s">
        <v>402</v>
      </c>
      <c r="C174" s="11"/>
      <c r="D174" s="18"/>
      <c r="E174" s="18"/>
      <c r="F174" s="18"/>
    </row>
    <row r="175" spans="1:6">
      <c r="B175" s="20" t="s">
        <v>403</v>
      </c>
      <c r="C175" s="11"/>
      <c r="D175" s="18"/>
      <c r="E175" s="18"/>
      <c r="F175" s="18"/>
    </row>
    <row r="176" spans="1:6">
      <c r="B176" s="20" t="s">
        <v>404</v>
      </c>
      <c r="C176" s="11"/>
      <c r="D176" s="18"/>
      <c r="E176" s="18"/>
      <c r="F176" s="18"/>
    </row>
    <row r="177" spans="1:256">
      <c r="B177" s="20" t="s">
        <v>405</v>
      </c>
      <c r="C177" s="11"/>
      <c r="D177" s="18"/>
      <c r="E177" s="18"/>
      <c r="F177" s="18"/>
    </row>
    <row r="178" spans="1:256">
      <c r="B178" s="20" t="s">
        <v>406</v>
      </c>
      <c r="C178" s="11"/>
      <c r="D178" s="18"/>
      <c r="E178" s="18"/>
      <c r="F178" s="18"/>
    </row>
    <row r="179" spans="1:256">
      <c r="B179" s="20" t="s">
        <v>407</v>
      </c>
      <c r="C179" s="11"/>
      <c r="D179" s="18"/>
      <c r="E179" s="18"/>
      <c r="F179" s="18"/>
    </row>
    <row r="180" spans="1:256">
      <c r="B180" s="20" t="s">
        <v>438</v>
      </c>
      <c r="C180" s="11"/>
      <c r="D180" s="18"/>
      <c r="E180" s="18"/>
      <c r="F180" s="18"/>
    </row>
    <row r="181" spans="1:256">
      <c r="B181" s="20" t="s">
        <v>398</v>
      </c>
      <c r="C181" s="11"/>
      <c r="D181" s="18"/>
      <c r="E181" s="18"/>
      <c r="F181" s="18"/>
    </row>
    <row r="182" spans="1:256">
      <c r="A182" s="21"/>
      <c r="B182" s="20" t="s">
        <v>399</v>
      </c>
      <c r="C182" s="11"/>
      <c r="D182" s="18"/>
      <c r="E182" s="18"/>
      <c r="F182" s="18"/>
    </row>
    <row r="183" spans="1:256">
      <c r="B183" s="11" t="s">
        <v>439</v>
      </c>
    </row>
    <row r="184" spans="1:256">
      <c r="B184" s="11" t="s">
        <v>440</v>
      </c>
    </row>
    <row r="185" spans="1:256">
      <c r="B185" s="11" t="s">
        <v>402</v>
      </c>
    </row>
    <row r="186" spans="1:256">
      <c r="B186" s="20" t="s">
        <v>403</v>
      </c>
      <c r="C186" s="11"/>
      <c r="D186" s="18"/>
      <c r="E186" s="18"/>
      <c r="F186" s="18"/>
    </row>
    <row r="187" spans="1:256">
      <c r="B187" s="83" t="s">
        <v>404</v>
      </c>
    </row>
    <row r="188" spans="1:256">
      <c r="B188" s="83" t="s">
        <v>405</v>
      </c>
    </row>
    <row r="189" spans="1:256">
      <c r="B189" s="11" t="s">
        <v>406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  <c r="GP189" s="11"/>
      <c r="GQ189" s="11"/>
      <c r="GR189" s="11"/>
      <c r="GS189" s="11"/>
      <c r="GT189" s="11"/>
      <c r="GU189" s="11"/>
      <c r="GV189" s="11"/>
      <c r="GW189" s="11"/>
      <c r="GX189" s="11"/>
      <c r="GY189" s="11"/>
      <c r="GZ189" s="11"/>
      <c r="HA189" s="11"/>
      <c r="HB189" s="11"/>
      <c r="HC189" s="11"/>
      <c r="HD189" s="11"/>
      <c r="HE189" s="11"/>
      <c r="HF189" s="11"/>
      <c r="HG189" s="11"/>
      <c r="HH189" s="11"/>
      <c r="HI189" s="11"/>
      <c r="HJ189" s="11"/>
      <c r="HK189" s="11"/>
      <c r="HL189" s="11"/>
      <c r="HM189" s="11"/>
      <c r="HN189" s="11"/>
      <c r="HO189" s="11"/>
      <c r="HP189" s="11"/>
      <c r="HQ189" s="11"/>
      <c r="HR189" s="11"/>
      <c r="HS189" s="11"/>
      <c r="HT189" s="11"/>
      <c r="HU189" s="11"/>
      <c r="HV189" s="11"/>
      <c r="HW189" s="11"/>
      <c r="HX189" s="11"/>
      <c r="HY189" s="11"/>
      <c r="HZ189" s="11"/>
      <c r="IA189" s="11"/>
      <c r="IB189" s="11"/>
      <c r="IC189" s="11"/>
      <c r="ID189" s="11"/>
      <c r="IE189" s="11"/>
      <c r="IF189" s="11"/>
      <c r="IG189" s="11"/>
      <c r="IH189" s="11"/>
      <c r="II189" s="11"/>
      <c r="IJ189" s="11"/>
      <c r="IK189" s="11"/>
      <c r="IL189" s="11"/>
      <c r="IM189" s="11"/>
      <c r="IN189" s="11"/>
      <c r="IO189" s="11"/>
      <c r="IP189" s="11"/>
      <c r="IQ189" s="11"/>
      <c r="IR189" s="11"/>
      <c r="IS189" s="11"/>
      <c r="IT189" s="11"/>
      <c r="IU189" s="11"/>
      <c r="IV189" s="11"/>
    </row>
    <row r="190" spans="1:256">
      <c r="B190" s="11" t="s">
        <v>407</v>
      </c>
      <c r="C190" s="11"/>
    </row>
    <row r="191" spans="1:256">
      <c r="B191" s="11" t="s">
        <v>441</v>
      </c>
      <c r="C191" s="11"/>
    </row>
    <row r="192" spans="1:256">
      <c r="C192" s="11"/>
    </row>
    <row r="193" spans="1:256">
      <c r="A193" s="20" t="s">
        <v>385</v>
      </c>
      <c r="B193" s="20" t="s">
        <v>442</v>
      </c>
      <c r="C193" s="11">
        <v>1996</v>
      </c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0"/>
      <c r="GA193" s="20"/>
      <c r="GB193" s="20"/>
      <c r="GC193" s="20"/>
      <c r="GD193" s="20"/>
      <c r="GE193" s="20"/>
      <c r="GF193" s="20"/>
      <c r="GG193" s="20"/>
      <c r="GH193" s="20"/>
      <c r="GI193" s="20"/>
      <c r="GJ193" s="20"/>
      <c r="GK193" s="20"/>
      <c r="GL193" s="20"/>
      <c r="GM193" s="20"/>
      <c r="GN193" s="20"/>
      <c r="GO193" s="20"/>
      <c r="GP193" s="20"/>
      <c r="GQ193" s="20"/>
      <c r="GR193" s="20"/>
      <c r="GS193" s="20"/>
      <c r="GT193" s="20"/>
      <c r="GU193" s="20"/>
      <c r="GV193" s="20"/>
      <c r="GW193" s="20"/>
      <c r="GX193" s="20"/>
      <c r="GY193" s="20"/>
      <c r="GZ193" s="20"/>
      <c r="HA193" s="20"/>
      <c r="HB193" s="20"/>
      <c r="HC193" s="20"/>
      <c r="HD193" s="20"/>
      <c r="HE193" s="20"/>
      <c r="HF193" s="20"/>
      <c r="HG193" s="20"/>
      <c r="HH193" s="20"/>
      <c r="HI193" s="20"/>
      <c r="HJ193" s="20"/>
      <c r="HK193" s="20"/>
      <c r="HL193" s="20"/>
      <c r="HM193" s="20"/>
      <c r="HN193" s="20"/>
      <c r="HO193" s="20"/>
      <c r="HP193" s="20"/>
      <c r="HQ193" s="20"/>
      <c r="HR193" s="20"/>
      <c r="HS193" s="20"/>
      <c r="HT193" s="20"/>
      <c r="HU193" s="20"/>
      <c r="HV193" s="20"/>
      <c r="HW193" s="20"/>
      <c r="HX193" s="20"/>
      <c r="HY193" s="20"/>
      <c r="HZ193" s="20"/>
      <c r="IA193" s="20"/>
      <c r="IB193" s="20"/>
      <c r="IC193" s="20"/>
      <c r="ID193" s="20"/>
      <c r="IE193" s="20"/>
      <c r="IF193" s="20"/>
      <c r="IG193" s="20"/>
      <c r="IH193" s="20"/>
      <c r="II193" s="20"/>
      <c r="IJ193" s="20"/>
      <c r="IK193" s="20"/>
      <c r="IL193" s="20"/>
      <c r="IM193" s="20"/>
      <c r="IN193" s="20"/>
      <c r="IO193" s="20"/>
      <c r="IP193" s="20"/>
      <c r="IQ193" s="20"/>
      <c r="IR193" s="20"/>
      <c r="IS193" s="20"/>
      <c r="IT193" s="20"/>
      <c r="IU193" s="20"/>
      <c r="IV193" s="20"/>
    </row>
    <row r="194" spans="1:256">
      <c r="A194" s="20"/>
      <c r="B194" s="20" t="s">
        <v>398</v>
      </c>
      <c r="C194" s="11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0"/>
      <c r="FH194" s="20"/>
      <c r="FI194" s="20"/>
      <c r="FJ194" s="20"/>
      <c r="FK194" s="20"/>
      <c r="FL194" s="20"/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0"/>
      <c r="GA194" s="20"/>
      <c r="GB194" s="20"/>
      <c r="GC194" s="20"/>
      <c r="GD194" s="20"/>
      <c r="GE194" s="20"/>
      <c r="GF194" s="20"/>
      <c r="GG194" s="20"/>
      <c r="GH194" s="20"/>
      <c r="GI194" s="20"/>
      <c r="GJ194" s="20"/>
      <c r="GK194" s="20"/>
      <c r="GL194" s="20"/>
      <c r="GM194" s="20"/>
      <c r="GN194" s="20"/>
      <c r="GO194" s="20"/>
      <c r="GP194" s="20"/>
      <c r="GQ194" s="20"/>
      <c r="GR194" s="20"/>
      <c r="GS194" s="20"/>
      <c r="GT194" s="20"/>
      <c r="GU194" s="20"/>
      <c r="GV194" s="20"/>
      <c r="GW194" s="20"/>
      <c r="GX194" s="20"/>
      <c r="GY194" s="20"/>
      <c r="GZ194" s="20"/>
      <c r="HA194" s="20"/>
      <c r="HB194" s="20"/>
      <c r="HC194" s="20"/>
      <c r="HD194" s="20"/>
      <c r="HE194" s="20"/>
      <c r="HF194" s="20"/>
      <c r="HG194" s="20"/>
      <c r="HH194" s="20"/>
      <c r="HI194" s="20"/>
      <c r="HJ194" s="20"/>
      <c r="HK194" s="20"/>
      <c r="HL194" s="20"/>
      <c r="HM194" s="20"/>
      <c r="HN194" s="20"/>
      <c r="HO194" s="20"/>
      <c r="HP194" s="20"/>
      <c r="HQ194" s="20"/>
      <c r="HR194" s="20"/>
      <c r="HS194" s="20"/>
      <c r="HT194" s="20"/>
      <c r="HU194" s="20"/>
      <c r="HV194" s="20"/>
      <c r="HW194" s="20"/>
      <c r="HX194" s="20"/>
      <c r="HY194" s="20"/>
      <c r="HZ194" s="20"/>
      <c r="IA194" s="20"/>
      <c r="IB194" s="20"/>
      <c r="IC194" s="20"/>
      <c r="ID194" s="20"/>
      <c r="IE194" s="20"/>
      <c r="IF194" s="20"/>
      <c r="IG194" s="20"/>
      <c r="IH194" s="20"/>
      <c r="II194" s="20"/>
      <c r="IJ194" s="20"/>
      <c r="IK194" s="20"/>
      <c r="IL194" s="20"/>
      <c r="IM194" s="20"/>
      <c r="IN194" s="20"/>
      <c r="IO194" s="20"/>
      <c r="IP194" s="20"/>
      <c r="IQ194" s="20"/>
      <c r="IR194" s="20"/>
      <c r="IS194" s="20"/>
      <c r="IT194" s="20"/>
      <c r="IU194" s="20"/>
      <c r="IV194" s="20"/>
    </row>
    <row r="195" spans="1:256">
      <c r="B195" s="20" t="s">
        <v>399</v>
      </c>
      <c r="C195" s="11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256">
      <c r="B196" s="20" t="s">
        <v>400</v>
      </c>
      <c r="C196" s="11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256">
      <c r="B197" s="20" t="s">
        <v>401</v>
      </c>
      <c r="C197" s="11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256">
      <c r="B198" s="20" t="s">
        <v>402</v>
      </c>
      <c r="C198" s="11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256">
      <c r="B199" s="20" t="s">
        <v>403</v>
      </c>
      <c r="C199" s="11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256">
      <c r="B200" s="20" t="s">
        <v>404</v>
      </c>
      <c r="C200" s="11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256">
      <c r="B201" s="20" t="s">
        <v>405</v>
      </c>
      <c r="C201" s="11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256">
      <c r="B202" s="20" t="s">
        <v>406</v>
      </c>
      <c r="C202" s="11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256">
      <c r="B203" s="20" t="s">
        <v>407</v>
      </c>
      <c r="C203" s="11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256">
      <c r="B204" s="20" t="s">
        <v>443</v>
      </c>
      <c r="C204" s="11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256">
      <c r="B205" s="20" t="s">
        <v>398</v>
      </c>
      <c r="C205" s="11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256">
      <c r="A206" s="21"/>
      <c r="B206" s="20" t="s">
        <v>399</v>
      </c>
      <c r="C206" s="11"/>
      <c r="D206" s="18"/>
      <c r="E206" s="2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256">
      <c r="B207" s="20" t="s">
        <v>444</v>
      </c>
      <c r="C207" s="11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256">
      <c r="B208" s="11" t="s">
        <v>445</v>
      </c>
    </row>
    <row r="209" spans="1:33">
      <c r="B209" s="20" t="s">
        <v>446</v>
      </c>
      <c r="C209" s="11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>
      <c r="B210" s="20" t="s">
        <v>403</v>
      </c>
      <c r="C210" s="11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>
      <c r="B211" s="83" t="s">
        <v>404</v>
      </c>
    </row>
    <row r="212" spans="1:33">
      <c r="B212" s="83" t="s">
        <v>405</v>
      </c>
    </row>
    <row r="213" spans="1:33">
      <c r="B213" s="11" t="s">
        <v>406</v>
      </c>
      <c r="C213" s="11"/>
    </row>
    <row r="214" spans="1:33">
      <c r="B214" s="11" t="s">
        <v>407</v>
      </c>
      <c r="C214" s="11"/>
    </row>
    <row r="215" spans="1:33">
      <c r="B215" s="11" t="s">
        <v>447</v>
      </c>
      <c r="C215" s="11"/>
    </row>
    <row r="217" spans="1:33">
      <c r="A217" s="26" t="s">
        <v>386</v>
      </c>
      <c r="B217" s="20" t="s">
        <v>448</v>
      </c>
      <c r="C217" s="11">
        <v>1995</v>
      </c>
      <c r="D217" s="18"/>
      <c r="E217" s="18"/>
      <c r="F217" s="18"/>
      <c r="G217" s="18"/>
      <c r="H217" s="18"/>
      <c r="I217" s="18"/>
      <c r="J217" s="18"/>
      <c r="K217" s="18"/>
      <c r="L217" s="18"/>
      <c r="M217" s="20"/>
      <c r="N217" s="25"/>
    </row>
    <row r="218" spans="1:33">
      <c r="A218" s="26"/>
      <c r="B218" s="20" t="s">
        <v>449</v>
      </c>
      <c r="C218" s="11"/>
      <c r="D218" s="18"/>
      <c r="E218" s="18"/>
      <c r="F218" s="18"/>
      <c r="G218" s="18"/>
      <c r="H218" s="18"/>
      <c r="I218" s="18"/>
      <c r="J218" s="18"/>
      <c r="K218" s="18"/>
      <c r="L218" s="18"/>
      <c r="M218" s="20"/>
      <c r="N218" s="25"/>
    </row>
    <row r="219" spans="1:33">
      <c r="B219" s="83" t="s">
        <v>399</v>
      </c>
    </row>
    <row r="220" spans="1:33">
      <c r="B220" s="83" t="s">
        <v>400</v>
      </c>
    </row>
    <row r="221" spans="1:33">
      <c r="B221" s="83" t="s">
        <v>401</v>
      </c>
    </row>
    <row r="222" spans="1:33">
      <c r="A222" s="26"/>
      <c r="B222" s="20" t="s">
        <v>446</v>
      </c>
      <c r="C222" s="11"/>
      <c r="D222" s="18"/>
      <c r="E222" s="18"/>
      <c r="F222" s="18"/>
      <c r="G222" s="18"/>
      <c r="H222" s="18"/>
      <c r="I222" s="18"/>
      <c r="J222" s="18"/>
      <c r="K222" s="18"/>
      <c r="L222" s="18"/>
      <c r="M222" s="20"/>
      <c r="N222" s="25"/>
    </row>
    <row r="223" spans="1:33">
      <c r="A223" s="26"/>
      <c r="B223" s="20" t="s">
        <v>403</v>
      </c>
      <c r="C223" s="11"/>
      <c r="D223" s="18"/>
      <c r="E223" s="18"/>
      <c r="F223" s="18"/>
      <c r="G223" s="18"/>
      <c r="H223" s="18"/>
      <c r="I223" s="18"/>
      <c r="J223" s="18"/>
      <c r="K223" s="18"/>
      <c r="L223" s="18"/>
      <c r="M223" s="20"/>
      <c r="N223" s="25"/>
    </row>
    <row r="224" spans="1:33">
      <c r="A224" s="27"/>
      <c r="B224" s="28" t="s">
        <v>404</v>
      </c>
      <c r="C224" s="11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5"/>
    </row>
    <row r="225" spans="1:14">
      <c r="A225" s="26"/>
      <c r="B225" s="20" t="s">
        <v>405</v>
      </c>
      <c r="C225" s="11"/>
      <c r="D225" s="18"/>
      <c r="E225" s="18"/>
      <c r="F225" s="18"/>
      <c r="G225" s="18"/>
      <c r="H225" s="18"/>
      <c r="I225" s="18"/>
      <c r="J225" s="18"/>
      <c r="K225" s="18"/>
      <c r="L225" s="18"/>
      <c r="M225" s="20"/>
      <c r="N225" s="25"/>
    </row>
    <row r="226" spans="1:14">
      <c r="A226" s="26"/>
      <c r="B226" s="20" t="s">
        <v>406</v>
      </c>
      <c r="C226" s="11"/>
      <c r="D226" s="18"/>
      <c r="E226" s="18"/>
      <c r="F226" s="18"/>
      <c r="G226" s="18"/>
      <c r="H226" s="18"/>
      <c r="I226" s="18"/>
      <c r="J226" s="18"/>
      <c r="K226" s="18"/>
      <c r="L226" s="18"/>
      <c r="M226" s="28"/>
      <c r="N226" s="25"/>
    </row>
    <row r="227" spans="1:14">
      <c r="A227" s="26"/>
      <c r="B227" s="20" t="s">
        <v>407</v>
      </c>
      <c r="C227" s="11"/>
      <c r="D227" s="18"/>
      <c r="E227" s="18"/>
      <c r="F227" s="18"/>
      <c r="G227" s="18"/>
      <c r="H227" s="18"/>
      <c r="I227" s="18"/>
      <c r="J227" s="18"/>
      <c r="K227" s="18"/>
      <c r="L227" s="18"/>
      <c r="M227" s="28"/>
      <c r="N227" s="25"/>
    </row>
    <row r="228" spans="1:14">
      <c r="A228" s="26"/>
      <c r="B228" s="20" t="s">
        <v>450</v>
      </c>
      <c r="C228" s="11"/>
      <c r="D228" s="18"/>
      <c r="E228" s="18"/>
      <c r="F228" s="18"/>
      <c r="G228" s="18"/>
      <c r="H228" s="18"/>
      <c r="I228" s="18"/>
      <c r="J228" s="18"/>
      <c r="K228" s="18"/>
      <c r="L228" s="18"/>
      <c r="M228" s="20"/>
      <c r="N228" s="25"/>
    </row>
    <row r="229" spans="1:14">
      <c r="A229" s="26"/>
      <c r="B229" s="20" t="s">
        <v>449</v>
      </c>
      <c r="C229" s="11"/>
      <c r="D229" s="18"/>
      <c r="E229" s="18"/>
      <c r="F229" s="18"/>
      <c r="G229" s="18"/>
      <c r="H229" s="18"/>
      <c r="I229" s="18"/>
      <c r="J229" s="18"/>
      <c r="K229" s="18"/>
      <c r="L229" s="18"/>
      <c r="M229" s="28"/>
      <c r="N229" s="25"/>
    </row>
    <row r="230" spans="1:14">
      <c r="A230" s="26"/>
      <c r="B230" s="20" t="s">
        <v>399</v>
      </c>
      <c r="C230" s="11"/>
      <c r="D230" s="18"/>
      <c r="E230" s="18"/>
      <c r="F230" s="18"/>
      <c r="G230" s="18"/>
      <c r="H230" s="18"/>
      <c r="I230" s="18"/>
      <c r="J230" s="18"/>
      <c r="K230" s="18"/>
      <c r="L230" s="18"/>
      <c r="M230" s="28"/>
      <c r="N230" s="25"/>
    </row>
    <row r="231" spans="1:14">
      <c r="B231" s="11" t="s">
        <v>451</v>
      </c>
    </row>
    <row r="232" spans="1:14">
      <c r="B232" s="11" t="s">
        <v>452</v>
      </c>
    </row>
    <row r="233" spans="1:14">
      <c r="A233" s="26"/>
      <c r="B233" s="20" t="s">
        <v>446</v>
      </c>
      <c r="C233" s="11"/>
      <c r="D233" s="18"/>
      <c r="E233" s="18"/>
      <c r="F233" s="18"/>
      <c r="G233" s="18"/>
      <c r="H233" s="18"/>
      <c r="I233" s="18"/>
      <c r="J233" s="18"/>
      <c r="K233" s="18"/>
      <c r="L233" s="18"/>
      <c r="M233" s="28"/>
      <c r="N233" s="25"/>
    </row>
    <row r="234" spans="1:14">
      <c r="A234" s="26"/>
      <c r="B234" s="20" t="s">
        <v>403</v>
      </c>
      <c r="C234" s="11"/>
      <c r="D234" s="18"/>
      <c r="E234" s="18"/>
      <c r="F234" s="18"/>
      <c r="G234" s="18"/>
      <c r="H234" s="18"/>
      <c r="I234" s="18"/>
      <c r="J234" s="18"/>
      <c r="K234" s="18"/>
      <c r="L234" s="18"/>
      <c r="M234" s="28"/>
      <c r="N234" s="25"/>
    </row>
    <row r="235" spans="1:14">
      <c r="B235" s="83" t="s">
        <v>404</v>
      </c>
    </row>
    <row r="236" spans="1:14">
      <c r="B236" s="11" t="s">
        <v>405</v>
      </c>
      <c r="C236" s="11"/>
    </row>
    <row r="237" spans="1:14">
      <c r="A237" s="34"/>
      <c r="B237" s="11" t="s">
        <v>406</v>
      </c>
      <c r="C237" s="11"/>
    </row>
    <row r="238" spans="1:14">
      <c r="B238" s="11" t="s">
        <v>407</v>
      </c>
      <c r="C238" s="11"/>
    </row>
    <row r="239" spans="1:14">
      <c r="B239" s="11" t="s">
        <v>453</v>
      </c>
      <c r="C239" s="11"/>
    </row>
    <row r="240" spans="1:14">
      <c r="C240" s="11"/>
    </row>
    <row r="241" spans="1:3">
      <c r="A241" s="11" t="s">
        <v>387</v>
      </c>
      <c r="B241" s="11" t="s">
        <v>454</v>
      </c>
      <c r="C241" s="11">
        <v>1994</v>
      </c>
    </row>
    <row r="242" spans="1:3">
      <c r="B242" s="11" t="s">
        <v>449</v>
      </c>
      <c r="C242" s="11"/>
    </row>
    <row r="243" spans="1:3">
      <c r="B243" s="11" t="s">
        <v>399</v>
      </c>
      <c r="C243" s="11"/>
    </row>
    <row r="244" spans="1:3">
      <c r="B244" s="11" t="s">
        <v>455</v>
      </c>
      <c r="C244" s="11"/>
    </row>
    <row r="245" spans="1:3">
      <c r="B245" s="11" t="s">
        <v>456</v>
      </c>
      <c r="C245" s="11"/>
    </row>
    <row r="246" spans="1:3">
      <c r="B246" s="11" t="s">
        <v>446</v>
      </c>
      <c r="C246" s="11"/>
    </row>
    <row r="247" spans="1:3">
      <c r="B247" s="11" t="s">
        <v>403</v>
      </c>
      <c r="C247" s="11"/>
    </row>
    <row r="248" spans="1:3">
      <c r="B248" s="11" t="s">
        <v>404</v>
      </c>
      <c r="C248" s="11"/>
    </row>
    <row r="249" spans="1:3">
      <c r="B249" s="11" t="s">
        <v>405</v>
      </c>
      <c r="C249" s="11"/>
    </row>
    <row r="250" spans="1:3">
      <c r="B250" s="11" t="s">
        <v>406</v>
      </c>
      <c r="C250" s="11"/>
    </row>
    <row r="251" spans="1:3">
      <c r="B251" s="11" t="s">
        <v>407</v>
      </c>
      <c r="C251" s="11"/>
    </row>
    <row r="252" spans="1:3">
      <c r="B252" s="11" t="s">
        <v>457</v>
      </c>
      <c r="C252" s="11"/>
    </row>
    <row r="253" spans="1:3">
      <c r="C253" s="11"/>
    </row>
    <row r="254" spans="1:3">
      <c r="C254" s="11"/>
    </row>
    <row r="255" spans="1:3">
      <c r="A255" s="11" t="s">
        <v>388</v>
      </c>
      <c r="B255" s="11" t="s">
        <v>458</v>
      </c>
      <c r="C255" s="11">
        <v>1993</v>
      </c>
    </row>
    <row r="256" spans="1:3">
      <c r="B256" s="11" t="s">
        <v>459</v>
      </c>
      <c r="C256" s="11"/>
    </row>
    <row r="257" spans="1:3">
      <c r="B257" s="11" t="s">
        <v>399</v>
      </c>
      <c r="C257" s="11"/>
    </row>
    <row r="258" spans="1:3">
      <c r="B258" s="11" t="s">
        <v>460</v>
      </c>
      <c r="C258" s="11"/>
    </row>
    <row r="259" spans="1:3">
      <c r="B259" s="11" t="s">
        <v>461</v>
      </c>
      <c r="C259" s="11"/>
    </row>
    <row r="260" spans="1:3">
      <c r="B260" s="11" t="s">
        <v>446</v>
      </c>
      <c r="C260" s="11"/>
    </row>
    <row r="261" spans="1:3">
      <c r="B261" s="11" t="s">
        <v>403</v>
      </c>
      <c r="C261" s="11"/>
    </row>
    <row r="262" spans="1:3">
      <c r="B262" s="11" t="s">
        <v>404</v>
      </c>
      <c r="C262" s="11"/>
    </row>
    <row r="263" spans="1:3">
      <c r="B263" s="11" t="s">
        <v>405</v>
      </c>
      <c r="C263" s="11"/>
    </row>
    <row r="264" spans="1:3">
      <c r="B264" s="11" t="s">
        <v>406</v>
      </c>
      <c r="C264" s="11"/>
    </row>
    <row r="265" spans="1:3">
      <c r="B265" s="11" t="s">
        <v>407</v>
      </c>
      <c r="C265" s="11"/>
    </row>
    <row r="266" spans="1:3">
      <c r="B266" s="11" t="s">
        <v>462</v>
      </c>
      <c r="C266" s="11"/>
    </row>
    <row r="267" spans="1:3">
      <c r="C267" s="11"/>
    </row>
    <row r="268" spans="1:3">
      <c r="A268" s="11" t="s">
        <v>389</v>
      </c>
      <c r="B268" s="11" t="s">
        <v>463</v>
      </c>
      <c r="C268" s="11">
        <v>1992</v>
      </c>
    </row>
    <row r="269" spans="1:3">
      <c r="B269" s="11" t="s">
        <v>459</v>
      </c>
      <c r="C269" s="11"/>
    </row>
    <row r="270" spans="1:3">
      <c r="B270" s="11" t="s">
        <v>399</v>
      </c>
      <c r="C270" s="11"/>
    </row>
    <row r="271" spans="1:3">
      <c r="B271" s="11" t="s">
        <v>464</v>
      </c>
      <c r="C271" s="11"/>
    </row>
    <row r="272" spans="1:3">
      <c r="B272" s="11" t="s">
        <v>465</v>
      </c>
      <c r="C272" s="11"/>
    </row>
    <row r="273" spans="1:3">
      <c r="B273" s="11" t="s">
        <v>446</v>
      </c>
      <c r="C273" s="11"/>
    </row>
    <row r="274" spans="1:3">
      <c r="B274" s="11" t="s">
        <v>403</v>
      </c>
      <c r="C274" s="11"/>
    </row>
    <row r="275" spans="1:3">
      <c r="B275" s="11" t="s">
        <v>404</v>
      </c>
      <c r="C275" s="11"/>
    </row>
    <row r="276" spans="1:3">
      <c r="B276" s="11" t="s">
        <v>405</v>
      </c>
      <c r="C276" s="11"/>
    </row>
    <row r="277" spans="1:3">
      <c r="B277" s="11" t="s">
        <v>406</v>
      </c>
      <c r="C277" s="11"/>
    </row>
    <row r="278" spans="1:3">
      <c r="B278" s="11" t="s">
        <v>407</v>
      </c>
      <c r="C278" s="11"/>
    </row>
    <row r="279" spans="1:3">
      <c r="B279" s="11" t="s">
        <v>466</v>
      </c>
      <c r="C279" s="11"/>
    </row>
    <row r="280" spans="1:3">
      <c r="C280" s="11"/>
    </row>
    <row r="281" spans="1:3">
      <c r="A281" s="11" t="s">
        <v>390</v>
      </c>
      <c r="B281" s="11" t="s">
        <v>467</v>
      </c>
      <c r="C281" s="11">
        <v>1991</v>
      </c>
    </row>
    <row r="282" spans="1:3">
      <c r="B282" s="11" t="s">
        <v>459</v>
      </c>
      <c r="C282" s="11"/>
    </row>
    <row r="283" spans="1:3">
      <c r="B283" s="11" t="s">
        <v>399</v>
      </c>
      <c r="C283" s="11"/>
    </row>
    <row r="284" spans="1:3">
      <c r="B284" s="11" t="s">
        <v>468</v>
      </c>
      <c r="C284" s="11"/>
    </row>
    <row r="285" spans="1:3">
      <c r="B285" s="11" t="s">
        <v>469</v>
      </c>
      <c r="C285" s="11"/>
    </row>
    <row r="286" spans="1:3">
      <c r="B286" s="11" t="s">
        <v>446</v>
      </c>
      <c r="C286" s="11"/>
    </row>
    <row r="287" spans="1:3">
      <c r="B287" s="11" t="s">
        <v>403</v>
      </c>
      <c r="C287" s="11"/>
    </row>
    <row r="288" spans="1:3">
      <c r="B288" s="11" t="s">
        <v>404</v>
      </c>
      <c r="C288" s="11"/>
    </row>
    <row r="289" spans="1:3">
      <c r="B289" s="11" t="s">
        <v>405</v>
      </c>
      <c r="C289" s="11"/>
    </row>
    <row r="290" spans="1:3">
      <c r="B290" s="11" t="s">
        <v>406</v>
      </c>
      <c r="C290" s="11"/>
    </row>
    <row r="291" spans="1:3">
      <c r="B291" s="11" t="s">
        <v>407</v>
      </c>
      <c r="C291" s="11"/>
    </row>
    <row r="292" spans="1:3">
      <c r="B292" s="11" t="s">
        <v>470</v>
      </c>
      <c r="C292" s="11"/>
    </row>
    <row r="293" spans="1:3">
      <c r="C293" s="11"/>
    </row>
    <row r="294" spans="1:3">
      <c r="A294" s="11" t="s">
        <v>391</v>
      </c>
      <c r="B294" s="11" t="s">
        <v>471</v>
      </c>
      <c r="C294" s="11">
        <v>1990</v>
      </c>
    </row>
    <row r="295" spans="1:3">
      <c r="B295" s="11" t="s">
        <v>459</v>
      </c>
      <c r="C295" s="11"/>
    </row>
    <row r="296" spans="1:3">
      <c r="B296" s="11" t="s">
        <v>399</v>
      </c>
      <c r="C296" s="11"/>
    </row>
    <row r="297" spans="1:3">
      <c r="B297" s="11" t="s">
        <v>472</v>
      </c>
      <c r="C297" s="11"/>
    </row>
    <row r="298" spans="1:3">
      <c r="B298" s="11" t="s">
        <v>473</v>
      </c>
      <c r="C298" s="11"/>
    </row>
    <row r="299" spans="1:3">
      <c r="B299" s="11" t="s">
        <v>446</v>
      </c>
      <c r="C299" s="11"/>
    </row>
    <row r="300" spans="1:3">
      <c r="B300" s="11" t="s">
        <v>403</v>
      </c>
      <c r="C300" s="11"/>
    </row>
    <row r="301" spans="1:3">
      <c r="B301" s="11" t="s">
        <v>404</v>
      </c>
      <c r="C301" s="11"/>
    </row>
    <row r="302" spans="1:3">
      <c r="B302" s="11" t="s">
        <v>405</v>
      </c>
      <c r="C302" s="11"/>
    </row>
    <row r="303" spans="1:3">
      <c r="B303" s="11" t="s">
        <v>406</v>
      </c>
      <c r="C303" s="11"/>
    </row>
    <row r="304" spans="1:3">
      <c r="B304" s="11" t="s">
        <v>407</v>
      </c>
      <c r="C304" s="11"/>
    </row>
    <row r="305" spans="1:3">
      <c r="B305" s="11" t="s">
        <v>474</v>
      </c>
      <c r="C305" s="11"/>
    </row>
    <row r="306" spans="1:3">
      <c r="C306" s="11"/>
    </row>
    <row r="307" spans="1:3">
      <c r="A307" s="11" t="s">
        <v>392</v>
      </c>
      <c r="B307" s="11" t="s">
        <v>475</v>
      </c>
      <c r="C307" s="11">
        <v>1989</v>
      </c>
    </row>
    <row r="308" spans="1:3">
      <c r="B308" s="11" t="s">
        <v>459</v>
      </c>
      <c r="C308" s="11"/>
    </row>
    <row r="309" spans="1:3">
      <c r="B309" s="11" t="s">
        <v>399</v>
      </c>
      <c r="C309" s="11"/>
    </row>
    <row r="310" spans="1:3">
      <c r="B310" s="11" t="s">
        <v>476</v>
      </c>
      <c r="C310" s="11"/>
    </row>
    <row r="311" spans="1:3">
      <c r="B311" s="11" t="s">
        <v>477</v>
      </c>
      <c r="C311" s="11"/>
    </row>
    <row r="312" spans="1:3">
      <c r="B312" s="11" t="s">
        <v>446</v>
      </c>
      <c r="C312" s="11"/>
    </row>
    <row r="313" spans="1:3">
      <c r="B313" s="11" t="s">
        <v>403</v>
      </c>
      <c r="C313" s="11"/>
    </row>
    <row r="314" spans="1:3">
      <c r="B314" s="11" t="s">
        <v>404</v>
      </c>
      <c r="C314" s="11"/>
    </row>
    <row r="315" spans="1:3">
      <c r="B315" s="11" t="s">
        <v>405</v>
      </c>
      <c r="C315" s="11"/>
    </row>
    <row r="316" spans="1:3">
      <c r="B316" s="11" t="s">
        <v>406</v>
      </c>
      <c r="C316" s="11"/>
    </row>
    <row r="317" spans="1:3">
      <c r="B317" s="11" t="s">
        <v>407</v>
      </c>
      <c r="C317" s="11"/>
    </row>
    <row r="318" spans="1:3">
      <c r="B318" s="11" t="s">
        <v>478</v>
      </c>
      <c r="C318" s="11"/>
    </row>
    <row r="319" spans="1:3">
      <c r="C319" s="11"/>
    </row>
    <row r="320" spans="1:3">
      <c r="A320" s="11" t="s">
        <v>393</v>
      </c>
      <c r="B320" s="11" t="s">
        <v>479</v>
      </c>
      <c r="C320" s="11">
        <v>1988</v>
      </c>
    </row>
    <row r="321" spans="1:3">
      <c r="B321" s="11" t="s">
        <v>459</v>
      </c>
      <c r="C321" s="11"/>
    </row>
    <row r="322" spans="1:3">
      <c r="B322" s="11" t="s">
        <v>399</v>
      </c>
      <c r="C322" s="11"/>
    </row>
    <row r="323" spans="1:3">
      <c r="B323" s="11" t="s">
        <v>480</v>
      </c>
      <c r="C323" s="11"/>
    </row>
    <row r="324" spans="1:3">
      <c r="B324" s="11" t="s">
        <v>481</v>
      </c>
      <c r="C324" s="11"/>
    </row>
    <row r="325" spans="1:3">
      <c r="B325" s="11" t="s">
        <v>446</v>
      </c>
      <c r="C325" s="11"/>
    </row>
    <row r="326" spans="1:3">
      <c r="B326" s="11" t="s">
        <v>403</v>
      </c>
      <c r="C326" s="11"/>
    </row>
    <row r="327" spans="1:3">
      <c r="B327" s="11" t="s">
        <v>404</v>
      </c>
      <c r="C327" s="11"/>
    </row>
    <row r="328" spans="1:3">
      <c r="B328" s="11" t="s">
        <v>405</v>
      </c>
      <c r="C328" s="11"/>
    </row>
    <row r="329" spans="1:3">
      <c r="B329" s="11" t="s">
        <v>406</v>
      </c>
      <c r="C329" s="11"/>
    </row>
    <row r="330" spans="1:3">
      <c r="B330" s="11" t="s">
        <v>407</v>
      </c>
      <c r="C330" s="11"/>
    </row>
    <row r="331" spans="1:3">
      <c r="B331" s="11" t="s">
        <v>482</v>
      </c>
      <c r="C331" s="11"/>
    </row>
    <row r="332" spans="1:3">
      <c r="C332" s="11"/>
    </row>
    <row r="333" spans="1:3">
      <c r="A333" s="11" t="s">
        <v>394</v>
      </c>
      <c r="B333" s="11" t="s">
        <v>483</v>
      </c>
      <c r="C333" s="11">
        <v>1987</v>
      </c>
    </row>
    <row r="334" spans="1:3">
      <c r="B334" s="11" t="s">
        <v>459</v>
      </c>
      <c r="C334" s="11"/>
    </row>
    <row r="335" spans="1:3">
      <c r="B335" s="11" t="s">
        <v>399</v>
      </c>
      <c r="C335" s="11"/>
    </row>
    <row r="336" spans="1:3">
      <c r="B336" s="11" t="s">
        <v>484</v>
      </c>
      <c r="C336" s="11"/>
    </row>
    <row r="337" spans="1:3">
      <c r="B337" s="11" t="s">
        <v>485</v>
      </c>
      <c r="C337" s="11"/>
    </row>
    <row r="338" spans="1:3">
      <c r="B338" s="11" t="s">
        <v>446</v>
      </c>
      <c r="C338" s="11"/>
    </row>
    <row r="339" spans="1:3">
      <c r="B339" s="11" t="s">
        <v>403</v>
      </c>
      <c r="C339" s="11"/>
    </row>
    <row r="340" spans="1:3">
      <c r="B340" s="11" t="s">
        <v>404</v>
      </c>
      <c r="C340" s="11"/>
    </row>
    <row r="341" spans="1:3">
      <c r="B341" s="11" t="s">
        <v>405</v>
      </c>
      <c r="C341" s="11"/>
    </row>
    <row r="342" spans="1:3">
      <c r="B342" s="11" t="s">
        <v>406</v>
      </c>
      <c r="C342" s="11"/>
    </row>
    <row r="343" spans="1:3">
      <c r="B343" s="11" t="s">
        <v>407</v>
      </c>
      <c r="C343" s="11"/>
    </row>
    <row r="344" spans="1:3">
      <c r="B344" s="11" t="s">
        <v>486</v>
      </c>
      <c r="C344" s="11"/>
    </row>
    <row r="345" spans="1:3">
      <c r="C345" s="11"/>
    </row>
    <row r="346" spans="1:3">
      <c r="A346" s="11" t="s">
        <v>395</v>
      </c>
      <c r="B346" s="11" t="s">
        <v>487</v>
      </c>
      <c r="C346" s="11">
        <v>1986</v>
      </c>
    </row>
    <row r="347" spans="1:3">
      <c r="B347" s="11" t="s">
        <v>459</v>
      </c>
      <c r="C347" s="11"/>
    </row>
    <row r="348" spans="1:3">
      <c r="B348" s="11" t="s">
        <v>399</v>
      </c>
      <c r="C348" s="11"/>
    </row>
    <row r="349" spans="1:3">
      <c r="B349" s="11" t="s">
        <v>488</v>
      </c>
      <c r="C349" s="11"/>
    </row>
    <row r="350" spans="1:3">
      <c r="B350" s="11" t="s">
        <v>489</v>
      </c>
      <c r="C350" s="11"/>
    </row>
    <row r="351" spans="1:3">
      <c r="B351" s="11" t="s">
        <v>446</v>
      </c>
      <c r="C351" s="11"/>
    </row>
    <row r="352" spans="1:3">
      <c r="B352" s="11" t="s">
        <v>403</v>
      </c>
      <c r="C352" s="11"/>
    </row>
    <row r="353" spans="1:3">
      <c r="B353" s="11" t="s">
        <v>404</v>
      </c>
      <c r="C353" s="11"/>
    </row>
    <row r="354" spans="1:3">
      <c r="B354" s="11" t="s">
        <v>405</v>
      </c>
      <c r="C354" s="11"/>
    </row>
    <row r="355" spans="1:3">
      <c r="B355" s="11" t="s">
        <v>406</v>
      </c>
      <c r="C355" s="11"/>
    </row>
    <row r="356" spans="1:3">
      <c r="B356" s="11" t="s">
        <v>407</v>
      </c>
      <c r="C356" s="11"/>
    </row>
    <row r="357" spans="1:3">
      <c r="B357" s="11" t="s">
        <v>490</v>
      </c>
      <c r="C357" s="11"/>
    </row>
    <row r="358" spans="1:3">
      <c r="C358" s="11"/>
    </row>
    <row r="359" spans="1:3">
      <c r="A359" s="11" t="s">
        <v>396</v>
      </c>
      <c r="B359" s="11" t="s">
        <v>491</v>
      </c>
      <c r="C359" s="11">
        <v>1985</v>
      </c>
    </row>
    <row r="360" spans="1:3">
      <c r="B360" s="11" t="s">
        <v>459</v>
      </c>
      <c r="C360" s="11"/>
    </row>
    <row r="361" spans="1:3">
      <c r="B361" s="11" t="s">
        <v>399</v>
      </c>
      <c r="C361" s="11"/>
    </row>
    <row r="362" spans="1:3">
      <c r="B362" s="11" t="s">
        <v>492</v>
      </c>
      <c r="C362" s="11"/>
    </row>
    <row r="363" spans="1:3">
      <c r="B363" s="11" t="s">
        <v>493</v>
      </c>
      <c r="C363" s="11"/>
    </row>
    <row r="364" spans="1:3">
      <c r="B364" s="11" t="s">
        <v>446</v>
      </c>
      <c r="C364" s="11"/>
    </row>
    <row r="365" spans="1:3">
      <c r="B365" s="11" t="s">
        <v>403</v>
      </c>
      <c r="C365" s="11"/>
    </row>
    <row r="366" spans="1:3">
      <c r="B366" s="11" t="s">
        <v>404</v>
      </c>
      <c r="C366" s="11"/>
    </row>
    <row r="367" spans="1:3">
      <c r="B367" s="11" t="s">
        <v>405</v>
      </c>
      <c r="C367" s="11"/>
    </row>
    <row r="368" spans="1:3">
      <c r="B368" s="11" t="s">
        <v>406</v>
      </c>
      <c r="C368" s="11"/>
    </row>
    <row r="369" spans="2:3">
      <c r="B369" s="11" t="s">
        <v>407</v>
      </c>
      <c r="C369" s="11"/>
    </row>
    <row r="370" spans="2:3">
      <c r="B370" s="11" t="s">
        <v>494</v>
      </c>
      <c r="C370" s="11"/>
    </row>
    <row r="371" spans="2:3">
      <c r="C371" s="11"/>
    </row>
    <row r="372" spans="2:3">
      <c r="C372" s="11"/>
    </row>
    <row r="373" spans="2:3">
      <c r="C373" s="11"/>
    </row>
    <row r="374" spans="2:3">
      <c r="C374" s="11"/>
    </row>
    <row r="375" spans="2:3">
      <c r="C375" s="11"/>
    </row>
    <row r="376" spans="2:3">
      <c r="C376" s="11"/>
    </row>
    <row r="377" spans="2:3">
      <c r="C377" s="11"/>
    </row>
    <row r="378" spans="2:3">
      <c r="C378" s="11"/>
    </row>
    <row r="379" spans="2:3">
      <c r="C379" s="11"/>
    </row>
    <row r="380" spans="2:3">
      <c r="C380" s="11"/>
    </row>
    <row r="381" spans="2:3">
      <c r="C381" s="11"/>
    </row>
    <row r="382" spans="2:3">
      <c r="C382" s="11"/>
    </row>
    <row r="383" spans="2:3">
      <c r="C383" s="11"/>
    </row>
    <row r="384" spans="2:3">
      <c r="C384" s="11"/>
    </row>
    <row r="385" spans="3:3">
      <c r="C385" s="11"/>
    </row>
    <row r="386" spans="3:3">
      <c r="C386" s="11"/>
    </row>
    <row r="387" spans="3:3">
      <c r="C387" s="11"/>
    </row>
    <row r="388" spans="3:3">
      <c r="C388" s="11"/>
    </row>
    <row r="389" spans="3:3">
      <c r="C389" s="11"/>
    </row>
    <row r="390" spans="3:3">
      <c r="C390" s="11"/>
    </row>
    <row r="391" spans="3:3">
      <c r="C391" s="11"/>
    </row>
    <row r="392" spans="3:3">
      <c r="C392" s="11"/>
    </row>
    <row r="393" spans="3:3">
      <c r="C393" s="11"/>
    </row>
    <row r="394" spans="3:3">
      <c r="C394" s="11"/>
    </row>
    <row r="395" spans="3:3">
      <c r="C395" s="11"/>
    </row>
    <row r="396" spans="3:3">
      <c r="C396" s="11"/>
    </row>
    <row r="397" spans="3:3">
      <c r="C397" s="11"/>
    </row>
    <row r="398" spans="3:3">
      <c r="C398" s="11"/>
    </row>
    <row r="399" spans="3:3">
      <c r="C399" s="11"/>
    </row>
    <row r="400" spans="3:3">
      <c r="C400" s="11"/>
    </row>
    <row r="401" spans="3:3">
      <c r="C401" s="11"/>
    </row>
    <row r="402" spans="3:3">
      <c r="C402" s="11"/>
    </row>
    <row r="403" spans="3:3">
      <c r="C403" s="11"/>
    </row>
    <row r="404" spans="3:3">
      <c r="C404" s="11"/>
    </row>
    <row r="405" spans="3:3">
      <c r="C405" s="11"/>
    </row>
    <row r="406" spans="3:3">
      <c r="C406" s="11"/>
    </row>
    <row r="407" spans="3:3">
      <c r="C407" s="11"/>
    </row>
    <row r="408" spans="3:3">
      <c r="C408" s="11"/>
    </row>
    <row r="409" spans="3:3">
      <c r="C409" s="11"/>
    </row>
    <row r="410" spans="3:3">
      <c r="C410" s="11"/>
    </row>
    <row r="411" spans="3:3">
      <c r="C411" s="11"/>
    </row>
    <row r="412" spans="3:3">
      <c r="C412" s="11"/>
    </row>
    <row r="413" spans="3:3">
      <c r="C413" s="11"/>
    </row>
    <row r="414" spans="3:3">
      <c r="C414" s="11"/>
    </row>
    <row r="415" spans="3:3">
      <c r="C415" s="11"/>
    </row>
    <row r="416" spans="3:3">
      <c r="C416" s="11"/>
    </row>
    <row r="417" spans="3:3">
      <c r="C417" s="11"/>
    </row>
    <row r="418" spans="3:3">
      <c r="C418" s="11"/>
    </row>
    <row r="419" spans="3:3">
      <c r="C419" s="11"/>
    </row>
    <row r="420" spans="3:3">
      <c r="C420" s="11"/>
    </row>
  </sheetData>
  <phoneticPr fontId="0" type="noConversion"/>
  <pageMargins left="0.5" right="0.5" top="0.5" bottom="0.5" header="0" footer="0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2"/>
  <sheetViews>
    <sheetView showOutlineSymbols="0" zoomScale="50" zoomScaleNormal="87" workbookViewId="0"/>
  </sheetViews>
  <sheetFormatPr defaultColWidth="9.6640625" defaultRowHeight="15"/>
  <cols>
    <col min="1" max="1" width="20.77734375" style="1" customWidth="1"/>
    <col min="2" max="16384" width="9.6640625" style="1"/>
  </cols>
  <sheetData>
    <row r="1" spans="1:15" ht="15.7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3"/>
    </row>
    <row r="2" spans="1:15" ht="15.75">
      <c r="A2" s="4" t="s">
        <v>1</v>
      </c>
      <c r="B2" s="5">
        <v>0</v>
      </c>
      <c r="C2" s="5">
        <v>0</v>
      </c>
      <c r="D2" s="5">
        <v>0</v>
      </c>
      <c r="E2" s="5">
        <v>0</v>
      </c>
      <c r="F2" s="5">
        <v>4.4000000000000004</v>
      </c>
      <c r="G2" s="5">
        <v>4</v>
      </c>
      <c r="H2" s="5">
        <v>3.1</v>
      </c>
      <c r="I2" s="5">
        <v>1.5</v>
      </c>
      <c r="J2" s="5">
        <v>1.1000000000000001</v>
      </c>
      <c r="K2" s="5">
        <v>0</v>
      </c>
      <c r="L2" s="5">
        <v>0</v>
      </c>
      <c r="M2" s="5">
        <v>0</v>
      </c>
      <c r="N2" s="6">
        <f>SUM(B2:M2)</f>
        <v>14.1</v>
      </c>
      <c r="O2" s="3"/>
    </row>
    <row r="3" spans="1:15" ht="15.75">
      <c r="A3" s="4" t="s">
        <v>2</v>
      </c>
      <c r="B3" s="5">
        <v>0</v>
      </c>
      <c r="C3" s="5">
        <v>0</v>
      </c>
      <c r="D3" s="5">
        <v>0</v>
      </c>
      <c r="E3" s="5">
        <v>0</v>
      </c>
      <c r="F3" s="5">
        <v>4.4000000000000004</v>
      </c>
      <c r="G3" s="5">
        <v>4</v>
      </c>
      <c r="H3" s="5">
        <v>2.9</v>
      </c>
      <c r="I3" s="5">
        <v>1.5</v>
      </c>
      <c r="J3" s="5">
        <v>1.1000000000000001</v>
      </c>
      <c r="K3" s="5">
        <v>0</v>
      </c>
      <c r="L3" s="5">
        <v>0</v>
      </c>
      <c r="M3" s="5">
        <v>0</v>
      </c>
      <c r="N3" s="6">
        <f t="shared" ref="N3:N20" si="0">SUM(B3:M3)</f>
        <v>13.9</v>
      </c>
      <c r="O3" s="3"/>
    </row>
    <row r="4" spans="1:15" ht="15.75">
      <c r="A4" s="4" t="s">
        <v>3</v>
      </c>
      <c r="B4" s="5">
        <v>0</v>
      </c>
      <c r="C4" s="5">
        <v>0</v>
      </c>
      <c r="D4" s="5">
        <v>0</v>
      </c>
      <c r="E4" s="5">
        <v>0</v>
      </c>
      <c r="F4" s="5">
        <v>4.2</v>
      </c>
      <c r="G4" s="5">
        <v>3.6</v>
      </c>
      <c r="H4" s="5">
        <v>2.8</v>
      </c>
      <c r="I4" s="5">
        <v>1.3</v>
      </c>
      <c r="J4" s="5">
        <v>1.2</v>
      </c>
      <c r="K4" s="5">
        <v>0</v>
      </c>
      <c r="L4" s="5">
        <v>0</v>
      </c>
      <c r="M4" s="5">
        <v>0</v>
      </c>
      <c r="N4" s="6">
        <f t="shared" si="0"/>
        <v>13.100000000000001</v>
      </c>
      <c r="O4" s="3"/>
    </row>
    <row r="5" spans="1:15" ht="15.75">
      <c r="A5" s="4" t="s">
        <v>4</v>
      </c>
      <c r="B5" s="5">
        <v>0</v>
      </c>
      <c r="C5" s="5">
        <v>0</v>
      </c>
      <c r="D5" s="5">
        <v>0</v>
      </c>
      <c r="E5" s="5">
        <v>0</v>
      </c>
      <c r="F5" s="5">
        <v>4.2</v>
      </c>
      <c r="G5" s="5">
        <v>3.7</v>
      </c>
      <c r="H5" s="5">
        <v>2.8</v>
      </c>
      <c r="I5" s="5">
        <v>1.3</v>
      </c>
      <c r="J5" s="5">
        <v>1.2</v>
      </c>
      <c r="K5" s="5">
        <v>0</v>
      </c>
      <c r="L5" s="5">
        <v>0</v>
      </c>
      <c r="M5" s="5">
        <v>0</v>
      </c>
      <c r="N5" s="6">
        <f t="shared" si="0"/>
        <v>13.2</v>
      </c>
      <c r="O5" s="3"/>
    </row>
    <row r="6" spans="1:15" ht="15.75">
      <c r="A6" s="4" t="s">
        <v>5</v>
      </c>
      <c r="B6" s="5">
        <v>0</v>
      </c>
      <c r="C6" s="5">
        <v>0</v>
      </c>
      <c r="D6" s="5">
        <v>0</v>
      </c>
      <c r="E6" s="5">
        <v>0</v>
      </c>
      <c r="F6" s="5">
        <v>4.2</v>
      </c>
      <c r="G6" s="5">
        <v>3.7</v>
      </c>
      <c r="H6" s="5">
        <v>2.6</v>
      </c>
      <c r="I6" s="5">
        <v>1.5</v>
      </c>
      <c r="J6" s="5">
        <v>1.2</v>
      </c>
      <c r="K6" s="5">
        <v>0</v>
      </c>
      <c r="L6" s="5">
        <v>0</v>
      </c>
      <c r="M6" s="5">
        <v>0</v>
      </c>
      <c r="N6" s="6">
        <f t="shared" si="0"/>
        <v>13.2</v>
      </c>
      <c r="O6" s="3"/>
    </row>
    <row r="7" spans="1:15" ht="15.75">
      <c r="A7" s="4" t="s">
        <v>6</v>
      </c>
      <c r="B7" s="5">
        <v>0</v>
      </c>
      <c r="C7" s="5">
        <v>0</v>
      </c>
      <c r="D7" s="5">
        <v>0</v>
      </c>
      <c r="E7" s="5">
        <v>0</v>
      </c>
      <c r="F7" s="5">
        <v>4.2</v>
      </c>
      <c r="G7" s="5">
        <v>3.6</v>
      </c>
      <c r="H7" s="5">
        <v>2.6</v>
      </c>
      <c r="I7" s="5">
        <v>1.5</v>
      </c>
      <c r="J7" s="5">
        <v>1.3</v>
      </c>
      <c r="K7" s="5">
        <v>0</v>
      </c>
      <c r="L7" s="5">
        <v>0</v>
      </c>
      <c r="M7" s="5">
        <v>0</v>
      </c>
      <c r="N7" s="6">
        <f t="shared" si="0"/>
        <v>13.200000000000001</v>
      </c>
      <c r="O7" s="3"/>
    </row>
    <row r="8" spans="1:15" ht="15.75">
      <c r="A8" s="4" t="s">
        <v>7</v>
      </c>
      <c r="B8" s="5">
        <v>0</v>
      </c>
      <c r="C8" s="5">
        <v>0</v>
      </c>
      <c r="D8" s="5">
        <v>0</v>
      </c>
      <c r="E8" s="5">
        <v>0</v>
      </c>
      <c r="F8" s="5">
        <v>4.2</v>
      </c>
      <c r="G8" s="5">
        <v>3.8</v>
      </c>
      <c r="H8" s="5">
        <v>2.6</v>
      </c>
      <c r="I8" s="5">
        <v>1.5</v>
      </c>
      <c r="J8" s="5">
        <v>1.3</v>
      </c>
      <c r="K8" s="5">
        <v>0</v>
      </c>
      <c r="L8" s="5">
        <v>0</v>
      </c>
      <c r="M8" s="5">
        <v>0</v>
      </c>
      <c r="N8" s="6">
        <f t="shared" si="0"/>
        <v>13.4</v>
      </c>
      <c r="O8" s="3"/>
    </row>
    <row r="9" spans="1:15" ht="15.75">
      <c r="A9" s="4" t="s">
        <v>8</v>
      </c>
      <c r="B9" s="5">
        <v>0</v>
      </c>
      <c r="C9" s="5">
        <v>0</v>
      </c>
      <c r="D9" s="5">
        <v>0</v>
      </c>
      <c r="E9" s="5">
        <v>0</v>
      </c>
      <c r="F9" s="5">
        <v>3</v>
      </c>
      <c r="G9" s="5">
        <v>3.7</v>
      </c>
      <c r="H9" s="5">
        <v>3.9</v>
      </c>
      <c r="I9" s="5">
        <v>1.5</v>
      </c>
      <c r="J9" s="5">
        <v>1.5</v>
      </c>
      <c r="K9" s="5">
        <v>0</v>
      </c>
      <c r="L9" s="5">
        <v>0</v>
      </c>
      <c r="M9" s="5">
        <v>0</v>
      </c>
      <c r="N9" s="6">
        <f t="shared" si="0"/>
        <v>13.6</v>
      </c>
      <c r="O9" s="3"/>
    </row>
    <row r="10" spans="1:15" ht="15.75">
      <c r="A10" s="7" t="s">
        <v>9</v>
      </c>
      <c r="B10" s="5">
        <v>0</v>
      </c>
      <c r="C10" s="5">
        <v>0</v>
      </c>
      <c r="D10" s="5">
        <v>0</v>
      </c>
      <c r="E10" s="5">
        <v>0</v>
      </c>
      <c r="F10" s="5">
        <v>4.5</v>
      </c>
      <c r="G10" s="5">
        <v>3.9</v>
      </c>
      <c r="H10" s="5">
        <v>3.8</v>
      </c>
      <c r="I10" s="5">
        <v>1.5</v>
      </c>
      <c r="J10" s="5">
        <v>1.5</v>
      </c>
      <c r="K10" s="5">
        <v>0</v>
      </c>
      <c r="L10" s="5">
        <v>0</v>
      </c>
      <c r="M10" s="5">
        <v>0</v>
      </c>
      <c r="N10" s="6">
        <f t="shared" si="0"/>
        <v>15.2</v>
      </c>
      <c r="O10" s="3"/>
    </row>
    <row r="11" spans="1:15" ht="15.75">
      <c r="A11" s="4" t="s">
        <v>10</v>
      </c>
      <c r="B11" s="5">
        <v>0</v>
      </c>
      <c r="C11" s="5">
        <v>0</v>
      </c>
      <c r="D11" s="5">
        <v>0</v>
      </c>
      <c r="E11" s="5">
        <v>0</v>
      </c>
      <c r="F11" s="5">
        <v>5.8</v>
      </c>
      <c r="G11" s="5">
        <v>4.7</v>
      </c>
      <c r="H11" s="5">
        <v>3.1</v>
      </c>
      <c r="I11" s="5">
        <v>1.2</v>
      </c>
      <c r="J11" s="5">
        <v>1.3</v>
      </c>
      <c r="K11" s="5">
        <v>0</v>
      </c>
      <c r="L11" s="5">
        <v>0</v>
      </c>
      <c r="M11" s="5">
        <v>0</v>
      </c>
      <c r="N11" s="6">
        <f t="shared" si="0"/>
        <v>16.099999999999998</v>
      </c>
      <c r="O11" s="3"/>
    </row>
    <row r="12" spans="1:15" ht="15.75">
      <c r="A12" s="4" t="s">
        <v>11</v>
      </c>
      <c r="B12" s="5">
        <v>0</v>
      </c>
      <c r="C12" s="5">
        <v>0</v>
      </c>
      <c r="D12" s="5">
        <v>0</v>
      </c>
      <c r="E12" s="5">
        <v>0</v>
      </c>
      <c r="F12" s="5">
        <v>7</v>
      </c>
      <c r="G12" s="5">
        <v>5.4</v>
      </c>
      <c r="H12" s="5">
        <v>3.1</v>
      </c>
      <c r="I12" s="5">
        <v>1.3</v>
      </c>
      <c r="J12" s="5">
        <v>1.3</v>
      </c>
      <c r="K12" s="5">
        <v>0</v>
      </c>
      <c r="L12" s="5">
        <v>0</v>
      </c>
      <c r="M12" s="5">
        <v>0</v>
      </c>
      <c r="N12" s="6">
        <f t="shared" si="0"/>
        <v>18.100000000000001</v>
      </c>
      <c r="O12" s="3"/>
    </row>
    <row r="13" spans="1:15" ht="15.75">
      <c r="A13" s="4" t="s">
        <v>12</v>
      </c>
      <c r="B13" s="5">
        <v>0</v>
      </c>
      <c r="C13" s="5">
        <v>0</v>
      </c>
      <c r="D13" s="5">
        <v>0</v>
      </c>
      <c r="E13" s="5">
        <v>0</v>
      </c>
      <c r="F13" s="5">
        <v>7.2</v>
      </c>
      <c r="G13" s="5">
        <v>5.6</v>
      </c>
      <c r="H13" s="5">
        <v>3.9</v>
      </c>
      <c r="I13" s="5">
        <v>1.2</v>
      </c>
      <c r="J13" s="5">
        <v>1.3</v>
      </c>
      <c r="K13" s="5">
        <v>0</v>
      </c>
      <c r="L13" s="5">
        <v>0</v>
      </c>
      <c r="M13" s="5">
        <v>0</v>
      </c>
      <c r="N13" s="6">
        <f t="shared" si="0"/>
        <v>19.2</v>
      </c>
      <c r="O13" s="3"/>
    </row>
    <row r="14" spans="1:15" ht="15.75">
      <c r="A14" s="4" t="s">
        <v>13</v>
      </c>
      <c r="B14" s="5">
        <v>0</v>
      </c>
      <c r="C14" s="5">
        <v>0</v>
      </c>
      <c r="D14" s="5">
        <v>0</v>
      </c>
      <c r="E14" s="5">
        <v>0</v>
      </c>
      <c r="F14" s="5">
        <v>5.8</v>
      </c>
      <c r="G14" s="5">
        <v>4.7</v>
      </c>
      <c r="H14" s="5">
        <v>1.9</v>
      </c>
      <c r="I14" s="5">
        <v>1.1000000000000001</v>
      </c>
      <c r="J14" s="5">
        <v>1.1000000000000001</v>
      </c>
      <c r="K14" s="5">
        <v>0</v>
      </c>
      <c r="L14" s="5">
        <v>0</v>
      </c>
      <c r="M14" s="5">
        <v>0</v>
      </c>
      <c r="N14" s="6">
        <f t="shared" si="0"/>
        <v>14.6</v>
      </c>
      <c r="O14" s="3"/>
    </row>
    <row r="15" spans="1:15" ht="15.75">
      <c r="A15" s="4" t="s">
        <v>14</v>
      </c>
      <c r="B15" s="5">
        <v>0</v>
      </c>
      <c r="C15" s="5">
        <v>0</v>
      </c>
      <c r="D15" s="5">
        <v>0</v>
      </c>
      <c r="E15" s="5">
        <v>0</v>
      </c>
      <c r="F15" s="5">
        <v>5.8</v>
      </c>
      <c r="G15" s="5">
        <v>4.9000000000000004</v>
      </c>
      <c r="H15" s="5">
        <v>1.9</v>
      </c>
      <c r="I15" s="5">
        <v>0.7</v>
      </c>
      <c r="J15" s="5">
        <v>1.1000000000000001</v>
      </c>
      <c r="K15" s="5">
        <v>0</v>
      </c>
      <c r="L15" s="5">
        <v>0</v>
      </c>
      <c r="M15" s="5">
        <v>0</v>
      </c>
      <c r="N15" s="6">
        <f t="shared" si="0"/>
        <v>14.399999999999999</v>
      </c>
      <c r="O15" s="3"/>
    </row>
    <row r="16" spans="1:15" ht="15.75">
      <c r="A16" s="4" t="s">
        <v>15</v>
      </c>
      <c r="B16" s="5">
        <v>0</v>
      </c>
      <c r="C16" s="5">
        <v>0</v>
      </c>
      <c r="D16" s="5">
        <v>0</v>
      </c>
      <c r="E16" s="5">
        <v>0</v>
      </c>
      <c r="F16" s="5">
        <v>5.8</v>
      </c>
      <c r="G16" s="5">
        <v>4.7</v>
      </c>
      <c r="H16" s="5">
        <v>3.1</v>
      </c>
      <c r="I16" s="5">
        <v>0.7</v>
      </c>
      <c r="J16" s="5">
        <v>1.1000000000000001</v>
      </c>
      <c r="K16" s="5">
        <v>0</v>
      </c>
      <c r="L16" s="5">
        <v>0</v>
      </c>
      <c r="M16" s="5">
        <v>0</v>
      </c>
      <c r="N16" s="6">
        <f t="shared" si="0"/>
        <v>15.399999999999999</v>
      </c>
      <c r="O16" s="3"/>
    </row>
    <row r="17" spans="1:15" ht="15.75">
      <c r="A17" s="4" t="s">
        <v>16</v>
      </c>
      <c r="B17" s="5">
        <v>0</v>
      </c>
      <c r="C17" s="5">
        <v>0</v>
      </c>
      <c r="D17" s="5">
        <v>0</v>
      </c>
      <c r="E17" s="5">
        <v>0</v>
      </c>
      <c r="F17" s="5">
        <v>4.2</v>
      </c>
      <c r="G17" s="5">
        <v>4.5999999999999996</v>
      </c>
      <c r="H17" s="5">
        <v>1.9</v>
      </c>
      <c r="I17" s="5">
        <v>1.5</v>
      </c>
      <c r="J17" s="5">
        <v>1.3</v>
      </c>
      <c r="K17" s="5">
        <v>0</v>
      </c>
      <c r="L17" s="5">
        <v>0</v>
      </c>
      <c r="M17" s="5">
        <v>0</v>
      </c>
      <c r="N17" s="6">
        <f t="shared" si="0"/>
        <v>13.500000000000002</v>
      </c>
      <c r="O17" s="3"/>
    </row>
    <row r="18" spans="1:15" ht="15.75">
      <c r="A18" s="4" t="s">
        <v>17</v>
      </c>
      <c r="B18" s="5">
        <v>0</v>
      </c>
      <c r="C18" s="5">
        <v>0</v>
      </c>
      <c r="D18" s="5">
        <v>0</v>
      </c>
      <c r="E18" s="5">
        <v>0</v>
      </c>
      <c r="F18" s="5">
        <v>4.2</v>
      </c>
      <c r="G18" s="5">
        <v>4</v>
      </c>
      <c r="H18" s="5">
        <v>3.1</v>
      </c>
      <c r="I18" s="5">
        <v>1.5</v>
      </c>
      <c r="J18" s="5">
        <v>1.5</v>
      </c>
      <c r="K18" s="5">
        <v>0</v>
      </c>
      <c r="L18" s="5">
        <v>0</v>
      </c>
      <c r="M18" s="5">
        <v>0</v>
      </c>
      <c r="N18" s="6">
        <f t="shared" si="0"/>
        <v>14.299999999999999</v>
      </c>
      <c r="O18" s="3"/>
    </row>
    <row r="19" spans="1:15" ht="15.75">
      <c r="A19" s="8" t="s">
        <v>18</v>
      </c>
      <c r="B19" s="6">
        <f t="shared" ref="B19:M19" si="1">SUM(B5:B18)</f>
        <v>0</v>
      </c>
      <c r="C19" s="6">
        <f t="shared" si="1"/>
        <v>0</v>
      </c>
      <c r="D19" s="6">
        <f t="shared" si="1"/>
        <v>0</v>
      </c>
      <c r="E19" s="6">
        <f t="shared" si="1"/>
        <v>0</v>
      </c>
      <c r="F19" s="6">
        <f t="shared" si="1"/>
        <v>70.099999999999994</v>
      </c>
      <c r="G19" s="6">
        <f t="shared" si="1"/>
        <v>61.000000000000007</v>
      </c>
      <c r="H19" s="6">
        <f t="shared" si="1"/>
        <v>40.300000000000004</v>
      </c>
      <c r="I19" s="6">
        <f t="shared" si="1"/>
        <v>18</v>
      </c>
      <c r="J19" s="6">
        <f t="shared" si="1"/>
        <v>18</v>
      </c>
      <c r="K19" s="6">
        <f t="shared" si="1"/>
        <v>0</v>
      </c>
      <c r="L19" s="6">
        <f t="shared" si="1"/>
        <v>0</v>
      </c>
      <c r="M19" s="6">
        <f t="shared" si="1"/>
        <v>0</v>
      </c>
      <c r="N19" s="6">
        <f t="shared" si="0"/>
        <v>207.4</v>
      </c>
      <c r="O19" s="3"/>
    </row>
    <row r="20" spans="1:15" ht="15.75">
      <c r="A20" s="8" t="s">
        <v>19</v>
      </c>
      <c r="B20" s="6">
        <f t="shared" ref="B20:M20" si="2">AVERAGE(B11:B18)</f>
        <v>0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5.7250000000000005</v>
      </c>
      <c r="G20" s="6">
        <f t="shared" si="2"/>
        <v>4.8250000000000002</v>
      </c>
      <c r="H20" s="6">
        <f t="shared" si="2"/>
        <v>2.75</v>
      </c>
      <c r="I20" s="6">
        <f t="shared" si="2"/>
        <v>1.1500000000000001</v>
      </c>
      <c r="J20" s="6">
        <f t="shared" si="2"/>
        <v>1.25</v>
      </c>
      <c r="K20" s="6">
        <f t="shared" si="2"/>
        <v>0</v>
      </c>
      <c r="L20" s="6">
        <f t="shared" si="2"/>
        <v>0</v>
      </c>
      <c r="M20" s="6">
        <f t="shared" si="2"/>
        <v>0</v>
      </c>
      <c r="N20" s="6">
        <f t="shared" si="0"/>
        <v>15.700000000000001</v>
      </c>
      <c r="O20" s="3"/>
    </row>
    <row r="21" spans="1:15" ht="15.75">
      <c r="A21" s="8" t="s">
        <v>20</v>
      </c>
      <c r="B21" s="6">
        <f>B19</f>
        <v>0</v>
      </c>
      <c r="C21" s="6">
        <f t="shared" ref="C21:M21" si="3">B21+C19</f>
        <v>0</v>
      </c>
      <c r="D21" s="6">
        <f t="shared" si="3"/>
        <v>0</v>
      </c>
      <c r="E21" s="6">
        <f t="shared" si="3"/>
        <v>0</v>
      </c>
      <c r="F21" s="6">
        <f t="shared" si="3"/>
        <v>70.099999999999994</v>
      </c>
      <c r="G21" s="6">
        <f t="shared" si="3"/>
        <v>131.1</v>
      </c>
      <c r="H21" s="6">
        <f t="shared" si="3"/>
        <v>171.4</v>
      </c>
      <c r="I21" s="6">
        <f t="shared" si="3"/>
        <v>189.4</v>
      </c>
      <c r="J21" s="6">
        <f t="shared" si="3"/>
        <v>207.4</v>
      </c>
      <c r="K21" s="6">
        <f t="shared" si="3"/>
        <v>207.4</v>
      </c>
      <c r="L21" s="6">
        <f t="shared" si="3"/>
        <v>207.4</v>
      </c>
      <c r="M21" s="6">
        <f t="shared" si="3"/>
        <v>207.4</v>
      </c>
      <c r="N21" s="6"/>
      <c r="O21" s="3"/>
    </row>
    <row r="22" spans="1: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</sheetData>
  <phoneticPr fontId="0" type="noConversion"/>
  <conditionalFormatting sqref="B2:E18 K2:M18">
    <cfRule type="cellIs" dxfId="6" priority="1" stopIfTrue="1" operator="equal">
      <formula>0</formula>
    </cfRule>
  </conditionalFormatting>
  <pageMargins left="0.5" right="0.5" top="0.5" bottom="0.5" header="0" footer="0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22"/>
  <sheetViews>
    <sheetView showOutlineSymbols="0" zoomScale="50" zoomScaleNormal="87" workbookViewId="0"/>
  </sheetViews>
  <sheetFormatPr defaultColWidth="9.6640625" defaultRowHeight="15"/>
  <cols>
    <col min="1" max="1" width="20.77734375" style="1" customWidth="1"/>
    <col min="2" max="16384" width="9.6640625" style="1"/>
  </cols>
  <sheetData>
    <row r="1" spans="1:15" ht="15.7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3"/>
    </row>
    <row r="2" spans="1:15" ht="15.75">
      <c r="A2" s="4" t="s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6">
        <f>SUM(B2:M2)</f>
        <v>0</v>
      </c>
      <c r="O2" s="3"/>
    </row>
    <row r="3" spans="1:15" ht="15.75">
      <c r="A3" s="4" t="s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6">
        <f t="shared" ref="N3:N20" si="0">SUM(B3:M3)</f>
        <v>0</v>
      </c>
      <c r="O3" s="3"/>
    </row>
    <row r="4" spans="1:15" ht="15.75">
      <c r="A4" s="4" t="s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6">
        <f t="shared" si="0"/>
        <v>0</v>
      </c>
      <c r="O4" s="3"/>
    </row>
    <row r="5" spans="1:15" ht="15.75">
      <c r="A5" s="4" t="s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6">
        <f t="shared" si="0"/>
        <v>0</v>
      </c>
      <c r="O5" s="3"/>
    </row>
    <row r="6" spans="1:15" ht="15.75">
      <c r="A6" s="4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6">
        <f t="shared" si="0"/>
        <v>0</v>
      </c>
      <c r="O6" s="3"/>
    </row>
    <row r="7" spans="1:15" ht="15.75">
      <c r="A7" s="4" t="s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6">
        <f t="shared" si="0"/>
        <v>0</v>
      </c>
      <c r="O7" s="3"/>
    </row>
    <row r="8" spans="1:15" ht="15.75">
      <c r="A8" s="4" t="s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6">
        <f t="shared" si="0"/>
        <v>0</v>
      </c>
      <c r="O8" s="3"/>
    </row>
    <row r="9" spans="1:15" ht="15.75">
      <c r="A9" s="4" t="s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6">
        <f t="shared" si="0"/>
        <v>0</v>
      </c>
      <c r="O9" s="3"/>
    </row>
    <row r="10" spans="1:15" ht="15.75">
      <c r="A10" s="7" t="s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6">
        <f t="shared" si="0"/>
        <v>0</v>
      </c>
      <c r="O10" s="3"/>
    </row>
    <row r="11" spans="1:15" ht="15.75">
      <c r="A11" s="4" t="s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6">
        <f t="shared" si="0"/>
        <v>0</v>
      </c>
      <c r="O11" s="3"/>
    </row>
    <row r="12" spans="1:15" ht="15.75">
      <c r="A12" s="4" t="s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6">
        <f t="shared" si="0"/>
        <v>0</v>
      </c>
      <c r="O12" s="3"/>
    </row>
    <row r="13" spans="1:15" ht="15.75">
      <c r="A13" s="4" t="s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6">
        <f t="shared" si="0"/>
        <v>0</v>
      </c>
      <c r="O13" s="3"/>
    </row>
    <row r="14" spans="1:15" ht="15.75">
      <c r="A14" s="4" t="s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6">
        <f t="shared" si="0"/>
        <v>0</v>
      </c>
      <c r="O14" s="3"/>
    </row>
    <row r="15" spans="1:15" ht="15.75">
      <c r="A15" s="4" t="s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6">
        <f t="shared" si="0"/>
        <v>0</v>
      </c>
      <c r="O15" s="3"/>
    </row>
    <row r="16" spans="1:15" ht="15.75">
      <c r="A16" s="4" t="s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6">
        <f t="shared" si="0"/>
        <v>0</v>
      </c>
      <c r="O16" s="3"/>
    </row>
    <row r="17" spans="1:15" ht="15.75">
      <c r="A17" s="4" t="s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6">
        <f t="shared" si="0"/>
        <v>0</v>
      </c>
      <c r="O17" s="3"/>
    </row>
    <row r="18" spans="1:15" ht="15.75">
      <c r="A18" s="4" t="s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6">
        <f t="shared" si="0"/>
        <v>0</v>
      </c>
      <c r="O18" s="3"/>
    </row>
    <row r="19" spans="1:15" ht="15.75">
      <c r="A19" s="8" t="s">
        <v>18</v>
      </c>
      <c r="B19" s="6">
        <f t="shared" ref="B19:M19" si="1">SUM(B5:B18)</f>
        <v>0</v>
      </c>
      <c r="C19" s="6">
        <f t="shared" si="1"/>
        <v>0</v>
      </c>
      <c r="D19" s="6">
        <f t="shared" si="1"/>
        <v>0</v>
      </c>
      <c r="E19" s="6">
        <f t="shared" si="1"/>
        <v>0</v>
      </c>
      <c r="F19" s="6">
        <f t="shared" si="1"/>
        <v>0</v>
      </c>
      <c r="G19" s="6">
        <f t="shared" si="1"/>
        <v>0</v>
      </c>
      <c r="H19" s="6">
        <f t="shared" si="1"/>
        <v>0</v>
      </c>
      <c r="I19" s="6">
        <f t="shared" si="1"/>
        <v>0</v>
      </c>
      <c r="J19" s="6">
        <f t="shared" si="1"/>
        <v>0</v>
      </c>
      <c r="K19" s="6">
        <f t="shared" si="1"/>
        <v>0</v>
      </c>
      <c r="L19" s="6">
        <f t="shared" si="1"/>
        <v>0</v>
      </c>
      <c r="M19" s="6">
        <f t="shared" si="1"/>
        <v>0</v>
      </c>
      <c r="N19" s="6">
        <f t="shared" si="0"/>
        <v>0</v>
      </c>
      <c r="O19" s="3"/>
    </row>
    <row r="20" spans="1:15" ht="15.75">
      <c r="A20" s="8" t="s">
        <v>19</v>
      </c>
      <c r="B20" s="6">
        <f t="shared" ref="B20:M20" si="2">AVERAGE(B11:B18)</f>
        <v>0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6">
        <f t="shared" si="2"/>
        <v>0</v>
      </c>
      <c r="J20" s="6">
        <f t="shared" si="2"/>
        <v>0</v>
      </c>
      <c r="K20" s="6">
        <f t="shared" si="2"/>
        <v>0</v>
      </c>
      <c r="L20" s="6">
        <f t="shared" si="2"/>
        <v>0</v>
      </c>
      <c r="M20" s="6">
        <f t="shared" si="2"/>
        <v>0</v>
      </c>
      <c r="N20" s="6">
        <f t="shared" si="0"/>
        <v>0</v>
      </c>
      <c r="O20" s="3"/>
    </row>
    <row r="21" spans="1:15" ht="15.75">
      <c r="A21" s="8" t="s">
        <v>20</v>
      </c>
      <c r="B21" s="6">
        <f>B19</f>
        <v>0</v>
      </c>
      <c r="C21" s="6">
        <f t="shared" ref="C21:M21" si="3">B21+C19</f>
        <v>0</v>
      </c>
      <c r="D21" s="6">
        <f t="shared" si="3"/>
        <v>0</v>
      </c>
      <c r="E21" s="6">
        <f t="shared" si="3"/>
        <v>0</v>
      </c>
      <c r="F21" s="6">
        <f t="shared" si="3"/>
        <v>0</v>
      </c>
      <c r="G21" s="6">
        <f t="shared" si="3"/>
        <v>0</v>
      </c>
      <c r="H21" s="6">
        <f t="shared" si="3"/>
        <v>0</v>
      </c>
      <c r="I21" s="6">
        <f t="shared" si="3"/>
        <v>0</v>
      </c>
      <c r="J21" s="6">
        <f t="shared" si="3"/>
        <v>0</v>
      </c>
      <c r="K21" s="6">
        <f t="shared" si="3"/>
        <v>0</v>
      </c>
      <c r="L21" s="6">
        <f t="shared" si="3"/>
        <v>0</v>
      </c>
      <c r="M21" s="6">
        <f t="shared" si="3"/>
        <v>0</v>
      </c>
      <c r="N21" s="6"/>
      <c r="O21" s="3"/>
    </row>
    <row r="22" spans="1: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</sheetData>
  <phoneticPr fontId="0" type="noConversion"/>
  <conditionalFormatting sqref="B2:M18">
    <cfRule type="cellIs" dxfId="5" priority="1" stopIfTrue="1" operator="equal">
      <formula>0</formula>
    </cfRule>
  </conditionalFormatting>
  <pageMargins left="0.5" right="0.5" top="0.5" bottom="0.5" header="0" footer="0"/>
  <pageSetup paperSize="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22"/>
  <sheetViews>
    <sheetView showOutlineSymbols="0" zoomScale="50" zoomScaleNormal="87" workbookViewId="0"/>
  </sheetViews>
  <sheetFormatPr defaultColWidth="9.6640625" defaultRowHeight="15"/>
  <cols>
    <col min="1" max="1" width="20.77734375" style="1" customWidth="1"/>
    <col min="2" max="16384" width="9.6640625" style="1"/>
  </cols>
  <sheetData>
    <row r="1" spans="1:15" ht="15.7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3"/>
    </row>
    <row r="2" spans="1:15" ht="15.75">
      <c r="A2" s="4" t="s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6">
        <f>SUM(B2:M2)</f>
        <v>0</v>
      </c>
      <c r="O2" s="3"/>
    </row>
    <row r="3" spans="1:15" ht="15.75">
      <c r="A3" s="4" t="s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6">
        <f t="shared" ref="N3:N20" si="0">SUM(B3:M3)</f>
        <v>0</v>
      </c>
      <c r="O3" s="3"/>
    </row>
    <row r="4" spans="1:15" ht="15.75">
      <c r="A4" s="4" t="s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6">
        <f t="shared" si="0"/>
        <v>0</v>
      </c>
      <c r="O4" s="3"/>
    </row>
    <row r="5" spans="1:15" ht="15.75">
      <c r="A5" s="4" t="s">
        <v>4</v>
      </c>
      <c r="B5" s="5">
        <v>0</v>
      </c>
      <c r="C5" s="5">
        <v>0</v>
      </c>
      <c r="D5" s="5">
        <v>0</v>
      </c>
      <c r="E5" s="5">
        <v>0</v>
      </c>
      <c r="F5" s="5">
        <v>0.2</v>
      </c>
      <c r="G5" s="5">
        <v>0</v>
      </c>
      <c r="H5" s="5">
        <v>0</v>
      </c>
      <c r="I5" s="5">
        <v>0</v>
      </c>
      <c r="J5" s="5">
        <v>0</v>
      </c>
      <c r="K5" s="5">
        <v>1.5</v>
      </c>
      <c r="L5" s="5">
        <v>0</v>
      </c>
      <c r="M5" s="5">
        <v>0</v>
      </c>
      <c r="N5" s="6">
        <f t="shared" si="0"/>
        <v>1.7</v>
      </c>
      <c r="O5" s="3"/>
    </row>
    <row r="6" spans="1:15" ht="15.75">
      <c r="A6" s="4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1.5</v>
      </c>
      <c r="L6" s="5">
        <v>0</v>
      </c>
      <c r="M6" s="5">
        <v>0</v>
      </c>
      <c r="N6" s="6">
        <f t="shared" si="0"/>
        <v>1.5</v>
      </c>
      <c r="O6" s="3"/>
    </row>
    <row r="7" spans="1:15" ht="15.75">
      <c r="A7" s="4" t="s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1.5</v>
      </c>
      <c r="L7" s="5">
        <v>0</v>
      </c>
      <c r="M7" s="5">
        <v>0</v>
      </c>
      <c r="N7" s="6">
        <f t="shared" si="0"/>
        <v>1.5</v>
      </c>
      <c r="O7" s="3"/>
    </row>
    <row r="8" spans="1:15" ht="15.75">
      <c r="A8" s="4" t="s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6">
        <f t="shared" si="0"/>
        <v>0</v>
      </c>
      <c r="O8" s="3"/>
    </row>
    <row r="9" spans="1:15" ht="15.75">
      <c r="A9" s="4" t="s">
        <v>8</v>
      </c>
      <c r="B9" s="5">
        <v>0</v>
      </c>
      <c r="C9" s="5">
        <v>0</v>
      </c>
      <c r="D9" s="5">
        <v>0</v>
      </c>
      <c r="E9" s="5">
        <v>3.4</v>
      </c>
      <c r="F9" s="5">
        <v>1.9</v>
      </c>
      <c r="G9" s="5">
        <v>0</v>
      </c>
      <c r="H9" s="5">
        <v>0.4</v>
      </c>
      <c r="I9" s="5">
        <v>0</v>
      </c>
      <c r="J9" s="5">
        <v>2.5</v>
      </c>
      <c r="K9" s="5">
        <v>1.5</v>
      </c>
      <c r="L9" s="5">
        <v>2.5</v>
      </c>
      <c r="M9" s="5">
        <v>0</v>
      </c>
      <c r="N9" s="6">
        <f t="shared" si="0"/>
        <v>12.2</v>
      </c>
      <c r="O9" s="3"/>
    </row>
    <row r="10" spans="1:15" ht="15.75">
      <c r="A10" s="7" t="s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6">
        <f t="shared" si="0"/>
        <v>0</v>
      </c>
      <c r="O10" s="3"/>
    </row>
    <row r="11" spans="1:15" ht="15.75">
      <c r="A11" s="4" t="s">
        <v>10</v>
      </c>
      <c r="B11" s="5">
        <v>0</v>
      </c>
      <c r="C11" s="5">
        <v>0</v>
      </c>
      <c r="D11" s="5">
        <v>0</v>
      </c>
      <c r="E11" s="5">
        <v>0</v>
      </c>
      <c r="F11" s="5">
        <v>0.5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6">
        <f t="shared" si="0"/>
        <v>0.5</v>
      </c>
      <c r="O11" s="3"/>
    </row>
    <row r="12" spans="1:15" ht="15.75">
      <c r="A12" s="4" t="s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6">
        <f t="shared" si="0"/>
        <v>0</v>
      </c>
      <c r="O12" s="3"/>
    </row>
    <row r="13" spans="1:15" ht="15.75">
      <c r="A13" s="4" t="s">
        <v>12</v>
      </c>
      <c r="B13" s="5">
        <v>0</v>
      </c>
      <c r="C13" s="5">
        <v>0</v>
      </c>
      <c r="D13" s="5">
        <v>0</v>
      </c>
      <c r="E13" s="5">
        <v>0</v>
      </c>
      <c r="F13" s="5">
        <v>1.9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6">
        <f t="shared" si="0"/>
        <v>1.9</v>
      </c>
      <c r="O13" s="3"/>
    </row>
    <row r="14" spans="1:15" ht="15.75">
      <c r="A14" s="4" t="s">
        <v>13</v>
      </c>
      <c r="B14" s="5">
        <v>0</v>
      </c>
      <c r="C14" s="5">
        <v>0</v>
      </c>
      <c r="D14" s="5">
        <v>0</v>
      </c>
      <c r="E14" s="5">
        <v>0</v>
      </c>
      <c r="F14" s="5">
        <v>1.9</v>
      </c>
      <c r="G14" s="5">
        <v>0</v>
      </c>
      <c r="H14" s="5">
        <v>0.9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6">
        <f t="shared" si="0"/>
        <v>2.8</v>
      </c>
      <c r="O14" s="3"/>
    </row>
    <row r="15" spans="1:15" ht="15.75">
      <c r="A15" s="4" t="s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6">
        <f t="shared" si="0"/>
        <v>0</v>
      </c>
      <c r="O15" s="3"/>
    </row>
    <row r="16" spans="1:15" ht="15.75">
      <c r="A16" s="4" t="s">
        <v>15</v>
      </c>
      <c r="B16" s="5">
        <v>0</v>
      </c>
      <c r="C16" s="5">
        <v>0</v>
      </c>
      <c r="D16" s="5">
        <v>0</v>
      </c>
      <c r="E16" s="5">
        <v>0</v>
      </c>
      <c r="F16" s="5">
        <v>1.9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6">
        <f t="shared" si="0"/>
        <v>1.9</v>
      </c>
      <c r="O16" s="3"/>
    </row>
    <row r="17" spans="1:15" ht="15.75">
      <c r="A17" s="4" t="s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6">
        <f t="shared" si="0"/>
        <v>0</v>
      </c>
      <c r="O17" s="3"/>
    </row>
    <row r="18" spans="1:15" ht="15.75">
      <c r="A18" s="4" t="s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6">
        <f t="shared" si="0"/>
        <v>0</v>
      </c>
      <c r="O18" s="3"/>
    </row>
    <row r="19" spans="1:15" ht="15.75">
      <c r="A19" s="8" t="s">
        <v>18</v>
      </c>
      <c r="B19" s="6">
        <f t="shared" ref="B19:M19" si="1">SUM(B5:B18)</f>
        <v>0</v>
      </c>
      <c r="C19" s="6">
        <f t="shared" si="1"/>
        <v>0</v>
      </c>
      <c r="D19" s="6">
        <f t="shared" si="1"/>
        <v>0</v>
      </c>
      <c r="E19" s="6">
        <f t="shared" si="1"/>
        <v>3.4</v>
      </c>
      <c r="F19" s="6">
        <f t="shared" si="1"/>
        <v>8.3000000000000007</v>
      </c>
      <c r="G19" s="6">
        <f t="shared" si="1"/>
        <v>0</v>
      </c>
      <c r="H19" s="6">
        <f t="shared" si="1"/>
        <v>1.3</v>
      </c>
      <c r="I19" s="6">
        <f t="shared" si="1"/>
        <v>0</v>
      </c>
      <c r="J19" s="6">
        <f t="shared" si="1"/>
        <v>2.5</v>
      </c>
      <c r="K19" s="6">
        <f t="shared" si="1"/>
        <v>6</v>
      </c>
      <c r="L19" s="6">
        <f t="shared" si="1"/>
        <v>2.5</v>
      </c>
      <c r="M19" s="6">
        <f t="shared" si="1"/>
        <v>0</v>
      </c>
      <c r="N19" s="6">
        <f t="shared" si="0"/>
        <v>24</v>
      </c>
      <c r="O19" s="3"/>
    </row>
    <row r="20" spans="1:15" ht="15.75">
      <c r="A20" s="8" t="s">
        <v>19</v>
      </c>
      <c r="B20" s="6">
        <f t="shared" ref="B20:M20" si="2">AVERAGE(B11:B18)</f>
        <v>0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0.77499999999999991</v>
      </c>
      <c r="G20" s="6">
        <f t="shared" si="2"/>
        <v>0</v>
      </c>
      <c r="H20" s="6">
        <f t="shared" si="2"/>
        <v>0.1125</v>
      </c>
      <c r="I20" s="6">
        <f t="shared" si="2"/>
        <v>0</v>
      </c>
      <c r="J20" s="6">
        <f t="shared" si="2"/>
        <v>0</v>
      </c>
      <c r="K20" s="6">
        <f t="shared" si="2"/>
        <v>0</v>
      </c>
      <c r="L20" s="6">
        <f t="shared" si="2"/>
        <v>0</v>
      </c>
      <c r="M20" s="6">
        <f t="shared" si="2"/>
        <v>0</v>
      </c>
      <c r="N20" s="6">
        <f t="shared" si="0"/>
        <v>0.88749999999999996</v>
      </c>
      <c r="O20" s="3"/>
    </row>
    <row r="21" spans="1:15" ht="15.75">
      <c r="A21" s="8" t="s">
        <v>20</v>
      </c>
      <c r="B21" s="6">
        <f>B19</f>
        <v>0</v>
      </c>
      <c r="C21" s="6">
        <f t="shared" ref="C21:M21" si="3">B21+C19</f>
        <v>0</v>
      </c>
      <c r="D21" s="6">
        <f t="shared" si="3"/>
        <v>0</v>
      </c>
      <c r="E21" s="6">
        <f t="shared" si="3"/>
        <v>3.4</v>
      </c>
      <c r="F21" s="6">
        <f t="shared" si="3"/>
        <v>11.700000000000001</v>
      </c>
      <c r="G21" s="6">
        <f t="shared" si="3"/>
        <v>11.700000000000001</v>
      </c>
      <c r="H21" s="6">
        <f t="shared" si="3"/>
        <v>13.000000000000002</v>
      </c>
      <c r="I21" s="6">
        <f t="shared" si="3"/>
        <v>13.000000000000002</v>
      </c>
      <c r="J21" s="6">
        <f t="shared" si="3"/>
        <v>15.500000000000002</v>
      </c>
      <c r="K21" s="6">
        <f t="shared" si="3"/>
        <v>21.5</v>
      </c>
      <c r="L21" s="6">
        <f t="shared" si="3"/>
        <v>24</v>
      </c>
      <c r="M21" s="6">
        <f t="shared" si="3"/>
        <v>24</v>
      </c>
      <c r="N21" s="6"/>
      <c r="O21" s="3"/>
    </row>
    <row r="22" spans="1: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</sheetData>
  <phoneticPr fontId="0" type="noConversion"/>
  <conditionalFormatting sqref="F2:F4 K2:K4 E2:E8 H2:H8 J2:J8 L2:L8 B2:D18 G2:G18 I2:I18 M2:M18 F6:F8 K8 F10 H10:H13 E10:E18 J10:L18 F12 F15 H15:H18 F17:F18">
    <cfRule type="cellIs" dxfId="4" priority="1" stopIfTrue="1" operator="equal">
      <formula>0</formula>
    </cfRule>
  </conditionalFormatting>
  <pageMargins left="0.5" right="0.5" top="0.5" bottom="0.5" header="0" footer="0"/>
  <pageSetup paperSize="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22"/>
  <sheetViews>
    <sheetView showOutlineSymbols="0" zoomScale="50" zoomScaleNormal="87" workbookViewId="0"/>
  </sheetViews>
  <sheetFormatPr defaultColWidth="9.6640625" defaultRowHeight="15"/>
  <cols>
    <col min="1" max="1" width="20.77734375" style="1" customWidth="1"/>
    <col min="2" max="16384" width="9.6640625" style="1"/>
  </cols>
  <sheetData>
    <row r="1" spans="1:15" ht="15.7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3"/>
    </row>
    <row r="2" spans="1:15" ht="15.75">
      <c r="A2" s="4" t="s">
        <v>1</v>
      </c>
      <c r="B2" s="5">
        <v>2.1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6">
        <f>SUM(B2:M2)</f>
        <v>2.1</v>
      </c>
      <c r="O2" s="3"/>
    </row>
    <row r="3" spans="1:15" ht="15.75">
      <c r="A3" s="4" t="s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6">
        <f t="shared" ref="N3:N20" si="0">SUM(B3:M3)</f>
        <v>0</v>
      </c>
      <c r="O3" s="3"/>
    </row>
    <row r="4" spans="1:15" ht="15.75">
      <c r="A4" s="4" t="s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6">
        <f t="shared" si="0"/>
        <v>0</v>
      </c>
      <c r="O4" s="3"/>
    </row>
    <row r="5" spans="1:15" ht="15.75">
      <c r="A5" s="4" t="s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4.5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6">
        <f t="shared" si="0"/>
        <v>4.5</v>
      </c>
      <c r="O5" s="3"/>
    </row>
    <row r="6" spans="1:15" ht="15.75">
      <c r="A6" s="4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6">
        <f t="shared" si="0"/>
        <v>0</v>
      </c>
      <c r="O6" s="3"/>
    </row>
    <row r="7" spans="1:15" ht="15.75">
      <c r="A7" s="4" t="s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6">
        <f t="shared" si="0"/>
        <v>0</v>
      </c>
      <c r="O7" s="3"/>
    </row>
    <row r="8" spans="1:15" ht="15.75">
      <c r="A8" s="4" t="s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6">
        <f t="shared" si="0"/>
        <v>0</v>
      </c>
      <c r="O8" s="3"/>
    </row>
    <row r="9" spans="1:15" ht="15.75">
      <c r="A9" s="4" t="s">
        <v>8</v>
      </c>
      <c r="B9" s="5">
        <v>0</v>
      </c>
      <c r="C9" s="5">
        <v>0</v>
      </c>
      <c r="D9" s="5">
        <v>2.5</v>
      </c>
      <c r="E9" s="5">
        <v>10.75</v>
      </c>
      <c r="F9" s="5">
        <v>0</v>
      </c>
      <c r="G9" s="5">
        <v>4.2</v>
      </c>
      <c r="H9" s="5">
        <v>0</v>
      </c>
      <c r="I9" s="5">
        <v>0.75</v>
      </c>
      <c r="J9" s="5">
        <v>2.7</v>
      </c>
      <c r="K9" s="5">
        <v>0</v>
      </c>
      <c r="L9" s="5">
        <v>0</v>
      </c>
      <c r="M9" s="5">
        <v>0</v>
      </c>
      <c r="N9" s="6">
        <f t="shared" si="0"/>
        <v>20.9</v>
      </c>
      <c r="O9" s="3"/>
    </row>
    <row r="10" spans="1:15" ht="15.75">
      <c r="A10" s="7" t="s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6">
        <f t="shared" si="0"/>
        <v>0</v>
      </c>
      <c r="O10" s="3"/>
    </row>
    <row r="11" spans="1:15" ht="15.75">
      <c r="A11" s="4" t="s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6">
        <f t="shared" si="0"/>
        <v>0</v>
      </c>
      <c r="O11" s="3"/>
    </row>
    <row r="12" spans="1:15" ht="15.75">
      <c r="A12" s="4" t="s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6">
        <f t="shared" si="0"/>
        <v>0</v>
      </c>
      <c r="O12" s="3"/>
    </row>
    <row r="13" spans="1:15" ht="15.75">
      <c r="A13" s="4" t="s">
        <v>12</v>
      </c>
      <c r="B13" s="5">
        <v>0</v>
      </c>
      <c r="C13" s="5">
        <v>0</v>
      </c>
      <c r="D13" s="5">
        <v>0</v>
      </c>
      <c r="E13" s="5">
        <v>1.5</v>
      </c>
      <c r="F13" s="5">
        <v>0</v>
      </c>
      <c r="G13" s="5">
        <v>8</v>
      </c>
      <c r="H13" s="5">
        <v>0</v>
      </c>
      <c r="I13" s="5">
        <v>1.75</v>
      </c>
      <c r="J13" s="5">
        <v>0</v>
      </c>
      <c r="K13" s="5">
        <v>0</v>
      </c>
      <c r="L13" s="5">
        <v>0</v>
      </c>
      <c r="M13" s="5">
        <v>0</v>
      </c>
      <c r="N13" s="6">
        <f t="shared" si="0"/>
        <v>11.25</v>
      </c>
      <c r="O13" s="3"/>
    </row>
    <row r="14" spans="1:15" ht="15.75">
      <c r="A14" s="4" t="s">
        <v>13</v>
      </c>
      <c r="B14" s="5">
        <v>0</v>
      </c>
      <c r="C14" s="5">
        <v>0</v>
      </c>
      <c r="D14" s="5">
        <v>0</v>
      </c>
      <c r="E14" s="5">
        <v>3</v>
      </c>
      <c r="F14" s="5">
        <v>0</v>
      </c>
      <c r="G14" s="5">
        <v>8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6">
        <f t="shared" si="0"/>
        <v>11</v>
      </c>
      <c r="O14" s="3"/>
    </row>
    <row r="15" spans="1:15" ht="15.75">
      <c r="A15" s="4" t="s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6">
        <f t="shared" si="0"/>
        <v>0</v>
      </c>
      <c r="O15" s="3"/>
    </row>
    <row r="16" spans="1:15" ht="15.75">
      <c r="A16" s="4" t="s">
        <v>15</v>
      </c>
      <c r="B16" s="5">
        <v>0</v>
      </c>
      <c r="C16" s="5">
        <v>0</v>
      </c>
      <c r="D16" s="5">
        <v>0</v>
      </c>
      <c r="E16" s="5">
        <v>3</v>
      </c>
      <c r="F16" s="5">
        <v>0</v>
      </c>
      <c r="G16" s="5">
        <v>0</v>
      </c>
      <c r="H16" s="5">
        <v>0</v>
      </c>
      <c r="I16" s="5">
        <v>0.5</v>
      </c>
      <c r="J16" s="5">
        <v>0</v>
      </c>
      <c r="K16" s="5">
        <v>0</v>
      </c>
      <c r="L16" s="5">
        <v>0</v>
      </c>
      <c r="M16" s="5">
        <v>0</v>
      </c>
      <c r="N16" s="6">
        <f t="shared" si="0"/>
        <v>3.5</v>
      </c>
      <c r="O16" s="3"/>
    </row>
    <row r="17" spans="1:15" ht="15.75">
      <c r="A17" s="4" t="s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6">
        <f t="shared" si="0"/>
        <v>0</v>
      </c>
      <c r="O17" s="3"/>
    </row>
    <row r="18" spans="1:15" ht="15.75">
      <c r="A18" s="4" t="s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6">
        <f t="shared" si="0"/>
        <v>0</v>
      </c>
      <c r="O18" s="3"/>
    </row>
    <row r="19" spans="1:15" ht="15.75">
      <c r="A19" s="8" t="s">
        <v>18</v>
      </c>
      <c r="B19" s="6">
        <f t="shared" ref="B19:M19" si="1">SUM(B5:B18)</f>
        <v>0</v>
      </c>
      <c r="C19" s="6">
        <f t="shared" si="1"/>
        <v>0</v>
      </c>
      <c r="D19" s="6">
        <f t="shared" si="1"/>
        <v>2.5</v>
      </c>
      <c r="E19" s="6">
        <f t="shared" si="1"/>
        <v>18.25</v>
      </c>
      <c r="F19" s="6">
        <f t="shared" si="1"/>
        <v>0</v>
      </c>
      <c r="G19" s="6">
        <f t="shared" si="1"/>
        <v>24.7</v>
      </c>
      <c r="H19" s="6">
        <f t="shared" si="1"/>
        <v>0</v>
      </c>
      <c r="I19" s="6">
        <f t="shared" si="1"/>
        <v>3</v>
      </c>
      <c r="J19" s="6">
        <f t="shared" si="1"/>
        <v>2.7</v>
      </c>
      <c r="K19" s="6">
        <f t="shared" si="1"/>
        <v>0</v>
      </c>
      <c r="L19" s="6">
        <f t="shared" si="1"/>
        <v>0</v>
      </c>
      <c r="M19" s="6">
        <f t="shared" si="1"/>
        <v>0</v>
      </c>
      <c r="N19" s="6">
        <f t="shared" si="0"/>
        <v>51.150000000000006</v>
      </c>
      <c r="O19" s="3"/>
    </row>
    <row r="20" spans="1:15" ht="15.75">
      <c r="A20" s="8" t="s">
        <v>19</v>
      </c>
      <c r="B20" s="6">
        <f t="shared" ref="B20:M20" si="2">AVERAGE(B11:B18)</f>
        <v>0</v>
      </c>
      <c r="C20" s="6">
        <f t="shared" si="2"/>
        <v>0</v>
      </c>
      <c r="D20" s="6">
        <f t="shared" si="2"/>
        <v>0</v>
      </c>
      <c r="E20" s="6">
        <f t="shared" si="2"/>
        <v>0.9375</v>
      </c>
      <c r="F20" s="6">
        <f t="shared" si="2"/>
        <v>0</v>
      </c>
      <c r="G20" s="6">
        <f t="shared" si="2"/>
        <v>2</v>
      </c>
      <c r="H20" s="6">
        <f t="shared" si="2"/>
        <v>0</v>
      </c>
      <c r="I20" s="6">
        <f t="shared" si="2"/>
        <v>0.28125</v>
      </c>
      <c r="J20" s="6">
        <f t="shared" si="2"/>
        <v>0</v>
      </c>
      <c r="K20" s="6">
        <f t="shared" si="2"/>
        <v>0</v>
      </c>
      <c r="L20" s="6">
        <f t="shared" si="2"/>
        <v>0</v>
      </c>
      <c r="M20" s="6">
        <f t="shared" si="2"/>
        <v>0</v>
      </c>
      <c r="N20" s="6">
        <f t="shared" si="0"/>
        <v>3.21875</v>
      </c>
      <c r="O20" s="3"/>
    </row>
    <row r="21" spans="1:15" ht="15.75">
      <c r="A21" s="8" t="s">
        <v>20</v>
      </c>
      <c r="B21" s="6">
        <f>B19</f>
        <v>0</v>
      </c>
      <c r="C21" s="6">
        <f t="shared" ref="C21:M21" si="3">B21+C19</f>
        <v>0</v>
      </c>
      <c r="D21" s="6">
        <f t="shared" si="3"/>
        <v>2.5</v>
      </c>
      <c r="E21" s="6">
        <f t="shared" si="3"/>
        <v>20.75</v>
      </c>
      <c r="F21" s="6">
        <f t="shared" si="3"/>
        <v>20.75</v>
      </c>
      <c r="G21" s="6">
        <f t="shared" si="3"/>
        <v>45.45</v>
      </c>
      <c r="H21" s="6">
        <f t="shared" si="3"/>
        <v>45.45</v>
      </c>
      <c r="I21" s="6">
        <f t="shared" si="3"/>
        <v>48.45</v>
      </c>
      <c r="J21" s="6">
        <f t="shared" si="3"/>
        <v>51.150000000000006</v>
      </c>
      <c r="K21" s="6">
        <f t="shared" si="3"/>
        <v>51.150000000000006</v>
      </c>
      <c r="L21" s="6">
        <f t="shared" si="3"/>
        <v>51.150000000000006</v>
      </c>
      <c r="M21" s="6">
        <f t="shared" si="3"/>
        <v>51.150000000000006</v>
      </c>
      <c r="N21" s="6"/>
      <c r="O21" s="3"/>
    </row>
    <row r="22" spans="1: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</sheetData>
  <phoneticPr fontId="0" type="noConversion"/>
  <conditionalFormatting sqref="G2:G4 D2:E8 I2:J8 C2:C18 F2:F18 H2:H18 K2:M18 B3:B18 G6:G8 E10:E12 G10:G12 I10:I12 D10:D18 J10:J18 I14:I15 E15 G15:G18 E17:E18 I17:I18">
    <cfRule type="cellIs" dxfId="3" priority="1" stopIfTrue="1" operator="equal">
      <formula>0</formula>
    </cfRule>
  </conditionalFormatting>
  <pageMargins left="0.5" right="0.5" top="0.5" bottom="0.5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26</vt:i4>
      </vt:variant>
    </vt:vector>
  </HeadingPairs>
  <TitlesOfParts>
    <vt:vector size="78" baseType="lpstr">
      <vt:lpstr>1973</vt:lpstr>
      <vt:lpstr>1974</vt:lpstr>
      <vt:lpstr>1975</vt:lpstr>
      <vt:lpstr>1976</vt:lpstr>
      <vt:lpstr>1977</vt:lpstr>
      <vt:lpstr>1978</vt:lpstr>
      <vt:lpstr>1979</vt:lpstr>
      <vt:lpstr>1980</vt:lpstr>
      <vt:lpstr>1981</vt:lpstr>
      <vt:lpstr>1982</vt:lpstr>
      <vt:lpstr>1983</vt:lpstr>
      <vt:lpstr>1984</vt:lpstr>
      <vt:lpstr>1985</vt:lpstr>
      <vt:lpstr>1986</vt:lpstr>
      <vt:lpstr>1987</vt:lpstr>
      <vt:lpstr>1988</vt:lpstr>
      <vt:lpstr>1989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MACRO</vt:lpstr>
      <vt:lpstr>\0</vt:lpstr>
      <vt:lpstr>\AA</vt:lpstr>
      <vt:lpstr>\AB</vt:lpstr>
      <vt:lpstr>\AC</vt:lpstr>
      <vt:lpstr>\AD</vt:lpstr>
      <vt:lpstr>\AE</vt:lpstr>
      <vt:lpstr>\M</vt:lpstr>
      <vt:lpstr>\N</vt:lpstr>
      <vt:lpstr>\P</vt:lpstr>
      <vt:lpstr>\Q</vt:lpstr>
      <vt:lpstr>\R</vt:lpstr>
      <vt:lpstr>\S</vt:lpstr>
      <vt:lpstr>\T</vt:lpstr>
      <vt:lpstr>\U</vt:lpstr>
      <vt:lpstr>\V</vt:lpstr>
      <vt:lpstr>\W</vt:lpstr>
      <vt:lpstr>\X</vt:lpstr>
      <vt:lpstr>\Y</vt:lpstr>
      <vt:lpstr>\Z</vt:lpstr>
      <vt:lpstr>'2006'!Print_Area</vt:lpstr>
      <vt:lpstr>Print_Area</vt:lpstr>
      <vt:lpstr>'2003'!Print_Titles</vt:lpstr>
      <vt:lpstr>'2004'!Print_Titles</vt:lpstr>
      <vt:lpstr>'2005'!Print_Titles</vt:lpstr>
      <vt:lpstr>'2006'!Print_Titles</vt:lpstr>
      <vt:lpstr>'2010'!Print_Titles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lcorl</dc:creator>
  <cp:lastModifiedBy>Matthew Moore</cp:lastModifiedBy>
  <cp:lastPrinted>2013-06-13T23:09:51Z</cp:lastPrinted>
  <dcterms:created xsi:type="dcterms:W3CDTF">2003-10-13T23:07:54Z</dcterms:created>
  <dcterms:modified xsi:type="dcterms:W3CDTF">2023-11-02T22:08:28Z</dcterms:modified>
</cp:coreProperties>
</file>