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michalek/Box Sync/Michalek/Teaching/19-670 24-680 Quantitative Entrepreneurship/QE-2016-2-Fall/Lectures/"/>
    </mc:Choice>
  </mc:AlternateContent>
  <bookViews>
    <workbookView xWindow="0" yWindow="460" windowWidth="33600" windowHeight="19600" tabRatio="500"/>
  </bookViews>
  <sheets>
    <sheet name="Model" sheetId="1" r:id="rId1"/>
  </sheets>
  <definedNames>
    <definedName name="AEC">Model!$C$27</definedName>
    <definedName name="APV">Model!$C$14</definedName>
    <definedName name="BRP">Model!$C$26</definedName>
    <definedName name="CRP">Model!$C$25</definedName>
    <definedName name="DPY">Model!$C$15</definedName>
    <definedName name="DR">Model!$C$24</definedName>
    <definedName name="MAINT">Model!$C$28</definedName>
    <definedName name="MT">Model!$C$20</definedName>
    <definedName name="NS">Model!$C$16</definedName>
    <definedName name="OH">Model!$C$29</definedName>
    <definedName name="PAEQ">Model!#REF!</definedName>
    <definedName name="PB">Model!$C$18</definedName>
    <definedName name="PBLD">Model!$C$23</definedName>
    <definedName name="PELEC">Model!$C$22</definedName>
    <definedName name="UB">Model!$C$17</definedName>
    <definedName name="UD">Model!$C$19</definedName>
    <definedName name="WAGE">Model!$C$21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" i="1" l="1"/>
  <c r="AA28" i="1"/>
  <c r="U28" i="1"/>
  <c r="O28" i="1"/>
  <c r="O30" i="1"/>
  <c r="O29" i="1"/>
  <c r="O31" i="1"/>
  <c r="O41" i="1"/>
  <c r="P41" i="1"/>
  <c r="O42" i="1"/>
  <c r="P42" i="1"/>
  <c r="O35" i="1"/>
  <c r="O43" i="1"/>
  <c r="P43" i="1"/>
  <c r="O44" i="1"/>
  <c r="P44" i="1"/>
  <c r="O45" i="1"/>
  <c r="P45" i="1"/>
  <c r="O46" i="1"/>
  <c r="P46" i="1"/>
  <c r="P48" i="1"/>
  <c r="O18" i="1"/>
  <c r="O32" i="1"/>
  <c r="O33" i="1"/>
  <c r="O38" i="1"/>
  <c r="P38" i="1"/>
  <c r="O34" i="1"/>
  <c r="O39" i="1"/>
  <c r="P39" i="1"/>
  <c r="O36" i="1"/>
  <c r="O40" i="1"/>
  <c r="P40" i="1"/>
  <c r="P47" i="1"/>
  <c r="P49" i="1"/>
  <c r="H14" i="1"/>
  <c r="U30" i="1"/>
  <c r="U29" i="1"/>
  <c r="U31" i="1"/>
  <c r="U41" i="1"/>
  <c r="V41" i="1"/>
  <c r="U42" i="1"/>
  <c r="V42" i="1"/>
  <c r="U35" i="1"/>
  <c r="U43" i="1"/>
  <c r="V43" i="1"/>
  <c r="U44" i="1"/>
  <c r="V44" i="1"/>
  <c r="U45" i="1"/>
  <c r="V45" i="1"/>
  <c r="U46" i="1"/>
  <c r="V46" i="1"/>
  <c r="V48" i="1"/>
  <c r="U32" i="1"/>
  <c r="U33" i="1"/>
  <c r="U38" i="1"/>
  <c r="V38" i="1"/>
  <c r="U34" i="1"/>
  <c r="U39" i="1"/>
  <c r="V39" i="1"/>
  <c r="U36" i="1"/>
  <c r="U40" i="1"/>
  <c r="V40" i="1"/>
  <c r="V47" i="1"/>
  <c r="V49" i="1"/>
  <c r="I14" i="1"/>
  <c r="AA30" i="1"/>
  <c r="AA29" i="1"/>
  <c r="AA31" i="1"/>
  <c r="AA41" i="1"/>
  <c r="AB41" i="1"/>
  <c r="AA42" i="1"/>
  <c r="AB42" i="1"/>
  <c r="AA35" i="1"/>
  <c r="AA43" i="1"/>
  <c r="AB43" i="1"/>
  <c r="AA44" i="1"/>
  <c r="AB44" i="1"/>
  <c r="AA45" i="1"/>
  <c r="AB45" i="1"/>
  <c r="AA46" i="1"/>
  <c r="AB46" i="1"/>
  <c r="AB48" i="1"/>
  <c r="AA32" i="1"/>
  <c r="AA33" i="1"/>
  <c r="AA38" i="1"/>
  <c r="AB38" i="1"/>
  <c r="AA34" i="1"/>
  <c r="AA39" i="1"/>
  <c r="AB39" i="1"/>
  <c r="AA36" i="1"/>
  <c r="AA40" i="1"/>
  <c r="AB40" i="1"/>
  <c r="AB47" i="1"/>
  <c r="AB49" i="1"/>
  <c r="J14" i="1"/>
  <c r="K14" i="1"/>
  <c r="G56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U47" i="1"/>
  <c r="AA47" i="1"/>
  <c r="U48" i="1"/>
  <c r="AA48" i="1"/>
  <c r="U49" i="1"/>
  <c r="AA49" i="1"/>
  <c r="J3" i="1"/>
  <c r="I3" i="1"/>
  <c r="O47" i="1"/>
  <c r="O48" i="1"/>
  <c r="O49" i="1"/>
  <c r="H3" i="1"/>
  <c r="K4" i="1"/>
  <c r="K5" i="1"/>
  <c r="K6" i="1"/>
  <c r="K7" i="1"/>
  <c r="K8" i="1"/>
  <c r="K9" i="1"/>
  <c r="K10" i="1"/>
  <c r="K11" i="1"/>
  <c r="K12" i="1"/>
  <c r="K13" i="1"/>
  <c r="K3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W49" i="1"/>
  <c r="W48" i="1"/>
  <c r="W47" i="1"/>
  <c r="W46" i="1"/>
  <c r="W45" i="1"/>
  <c r="W44" i="1"/>
  <c r="W43" i="1"/>
  <c r="W42" i="1"/>
  <c r="W41" i="1"/>
  <c r="W40" i="1"/>
  <c r="W39" i="1"/>
  <c r="W38" i="1"/>
  <c r="Q49" i="1"/>
  <c r="Q48" i="1"/>
  <c r="Q47" i="1"/>
  <c r="Q46" i="1"/>
  <c r="Q45" i="1"/>
  <c r="Q44" i="1"/>
  <c r="Q43" i="1"/>
  <c r="Q42" i="1"/>
  <c r="Q41" i="1"/>
  <c r="Q40" i="1"/>
  <c r="Q39" i="1"/>
  <c r="Q38" i="1"/>
</calcChain>
</file>

<file path=xl/sharedStrings.xml><?xml version="1.0" encoding="utf-8"?>
<sst xmlns="http://schemas.openxmlformats.org/spreadsheetml/2006/main" count="334" uniqueCount="142">
  <si>
    <t>$/hr</t>
    <phoneticPr fontId="1" type="noConversion"/>
  </si>
  <si>
    <t>$/kWh</t>
    <phoneticPr fontId="1" type="noConversion"/>
  </si>
  <si>
    <t>hr/yr</t>
    <phoneticPr fontId="1" type="noConversion"/>
  </si>
  <si>
    <t>Main Machine Price</t>
    <phoneticPr fontId="1" type="noConversion"/>
  </si>
  <si>
    <t>Cycle time</t>
    <phoneticPr fontId="1" type="noConversion"/>
  </si>
  <si>
    <t>Batch Size</t>
    <phoneticPr fontId="1" type="noConversion"/>
  </si>
  <si>
    <t>PROCESS STEP 1</t>
    <phoneticPr fontId="1" type="noConversion"/>
  </si>
  <si>
    <t>$/year</t>
    <phoneticPr fontId="1" type="noConversion"/>
  </si>
  <si>
    <t>Tool Life</t>
    <phoneticPr fontId="1" type="noConversion"/>
  </si>
  <si>
    <t>Years</t>
    <phoneticPr fontId="1" type="noConversion"/>
  </si>
  <si>
    <t>Tool Use</t>
    <phoneticPr fontId="1" type="noConversion"/>
  </si>
  <si>
    <t>Maintenance</t>
    <phoneticPr fontId="1" type="noConversion"/>
  </si>
  <si>
    <t>Downtime</t>
    <phoneticPr fontId="1" type="noConversion"/>
  </si>
  <si>
    <t>PROCESS BASED COST MODEL</t>
    <phoneticPr fontId="1" type="noConversion"/>
  </si>
  <si>
    <t>Auxiliary Equipment Price</t>
    <phoneticPr fontId="1" type="noConversion"/>
  </si>
  <si>
    <t>Footprint / Floorspace</t>
    <phoneticPr fontId="1" type="noConversion"/>
  </si>
  <si>
    <t>Fractional Use of Labor</t>
    <phoneticPr fontId="1" type="noConversion"/>
  </si>
  <si>
    <t>Setup Time</t>
    <phoneticPr fontId="1" type="noConversion"/>
  </si>
  <si>
    <t>$</t>
    <phoneticPr fontId="1" type="noConversion"/>
  </si>
  <si>
    <t>$</t>
    <phoneticPr fontId="1" type="noConversion"/>
  </si>
  <si>
    <t>$</t>
    <phoneticPr fontId="1" type="noConversion"/>
  </si>
  <si>
    <t>sq ft</t>
    <phoneticPr fontId="1" type="noConversion"/>
  </si>
  <si>
    <t>1/0 (Yes/No)</t>
    <phoneticPr fontId="1" type="noConversion"/>
  </si>
  <si>
    <t>Effective Production Volume</t>
    <phoneticPr fontId="1" type="noConversion"/>
  </si>
  <si>
    <t>PELEC</t>
    <phoneticPr fontId="1" type="noConversion"/>
  </si>
  <si>
    <t>MAINT</t>
    <phoneticPr fontId="1" type="noConversion"/>
  </si>
  <si>
    <t>Annual Production Volume</t>
    <phoneticPr fontId="1" type="noConversion"/>
  </si>
  <si>
    <t>Working days/year</t>
    <phoneticPr fontId="1" type="noConversion"/>
  </si>
  <si>
    <t>Unpaid breaks</t>
    <phoneticPr fontId="1" type="noConversion"/>
  </si>
  <si>
    <t>Paid breaks</t>
    <phoneticPr fontId="1" type="noConversion"/>
  </si>
  <si>
    <t>Unplanned downtime</t>
    <phoneticPr fontId="1" type="noConversion"/>
  </si>
  <si>
    <t>Direct Wage (w/benefits</t>
    <phoneticPr fontId="1" type="noConversion"/>
  </si>
  <si>
    <t>Price of Electricity</t>
    <phoneticPr fontId="1" type="noConversion"/>
  </si>
  <si>
    <t>Price of Building Space</t>
    <phoneticPr fontId="1" type="noConversion"/>
  </si>
  <si>
    <t>Discount Rate</t>
    <phoneticPr fontId="1" type="noConversion"/>
  </si>
  <si>
    <t>Capital recovery period</t>
    <phoneticPr fontId="1" type="noConversion"/>
  </si>
  <si>
    <t>Building recovery period</t>
    <phoneticPr fontId="1" type="noConversion"/>
  </si>
  <si>
    <t>Overhead costs</t>
    <phoneticPr fontId="1" type="noConversion"/>
  </si>
  <si>
    <t>Days/yr</t>
    <phoneticPr fontId="1" type="noConversion"/>
  </si>
  <si>
    <t>Hr/day</t>
    <phoneticPr fontId="1" type="noConversion"/>
  </si>
  <si>
    <t>DPY</t>
    <phoneticPr fontId="1" type="noConversion"/>
  </si>
  <si>
    <t>NS</t>
    <phoneticPr fontId="1" type="noConversion"/>
  </si>
  <si>
    <t>UB</t>
    <phoneticPr fontId="1" type="noConversion"/>
  </si>
  <si>
    <t>PB</t>
    <phoneticPr fontId="1" type="noConversion"/>
  </si>
  <si>
    <t>UD</t>
    <phoneticPr fontId="1" type="noConversion"/>
  </si>
  <si>
    <t>WAGE</t>
    <phoneticPr fontId="1" type="noConversion"/>
  </si>
  <si>
    <t>PBLD</t>
    <phoneticPr fontId="1" type="noConversion"/>
  </si>
  <si>
    <t>DR</t>
    <phoneticPr fontId="1" type="noConversion"/>
  </si>
  <si>
    <t>CRP</t>
    <phoneticPr fontId="1" type="noConversion"/>
  </si>
  <si>
    <t>No shifts running</t>
    <phoneticPr fontId="1" type="noConversion"/>
  </si>
  <si>
    <t>Maintenance Time</t>
    <phoneticPr fontId="1" type="noConversion"/>
  </si>
  <si>
    <t>Hr/day</t>
    <phoneticPr fontId="1" type="noConversion"/>
  </si>
  <si>
    <t>MT</t>
    <phoneticPr fontId="1" type="noConversion"/>
  </si>
  <si>
    <t>hr/day</t>
    <phoneticPr fontId="1" type="noConversion"/>
  </si>
  <si>
    <t>APV</t>
    <phoneticPr fontId="1" type="noConversion"/>
  </si>
  <si>
    <t>Financial Inputs</t>
  </si>
  <si>
    <t>Process Outputs</t>
  </si>
  <si>
    <t>Facility-Wide Inputs</t>
  </si>
  <si>
    <t>Auxiliary equipment costs</t>
  </si>
  <si>
    <t>Maintenance costs</t>
  </si>
  <si>
    <t>%</t>
  </si>
  <si>
    <t>% other fixed</t>
  </si>
  <si>
    <t>Yield rate</t>
  </si>
  <si>
    <t>kg</t>
  </si>
  <si>
    <t>$/kg</t>
  </si>
  <si>
    <t>Scrap rate material 1</t>
  </si>
  <si>
    <t>Scrap rate material 2</t>
  </si>
  <si>
    <t>Operational Inputs</t>
  </si>
  <si>
    <t>Operational Outputs</t>
  </si>
  <si>
    <t>Labor usage</t>
  </si>
  <si>
    <t>Lines required</t>
  </si>
  <si>
    <t>Line time available</t>
  </si>
  <si>
    <t>Line time required</t>
  </si>
  <si>
    <t>Electricity usage (on)</t>
  </si>
  <si>
    <t>Electricity usage (idle)</t>
  </si>
  <si>
    <t>Tool usage</t>
  </si>
  <si>
    <t>Energy usage</t>
  </si>
  <si>
    <t>kW</t>
  </si>
  <si>
    <t>Financial Outputs</t>
  </si>
  <si>
    <t>Inputs</t>
  </si>
  <si>
    <t>Process Inputs</t>
  </si>
  <si>
    <t>Outputs</t>
  </si>
  <si>
    <t>TOTAL COST</t>
  </si>
  <si>
    <t>min</t>
  </si>
  <si>
    <t>years</t>
  </si>
  <si>
    <t>Tooling Price</t>
  </si>
  <si>
    <t>Material 1 price</t>
  </si>
  <si>
    <t>Material 2 price</t>
  </si>
  <si>
    <t>Dedicated</t>
  </si>
  <si>
    <t>#</t>
  </si>
  <si>
    <t>Material Cost</t>
  </si>
  <si>
    <t>Labor Cost</t>
  </si>
  <si>
    <t>Energy Cost</t>
  </si>
  <si>
    <t>Total Variable Cost</t>
  </si>
  <si>
    <t>Main Machine Cost</t>
  </si>
  <si>
    <t>Auxiliary Equipment Cost</t>
  </si>
  <si>
    <t>Tooling/Fixture Cost</t>
  </si>
  <si>
    <t>Building Cost</t>
  </si>
  <si>
    <t>Maintenance Cost</t>
  </si>
  <si>
    <t>Fixed Overhead Cost</t>
  </si>
  <si>
    <t>Total Fixed Cost</t>
  </si>
  <si>
    <t>$/unit</t>
  </si>
  <si>
    <t>parts/batch</t>
  </si>
  <si>
    <t>parts/yr</t>
  </si>
  <si>
    <t>OH</t>
  </si>
  <si>
    <t>tools/line</t>
  </si>
  <si>
    <t>kWh/yr</t>
  </si>
  <si>
    <t>kg/yr</t>
  </si>
  <si>
    <t>hr/yr</t>
  </si>
  <si>
    <t>BRP</t>
  </si>
  <si>
    <t>$/sqft</t>
  </si>
  <si>
    <t>% of capital</t>
  </si>
  <si>
    <t>AEC</t>
  </si>
  <si>
    <t>PROCESS STEP 2</t>
  </si>
  <si>
    <t>PROCESS STEP 3</t>
  </si>
  <si>
    <t>Step 1</t>
  </si>
  <si>
    <t>Step 2</t>
  </si>
  <si>
    <t>Step 3</t>
  </si>
  <si>
    <t>TOTAL</t>
  </si>
  <si>
    <t>Production volume</t>
  </si>
  <si>
    <t>Decision Variables</t>
  </si>
  <si>
    <t>Use material 1 or 2 in step 1</t>
  </si>
  <si>
    <t>Material A embedded</t>
  </si>
  <si>
    <t>Material B embedded</t>
  </si>
  <si>
    <t>Material A price</t>
  </si>
  <si>
    <t>Material B price</t>
  </si>
  <si>
    <t>Material A usage</t>
  </si>
  <si>
    <t>Material B usage</t>
  </si>
  <si>
    <t>Additional Parameters</t>
  </si>
  <si>
    <t>Material 1</t>
  </si>
  <si>
    <t>Material 1 cycle time for step 1</t>
  </si>
  <si>
    <t>Material 2 cycle time for step 1</t>
  </si>
  <si>
    <t>Material 2</t>
  </si>
  <si>
    <t>UNIT COST SUMMARY</t>
  </si>
  <si>
    <t>Data for unit cost curve</t>
  </si>
  <si>
    <t>Effects of Material Choice</t>
  </si>
  <si>
    <t>Floorspace per line</t>
  </si>
  <si>
    <t>Molding</t>
  </si>
  <si>
    <t>Cooling</t>
  </si>
  <si>
    <t>Series-Parallel Production Line</t>
  </si>
  <si>
    <t>Chocolate Heart Production</t>
  </si>
  <si>
    <t>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</si>
</sst>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8" formatCode="&quot;$&quot;#,##0.00_);[Red]\(&quot;$&quot;#,##0.00\)"/>
    <numFmt numFmtId="164" formatCode="&quot;$&quot;#,##0.00"/>
    <numFmt numFmtId="165" formatCode="&quot;$&quot;#,##0"/>
    <numFmt numFmtId="166" formatCode="0.0"/>
  </numFmts>
  <fonts count="11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9"/>
      <color indexed="9"/>
      <name val="Verdana"/>
    </font>
    <font>
      <sz val="9"/>
      <name val="Verdana"/>
    </font>
    <font>
      <b/>
      <sz val="9"/>
      <name val="Verdana"/>
    </font>
    <font>
      <b/>
      <sz val="9"/>
      <color theme="0"/>
      <name val="Verdana"/>
    </font>
    <font>
      <sz val="9"/>
      <color theme="0"/>
      <name val="Verdana"/>
    </font>
    <font>
      <sz val="9"/>
      <color theme="0" tint="-0.499984740745262"/>
      <name val="Verdana"/>
    </font>
    <font>
      <b/>
      <sz val="9"/>
      <color theme="9" tint="-0.249977111117893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theme="0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8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166" fontId="5" fillId="3" borderId="0" xfId="0" applyNumberFormat="1" applyFont="1" applyFill="1" applyAlignment="1">
      <alignment vertical="center" wrapText="1"/>
    </xf>
    <xf numFmtId="0" fontId="5" fillId="3" borderId="2" xfId="0" applyFont="1" applyFill="1" applyBorder="1" applyAlignment="1">
      <alignment horizontal="right" vertical="center" wrapText="1"/>
    </xf>
    <xf numFmtId="9" fontId="5" fillId="3" borderId="2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right" vertical="center" wrapText="1"/>
    </xf>
    <xf numFmtId="0" fontId="5" fillId="3" borderId="0" xfId="0" applyFont="1" applyFill="1" applyBorder="1" applyAlignment="1">
      <alignment vertical="center" wrapText="1"/>
    </xf>
    <xf numFmtId="9" fontId="5" fillId="3" borderId="0" xfId="0" applyNumberFormat="1" applyFont="1" applyFill="1" applyBorder="1" applyAlignment="1">
      <alignment vertical="center" wrapText="1"/>
    </xf>
    <xf numFmtId="165" fontId="5" fillId="3" borderId="0" xfId="0" applyNumberFormat="1" applyFont="1" applyFill="1" applyBorder="1" applyAlignment="1">
      <alignment vertical="center" wrapText="1"/>
    </xf>
    <xf numFmtId="0" fontId="8" fillId="4" borderId="0" xfId="0" applyFont="1" applyFill="1" applyBorder="1" applyAlignment="1">
      <alignment horizontal="right" vertical="center" wrapText="1"/>
    </xf>
    <xf numFmtId="1" fontId="8" fillId="4" borderId="0" xfId="0" applyNumberFormat="1" applyFont="1" applyFill="1" applyBorder="1" applyAlignment="1">
      <alignment vertical="center" wrapText="1"/>
    </xf>
    <xf numFmtId="0" fontId="8" fillId="4" borderId="0" xfId="0" applyFont="1" applyFill="1" applyBorder="1" applyAlignment="1">
      <alignment vertical="center" wrapText="1"/>
    </xf>
    <xf numFmtId="166" fontId="8" fillId="4" borderId="0" xfId="0" applyNumberFormat="1" applyFont="1" applyFill="1" applyBorder="1" applyAlignment="1">
      <alignment vertical="center" wrapText="1"/>
    </xf>
    <xf numFmtId="0" fontId="8" fillId="4" borderId="6" xfId="0" applyFont="1" applyFill="1" applyBorder="1" applyAlignment="1">
      <alignment horizontal="right" vertical="center" wrapText="1"/>
    </xf>
    <xf numFmtId="1" fontId="8" fillId="4" borderId="6" xfId="0" applyNumberFormat="1" applyFont="1" applyFill="1" applyBorder="1" applyAlignment="1">
      <alignment vertical="center" wrapText="1"/>
    </xf>
    <xf numFmtId="0" fontId="8" fillId="4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horizontal="right" vertical="center" wrapText="1"/>
    </xf>
    <xf numFmtId="1" fontId="8" fillId="4" borderId="4" xfId="0" applyNumberFormat="1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165" fontId="8" fillId="4" borderId="0" xfId="0" applyNumberFormat="1" applyFont="1" applyFill="1" applyBorder="1" applyAlignment="1">
      <alignment horizontal="right" vertical="center" wrapText="1"/>
    </xf>
    <xf numFmtId="164" fontId="8" fillId="4" borderId="0" xfId="0" applyNumberFormat="1" applyFont="1" applyFill="1" applyBorder="1" applyAlignment="1">
      <alignment horizontal="right" vertical="center" wrapText="1"/>
    </xf>
    <xf numFmtId="0" fontId="7" fillId="4" borderId="4" xfId="0" applyFont="1" applyFill="1" applyBorder="1" applyAlignment="1">
      <alignment horizontal="right" vertical="center" wrapText="1"/>
    </xf>
    <xf numFmtId="165" fontId="7" fillId="4" borderId="4" xfId="0" applyNumberFormat="1" applyFont="1" applyFill="1" applyBorder="1" applyAlignment="1">
      <alignment horizontal="right" vertical="center" wrapText="1"/>
    </xf>
    <xf numFmtId="164" fontId="7" fillId="4" borderId="4" xfId="0" applyNumberFormat="1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right" vertical="center" wrapText="1"/>
    </xf>
    <xf numFmtId="165" fontId="7" fillId="4" borderId="1" xfId="0" applyNumberFormat="1" applyFont="1" applyFill="1" applyBorder="1" applyAlignment="1">
      <alignment horizontal="right" vertical="center" wrapText="1"/>
    </xf>
    <xf numFmtId="164" fontId="7" fillId="4" borderId="1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165" fontId="8" fillId="4" borderId="4" xfId="0" applyNumberFormat="1" applyFont="1" applyFill="1" applyBorder="1" applyAlignment="1">
      <alignment horizontal="right" vertical="center" wrapText="1"/>
    </xf>
    <xf numFmtId="164" fontId="8" fillId="4" borderId="4" xfId="0" applyNumberFormat="1" applyFont="1" applyFill="1" applyBorder="1" applyAlignment="1">
      <alignment horizontal="right" vertical="center" wrapText="1"/>
    </xf>
    <xf numFmtId="0" fontId="7" fillId="4" borderId="6" xfId="0" applyFont="1" applyFill="1" applyBorder="1" applyAlignment="1">
      <alignment horizontal="right" vertical="center" wrapText="1"/>
    </xf>
    <xf numFmtId="165" fontId="7" fillId="4" borderId="6" xfId="0" applyNumberFormat="1" applyFont="1" applyFill="1" applyBorder="1" applyAlignment="1">
      <alignment horizontal="right" vertical="center" wrapText="1"/>
    </xf>
    <xf numFmtId="164" fontId="7" fillId="4" borderId="6" xfId="0" applyNumberFormat="1" applyFont="1" applyFill="1" applyBorder="1" applyAlignment="1">
      <alignment horizontal="right" vertical="center" wrapText="1"/>
    </xf>
    <xf numFmtId="0" fontId="7" fillId="4" borderId="5" xfId="0" applyFont="1" applyFill="1" applyBorder="1" applyAlignment="1">
      <alignment horizontal="right" vertical="center" wrapText="1"/>
    </xf>
    <xf numFmtId="164" fontId="7" fillId="4" borderId="5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165" fontId="5" fillId="3" borderId="3" xfId="0" applyNumberFormat="1" applyFont="1" applyFill="1" applyBorder="1" applyAlignment="1">
      <alignment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 wrapText="1"/>
    </xf>
    <xf numFmtId="164" fontId="7" fillId="0" borderId="0" xfId="0" applyNumberFormat="1" applyFont="1" applyFill="1" applyBorder="1" applyAlignment="1">
      <alignment horizontal="right" vertical="center" wrapText="1"/>
    </xf>
    <xf numFmtId="9" fontId="8" fillId="4" borderId="0" xfId="0" applyNumberFormat="1" applyFont="1" applyFill="1" applyBorder="1" applyAlignment="1">
      <alignment horizontal="right" vertical="center" wrapText="1"/>
    </xf>
    <xf numFmtId="9" fontId="8" fillId="0" borderId="0" xfId="0" applyNumberFormat="1" applyFont="1" applyFill="1" applyBorder="1" applyAlignment="1">
      <alignment horizontal="right" vertical="center" wrapText="1"/>
    </xf>
    <xf numFmtId="9" fontId="8" fillId="4" borderId="4" xfId="0" applyNumberFormat="1" applyFont="1" applyFill="1" applyBorder="1" applyAlignment="1">
      <alignment horizontal="right" vertical="center" wrapText="1"/>
    </xf>
    <xf numFmtId="9" fontId="7" fillId="4" borderId="6" xfId="0" applyNumberFormat="1" applyFont="1" applyFill="1" applyBorder="1" applyAlignment="1">
      <alignment horizontal="right" vertical="center" wrapText="1"/>
    </xf>
    <xf numFmtId="9" fontId="7" fillId="0" borderId="0" xfId="0" applyNumberFormat="1" applyFont="1" applyFill="1" applyBorder="1" applyAlignment="1">
      <alignment horizontal="right" vertical="center" wrapText="1"/>
    </xf>
    <xf numFmtId="9" fontId="7" fillId="4" borderId="4" xfId="0" applyNumberFormat="1" applyFont="1" applyFill="1" applyBorder="1" applyAlignment="1">
      <alignment horizontal="right" vertical="center" wrapText="1"/>
    </xf>
    <xf numFmtId="9" fontId="7" fillId="4" borderId="1" xfId="0" applyNumberFormat="1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5" fillId="3" borderId="9" xfId="0" applyFont="1" applyFill="1" applyBorder="1"/>
    <xf numFmtId="3" fontId="5" fillId="3" borderId="9" xfId="0" applyNumberFormat="1" applyFont="1" applyFill="1" applyBorder="1"/>
    <xf numFmtId="0" fontId="5" fillId="3" borderId="0" xfId="0" applyFont="1" applyFill="1" applyBorder="1"/>
    <xf numFmtId="0" fontId="5" fillId="3" borderId="0" xfId="0" applyFont="1" applyFill="1" applyBorder="1" applyAlignment="1">
      <alignment horizontal="right"/>
    </xf>
    <xf numFmtId="6" fontId="5" fillId="3" borderId="0" xfId="0" applyNumberFormat="1" applyFont="1" applyFill="1" applyBorder="1"/>
    <xf numFmtId="8" fontId="5" fillId="3" borderId="0" xfId="0" applyNumberFormat="1" applyFont="1" applyFill="1" applyBorder="1"/>
    <xf numFmtId="9" fontId="5" fillId="3" borderId="0" xfId="0" applyNumberFormat="1" applyFont="1" applyFill="1" applyBorder="1"/>
    <xf numFmtId="0" fontId="5" fillId="3" borderId="2" xfId="0" applyFont="1" applyFill="1" applyBorder="1" applyAlignment="1">
      <alignment horizontal="right"/>
    </xf>
    <xf numFmtId="9" fontId="5" fillId="3" borderId="2" xfId="0" applyNumberFormat="1" applyFont="1" applyFill="1" applyBorder="1"/>
    <xf numFmtId="0" fontId="5" fillId="3" borderId="2" xfId="0" applyFont="1" applyFill="1" applyBorder="1"/>
    <xf numFmtId="0" fontId="5" fillId="0" borderId="0" xfId="0" applyFont="1" applyFill="1"/>
    <xf numFmtId="164" fontId="8" fillId="0" borderId="0" xfId="0" applyNumberFormat="1" applyFont="1" applyFill="1" applyBorder="1" applyAlignment="1">
      <alignment horizontal="right" vertical="center" wrapText="1"/>
    </xf>
    <xf numFmtId="0" fontId="9" fillId="0" borderId="0" xfId="0" applyFont="1"/>
    <xf numFmtId="165" fontId="9" fillId="0" borderId="0" xfId="0" applyNumberFormat="1" applyFont="1"/>
    <xf numFmtId="164" fontId="9" fillId="0" borderId="12" xfId="0" applyNumberFormat="1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3" fontId="9" fillId="0" borderId="11" xfId="0" applyNumberFormat="1" applyFont="1" applyBorder="1"/>
    <xf numFmtId="165" fontId="9" fillId="0" borderId="0" xfId="0" applyNumberFormat="1" applyFont="1" applyAlignment="1">
      <alignment vertical="center" wrapText="1"/>
    </xf>
    <xf numFmtId="0" fontId="5" fillId="3" borderId="0" xfId="0" applyFont="1" applyFill="1"/>
    <xf numFmtId="6" fontId="5" fillId="3" borderId="0" xfId="0" applyNumberFormat="1" applyFont="1" applyFill="1"/>
    <xf numFmtId="0" fontId="6" fillId="3" borderId="7" xfId="0" applyFont="1" applyFill="1" applyBorder="1"/>
    <xf numFmtId="0" fontId="5" fillId="3" borderId="7" xfId="0" applyFont="1" applyFill="1" applyBorder="1"/>
    <xf numFmtId="0" fontId="5" fillId="3" borderId="8" xfId="0" applyFont="1" applyFill="1" applyBorder="1"/>
    <xf numFmtId="17" fontId="5" fillId="3" borderId="8" xfId="0" applyNumberFormat="1" applyFont="1" applyFill="1" applyBorder="1"/>
    <xf numFmtId="165" fontId="10" fillId="3" borderId="3" xfId="0" applyNumberFormat="1" applyFont="1" applyFill="1" applyBorder="1" applyAlignment="1">
      <alignment vertical="center" wrapText="1"/>
    </xf>
    <xf numFmtId="166" fontId="10" fillId="3" borderId="0" xfId="0" applyNumberFormat="1" applyFont="1" applyFill="1" applyAlignment="1">
      <alignment vertical="center" wrapText="1"/>
    </xf>
    <xf numFmtId="0" fontId="5" fillId="0" borderId="3" xfId="0" applyFont="1" applyBorder="1"/>
    <xf numFmtId="0" fontId="8" fillId="4" borderId="6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1">
    <dxf>
      <font>
        <b/>
        <i val="0"/>
        <color theme="4"/>
      </font>
      <fill>
        <patternFill patternType="solid">
          <bgColor theme="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Unit Cost</a:t>
            </a:r>
            <a:r>
              <a:rPr lang="en-US" baseline="0"/>
              <a:t> Curve</a:t>
            </a:r>
            <a:endParaRPr lang="en-US"/>
          </a:p>
        </c:rich>
      </c:tx>
      <c:layout>
        <c:manualLayout>
          <c:xMode val="edge"/>
          <c:yMode val="edge"/>
          <c:x val="0.342477251727463"/>
          <c:y val="0.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70255001606942"/>
          <c:y val="0.14571159690565"/>
          <c:w val="0.752584665756066"/>
          <c:h val="0.659457884376295"/>
        </c:manualLayout>
      </c:layout>
      <c:scatterChart>
        <c:scatterStyle val="lineMarker"/>
        <c:varyColors val="0"/>
        <c:ser>
          <c:idx val="0"/>
          <c:order val="0"/>
          <c:tx>
            <c:strRef>
              <c:f>Model!$H$55</c:f>
              <c:strCache>
                <c:ptCount val="1"/>
                <c:pt idx="0">
                  <c:v>Material 1</c:v>
                </c:pt>
              </c:strCache>
            </c:strRef>
          </c:tx>
          <c:marker>
            <c:symbol val="none"/>
          </c:marker>
          <c:xVal>
            <c:numRef>
              <c:f>Model!$G$57:$G$150</c:f>
              <c:numCache>
                <c:formatCode>#,##0</c:formatCode>
                <c:ptCount val="94"/>
                <c:pt idx="0">
                  <c:v>1000.0</c:v>
                </c:pt>
                <c:pt idx="1">
                  <c:v>1500.0</c:v>
                </c:pt>
                <c:pt idx="2">
                  <c:v>2000.0</c:v>
                </c:pt>
                <c:pt idx="3">
                  <c:v>2500.0</c:v>
                </c:pt>
                <c:pt idx="4">
                  <c:v>3000.0</c:v>
                </c:pt>
                <c:pt idx="5">
                  <c:v>3500.0</c:v>
                </c:pt>
                <c:pt idx="6">
                  <c:v>4000.0</c:v>
                </c:pt>
                <c:pt idx="7">
                  <c:v>4500.0</c:v>
                </c:pt>
                <c:pt idx="8">
                  <c:v>5000.0</c:v>
                </c:pt>
                <c:pt idx="9">
                  <c:v>5500.0</c:v>
                </c:pt>
                <c:pt idx="10">
                  <c:v>6000.0</c:v>
                </c:pt>
                <c:pt idx="11">
                  <c:v>6500.0</c:v>
                </c:pt>
                <c:pt idx="12">
                  <c:v>7000.0</c:v>
                </c:pt>
                <c:pt idx="13">
                  <c:v>7500.0</c:v>
                </c:pt>
                <c:pt idx="14">
                  <c:v>8000.0</c:v>
                </c:pt>
                <c:pt idx="15">
                  <c:v>8500.0</c:v>
                </c:pt>
                <c:pt idx="16">
                  <c:v>9000.0</c:v>
                </c:pt>
                <c:pt idx="17">
                  <c:v>9500.0</c:v>
                </c:pt>
                <c:pt idx="18">
                  <c:v>10000.0</c:v>
                </c:pt>
                <c:pt idx="19">
                  <c:v>10500.0</c:v>
                </c:pt>
                <c:pt idx="20">
                  <c:v>11000.0</c:v>
                </c:pt>
                <c:pt idx="21">
                  <c:v>11500.0</c:v>
                </c:pt>
                <c:pt idx="22">
                  <c:v>12000.0</c:v>
                </c:pt>
                <c:pt idx="23">
                  <c:v>12500.0</c:v>
                </c:pt>
                <c:pt idx="24">
                  <c:v>13000.0</c:v>
                </c:pt>
                <c:pt idx="25">
                  <c:v>13500.0</c:v>
                </c:pt>
                <c:pt idx="26">
                  <c:v>14000.0</c:v>
                </c:pt>
                <c:pt idx="27">
                  <c:v>14500.0</c:v>
                </c:pt>
                <c:pt idx="28">
                  <c:v>15000.0</c:v>
                </c:pt>
                <c:pt idx="29">
                  <c:v>15500.0</c:v>
                </c:pt>
                <c:pt idx="30">
                  <c:v>16000.0</c:v>
                </c:pt>
                <c:pt idx="31">
                  <c:v>16500.0</c:v>
                </c:pt>
                <c:pt idx="32">
                  <c:v>17000.0</c:v>
                </c:pt>
                <c:pt idx="33">
                  <c:v>17500.0</c:v>
                </c:pt>
                <c:pt idx="34">
                  <c:v>18000.0</c:v>
                </c:pt>
                <c:pt idx="35">
                  <c:v>18500.0</c:v>
                </c:pt>
                <c:pt idx="36">
                  <c:v>19000.0</c:v>
                </c:pt>
                <c:pt idx="37">
                  <c:v>19500.0</c:v>
                </c:pt>
                <c:pt idx="38">
                  <c:v>20000.0</c:v>
                </c:pt>
                <c:pt idx="39">
                  <c:v>20500.0</c:v>
                </c:pt>
                <c:pt idx="40">
                  <c:v>21000.0</c:v>
                </c:pt>
                <c:pt idx="41">
                  <c:v>21500.0</c:v>
                </c:pt>
                <c:pt idx="42">
                  <c:v>22000.0</c:v>
                </c:pt>
                <c:pt idx="43">
                  <c:v>22500.0</c:v>
                </c:pt>
                <c:pt idx="44">
                  <c:v>23000.0</c:v>
                </c:pt>
                <c:pt idx="45">
                  <c:v>23500.0</c:v>
                </c:pt>
                <c:pt idx="46">
                  <c:v>24000.0</c:v>
                </c:pt>
                <c:pt idx="47">
                  <c:v>24500.0</c:v>
                </c:pt>
                <c:pt idx="48">
                  <c:v>25000.0</c:v>
                </c:pt>
                <c:pt idx="49">
                  <c:v>25500.0</c:v>
                </c:pt>
                <c:pt idx="50">
                  <c:v>26000.0</c:v>
                </c:pt>
                <c:pt idx="51">
                  <c:v>26500.0</c:v>
                </c:pt>
                <c:pt idx="52">
                  <c:v>27000.0</c:v>
                </c:pt>
                <c:pt idx="53">
                  <c:v>27500.0</c:v>
                </c:pt>
                <c:pt idx="54">
                  <c:v>28000.0</c:v>
                </c:pt>
                <c:pt idx="55">
                  <c:v>28500.0</c:v>
                </c:pt>
                <c:pt idx="56">
                  <c:v>29000.0</c:v>
                </c:pt>
                <c:pt idx="57">
                  <c:v>29500.0</c:v>
                </c:pt>
                <c:pt idx="58">
                  <c:v>30000.0</c:v>
                </c:pt>
                <c:pt idx="59">
                  <c:v>30500.0</c:v>
                </c:pt>
                <c:pt idx="60">
                  <c:v>31000.0</c:v>
                </c:pt>
                <c:pt idx="61">
                  <c:v>31500.0</c:v>
                </c:pt>
                <c:pt idx="62">
                  <c:v>32000.0</c:v>
                </c:pt>
                <c:pt idx="63">
                  <c:v>32500.0</c:v>
                </c:pt>
                <c:pt idx="64">
                  <c:v>33000.0</c:v>
                </c:pt>
                <c:pt idx="65">
                  <c:v>33500.0</c:v>
                </c:pt>
                <c:pt idx="66">
                  <c:v>34000.0</c:v>
                </c:pt>
                <c:pt idx="67">
                  <c:v>34500.0</c:v>
                </c:pt>
                <c:pt idx="68">
                  <c:v>35000.0</c:v>
                </c:pt>
                <c:pt idx="69">
                  <c:v>35500.0</c:v>
                </c:pt>
                <c:pt idx="70">
                  <c:v>36000.0</c:v>
                </c:pt>
                <c:pt idx="71">
                  <c:v>36500.0</c:v>
                </c:pt>
                <c:pt idx="72">
                  <c:v>37000.0</c:v>
                </c:pt>
                <c:pt idx="73">
                  <c:v>37500.0</c:v>
                </c:pt>
                <c:pt idx="74">
                  <c:v>38000.0</c:v>
                </c:pt>
                <c:pt idx="75">
                  <c:v>38500.0</c:v>
                </c:pt>
                <c:pt idx="76">
                  <c:v>39000.0</c:v>
                </c:pt>
                <c:pt idx="77">
                  <c:v>39500.0</c:v>
                </c:pt>
                <c:pt idx="78">
                  <c:v>40000.0</c:v>
                </c:pt>
                <c:pt idx="79">
                  <c:v>40500.0</c:v>
                </c:pt>
                <c:pt idx="80">
                  <c:v>41000.0</c:v>
                </c:pt>
                <c:pt idx="81">
                  <c:v>41500.0</c:v>
                </c:pt>
                <c:pt idx="82">
                  <c:v>42000.0</c:v>
                </c:pt>
                <c:pt idx="83">
                  <c:v>42500.0</c:v>
                </c:pt>
                <c:pt idx="84">
                  <c:v>43000.0</c:v>
                </c:pt>
                <c:pt idx="85">
                  <c:v>43500.0</c:v>
                </c:pt>
                <c:pt idx="86">
                  <c:v>44000.0</c:v>
                </c:pt>
                <c:pt idx="87">
                  <c:v>44500.0</c:v>
                </c:pt>
                <c:pt idx="88">
                  <c:v>45000.0</c:v>
                </c:pt>
                <c:pt idx="89">
                  <c:v>45500.0</c:v>
                </c:pt>
                <c:pt idx="90">
                  <c:v>46000.0</c:v>
                </c:pt>
                <c:pt idx="91">
                  <c:v>46500.0</c:v>
                </c:pt>
                <c:pt idx="92">
                  <c:v>47000.0</c:v>
                </c:pt>
                <c:pt idx="93">
                  <c:v>47500.0</c:v>
                </c:pt>
              </c:numCache>
            </c:numRef>
          </c:xVal>
          <c:yVal>
            <c:numRef>
              <c:f>Model!$H$57:$H$150</c:f>
              <c:numCache>
                <c:formatCode>"$"#,##0</c:formatCode>
                <c:ptCount val="94"/>
                <c:pt idx="0">
                  <c:v>923.0881853099183</c:v>
                </c:pt>
                <c:pt idx="1">
                  <c:v>623.429461198269</c:v>
                </c:pt>
                <c:pt idx="2">
                  <c:v>473.6000991424444</c:v>
                </c:pt>
                <c:pt idx="3">
                  <c:v>383.7024819089497</c:v>
                </c:pt>
                <c:pt idx="4">
                  <c:v>323.7707370866198</c:v>
                </c:pt>
                <c:pt idx="5">
                  <c:v>280.9623479278127</c:v>
                </c:pt>
                <c:pt idx="6">
                  <c:v>248.8560560587075</c:v>
                </c:pt>
                <c:pt idx="7">
                  <c:v>223.8844957160701</c:v>
                </c:pt>
                <c:pt idx="8">
                  <c:v>203.9072474419601</c:v>
                </c:pt>
                <c:pt idx="9">
                  <c:v>187.5622261267793</c:v>
                </c:pt>
                <c:pt idx="10">
                  <c:v>173.9413750307952</c:v>
                </c:pt>
                <c:pt idx="11">
                  <c:v>162.4160394880395</c:v>
                </c:pt>
                <c:pt idx="12">
                  <c:v>152.5371804513917</c:v>
                </c:pt>
                <c:pt idx="13">
                  <c:v>143.9755026196303</c:v>
                </c:pt>
                <c:pt idx="14">
                  <c:v>136.4840345168391</c:v>
                </c:pt>
                <c:pt idx="15">
                  <c:v>129.8739156026115</c:v>
                </c:pt>
                <c:pt idx="16">
                  <c:v>123.9982543455204</c:v>
                </c:pt>
                <c:pt idx="17">
                  <c:v>118.7410837470703</c:v>
                </c:pt>
                <c:pt idx="18">
                  <c:v>114.0096302084654</c:v>
                </c:pt>
                <c:pt idx="19">
                  <c:v>109.7287912925847</c:v>
                </c:pt>
                <c:pt idx="20">
                  <c:v>105.8371195508749</c:v>
                </c:pt>
                <c:pt idx="21">
                  <c:v>102.2838540475747</c:v>
                </c:pt>
                <c:pt idx="22">
                  <c:v>99.02669400288292</c:v>
                </c:pt>
                <c:pt idx="23">
                  <c:v>96.03010676176643</c:v>
                </c:pt>
                <c:pt idx="24">
                  <c:v>93.26402623150505</c:v>
                </c:pt>
                <c:pt idx="25">
                  <c:v>90.7028405553371</c:v>
                </c:pt>
                <c:pt idx="26">
                  <c:v>88.32459671318115</c:v>
                </c:pt>
                <c:pt idx="27">
                  <c:v>116.4361180785255</c:v>
                </c:pt>
                <c:pt idx="28">
                  <c:v>113.6807135809472</c:v>
                </c:pt>
                <c:pt idx="29">
                  <c:v>111.1030771154706</c:v>
                </c:pt>
                <c:pt idx="30">
                  <c:v>108.6865429290864</c:v>
                </c:pt>
                <c:pt idx="31">
                  <c:v>106.4164653600587</c:v>
                </c:pt>
                <c:pt idx="32">
                  <c:v>104.2799217656797</c:v>
                </c:pt>
                <c:pt idx="33">
                  <c:v>102.2654663766939</c:v>
                </c:pt>
                <c:pt idx="34">
                  <c:v>100.362925175985</c:v>
                </c:pt>
                <c:pt idx="35">
                  <c:v>98.56322404017926</c:v>
                </c:pt>
                <c:pt idx="36">
                  <c:v>96.85824401678438</c:v>
                </c:pt>
                <c:pt idx="37">
                  <c:v>95.24069886638411</c:v>
                </c:pt>
                <c:pt idx="38">
                  <c:v>93.70403097350388</c:v>
                </c:pt>
                <c:pt idx="39">
                  <c:v>92.2423224900324</c:v>
                </c:pt>
                <c:pt idx="40">
                  <c:v>90.85021917244053</c:v>
                </c:pt>
                <c:pt idx="41">
                  <c:v>89.52286484636458</c:v>
                </c:pt>
                <c:pt idx="42">
                  <c:v>88.25584480783752</c:v>
                </c:pt>
                <c:pt idx="43">
                  <c:v>87.04513677102278</c:v>
                </c:pt>
                <c:pt idx="44">
                  <c:v>85.88706821406954</c:v>
                </c:pt>
                <c:pt idx="45">
                  <c:v>84.77827917017817</c:v>
                </c:pt>
                <c:pt idx="46">
                  <c:v>83.71568966978223</c:v>
                </c:pt>
                <c:pt idx="47">
                  <c:v>82.69647116940246</c:v>
                </c:pt>
                <c:pt idx="48">
                  <c:v>81.7180214090379</c:v>
                </c:pt>
                <c:pt idx="49">
                  <c:v>80.77794222751115</c:v>
                </c:pt>
                <c:pt idx="50">
                  <c:v>79.87401993758159</c:v>
                </c:pt>
                <c:pt idx="51">
                  <c:v>79.00420792274371</c:v>
                </c:pt>
                <c:pt idx="52">
                  <c:v>78.16661116771465</c:v>
                </c:pt>
                <c:pt idx="53">
                  <c:v>77.35947247650482</c:v>
                </c:pt>
                <c:pt idx="54">
                  <c:v>76.58116016712393</c:v>
                </c:pt>
                <c:pt idx="55">
                  <c:v>75.83015706158095</c:v>
                </c:pt>
                <c:pt idx="56">
                  <c:v>95.09890989835144</c:v>
                </c:pt>
                <c:pt idx="57">
                  <c:v>94.22326656664</c:v>
                </c:pt>
                <c:pt idx="58">
                  <c:v>93.37681134598566</c:v>
                </c:pt>
                <c:pt idx="59">
                  <c:v>92.55810875551667</c:v>
                </c:pt>
                <c:pt idx="60">
                  <c:v>91.76581592603055</c:v>
                </c:pt>
                <c:pt idx="61">
                  <c:v>90.99867524986143</c:v>
                </c:pt>
                <c:pt idx="62">
                  <c:v>90.25550771982265</c:v>
                </c:pt>
                <c:pt idx="63">
                  <c:v>89.53520688301577</c:v>
                </c:pt>
                <c:pt idx="64">
                  <c:v>88.83673334429399</c:v>
                </c:pt>
                <c:pt idx="65">
                  <c:v>88.15910976195195</c:v>
                </c:pt>
                <c:pt idx="66">
                  <c:v>87.5014162849729</c:v>
                </c:pt>
                <c:pt idx="67">
                  <c:v>86.86278638703675</c:v>
                </c:pt>
                <c:pt idx="68">
                  <c:v>86.24240305761304</c:v>
                </c:pt>
                <c:pt idx="69">
                  <c:v>85.63949531493367</c:v>
                </c:pt>
                <c:pt idx="70">
                  <c:v>85.05333500955095</c:v>
                </c:pt>
                <c:pt idx="71">
                  <c:v>84.48323389061707</c:v>
                </c:pt>
                <c:pt idx="72">
                  <c:v>83.92854091003274</c:v>
                </c:pt>
                <c:pt idx="73">
                  <c:v>83.38863974226402</c:v>
                </c:pt>
                <c:pt idx="74">
                  <c:v>82.86294649996285</c:v>
                </c:pt>
                <c:pt idx="75">
                  <c:v>82.35090762759162</c:v>
                </c:pt>
                <c:pt idx="76">
                  <c:v>81.85199795707605</c:v>
                </c:pt>
                <c:pt idx="77">
                  <c:v>81.36571891113051</c:v>
                </c:pt>
                <c:pt idx="78">
                  <c:v>80.89159684133358</c:v>
                </c:pt>
                <c:pt idx="79">
                  <c:v>80.42918148930945</c:v>
                </c:pt>
                <c:pt idx="80">
                  <c:v>79.9780445605054</c:v>
                </c:pt>
                <c:pt idx="81">
                  <c:v>79.53777840107013</c:v>
                </c:pt>
                <c:pt idx="82">
                  <c:v>79.10799476924044</c:v>
                </c:pt>
                <c:pt idx="83">
                  <c:v>78.68832369345382</c:v>
                </c:pt>
                <c:pt idx="84">
                  <c:v>94.9084008214854</c:v>
                </c:pt>
                <c:pt idx="85">
                  <c:v>94.42782062242902</c:v>
                </c:pt>
                <c:pt idx="86">
                  <c:v>93.95816270062394</c:v>
                </c:pt>
                <c:pt idx="87">
                  <c:v>93.49905888942121</c:v>
                </c:pt>
                <c:pt idx="88">
                  <c:v>93.05015738513411</c:v>
                </c:pt>
                <c:pt idx="89">
                  <c:v>92.61112184797417</c:v>
                </c:pt>
                <c:pt idx="90">
                  <c:v>92.18163056162208</c:v>
                </c:pt>
                <c:pt idx="91">
                  <c:v>91.76137564701947</c:v>
                </c:pt>
                <c:pt idx="92">
                  <c:v>91.3500623263446</c:v>
                </c:pt>
                <c:pt idx="93">
                  <c:v>90.9474082334734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Model!$I$55</c:f>
              <c:strCache>
                <c:ptCount val="1"/>
                <c:pt idx="0">
                  <c:v>Material 2</c:v>
                </c:pt>
              </c:strCache>
            </c:strRef>
          </c:tx>
          <c:marker>
            <c:symbol val="none"/>
          </c:marker>
          <c:xVal>
            <c:numRef>
              <c:f>Model!$G$57:$G$150</c:f>
              <c:numCache>
                <c:formatCode>#,##0</c:formatCode>
                <c:ptCount val="94"/>
                <c:pt idx="0">
                  <c:v>1000.0</c:v>
                </c:pt>
                <c:pt idx="1">
                  <c:v>1500.0</c:v>
                </c:pt>
                <c:pt idx="2">
                  <c:v>2000.0</c:v>
                </c:pt>
                <c:pt idx="3">
                  <c:v>2500.0</c:v>
                </c:pt>
                <c:pt idx="4">
                  <c:v>3000.0</c:v>
                </c:pt>
                <c:pt idx="5">
                  <c:v>3500.0</c:v>
                </c:pt>
                <c:pt idx="6">
                  <c:v>4000.0</c:v>
                </c:pt>
                <c:pt idx="7">
                  <c:v>4500.0</c:v>
                </c:pt>
                <c:pt idx="8">
                  <c:v>5000.0</c:v>
                </c:pt>
                <c:pt idx="9">
                  <c:v>5500.0</c:v>
                </c:pt>
                <c:pt idx="10">
                  <c:v>6000.0</c:v>
                </c:pt>
                <c:pt idx="11">
                  <c:v>6500.0</c:v>
                </c:pt>
                <c:pt idx="12">
                  <c:v>7000.0</c:v>
                </c:pt>
                <c:pt idx="13">
                  <c:v>7500.0</c:v>
                </c:pt>
                <c:pt idx="14">
                  <c:v>8000.0</c:v>
                </c:pt>
                <c:pt idx="15">
                  <c:v>8500.0</c:v>
                </c:pt>
                <c:pt idx="16">
                  <c:v>9000.0</c:v>
                </c:pt>
                <c:pt idx="17">
                  <c:v>9500.0</c:v>
                </c:pt>
                <c:pt idx="18">
                  <c:v>10000.0</c:v>
                </c:pt>
                <c:pt idx="19">
                  <c:v>10500.0</c:v>
                </c:pt>
                <c:pt idx="20">
                  <c:v>11000.0</c:v>
                </c:pt>
                <c:pt idx="21">
                  <c:v>11500.0</c:v>
                </c:pt>
                <c:pt idx="22">
                  <c:v>12000.0</c:v>
                </c:pt>
                <c:pt idx="23">
                  <c:v>12500.0</c:v>
                </c:pt>
                <c:pt idx="24">
                  <c:v>13000.0</c:v>
                </c:pt>
                <c:pt idx="25">
                  <c:v>13500.0</c:v>
                </c:pt>
                <c:pt idx="26">
                  <c:v>14000.0</c:v>
                </c:pt>
                <c:pt idx="27">
                  <c:v>14500.0</c:v>
                </c:pt>
                <c:pt idx="28">
                  <c:v>15000.0</c:v>
                </c:pt>
                <c:pt idx="29">
                  <c:v>15500.0</c:v>
                </c:pt>
                <c:pt idx="30">
                  <c:v>16000.0</c:v>
                </c:pt>
                <c:pt idx="31">
                  <c:v>16500.0</c:v>
                </c:pt>
                <c:pt idx="32">
                  <c:v>17000.0</c:v>
                </c:pt>
                <c:pt idx="33">
                  <c:v>17500.0</c:v>
                </c:pt>
                <c:pt idx="34">
                  <c:v>18000.0</c:v>
                </c:pt>
                <c:pt idx="35">
                  <c:v>18500.0</c:v>
                </c:pt>
                <c:pt idx="36">
                  <c:v>19000.0</c:v>
                </c:pt>
                <c:pt idx="37">
                  <c:v>19500.0</c:v>
                </c:pt>
                <c:pt idx="38">
                  <c:v>20000.0</c:v>
                </c:pt>
                <c:pt idx="39">
                  <c:v>20500.0</c:v>
                </c:pt>
                <c:pt idx="40">
                  <c:v>21000.0</c:v>
                </c:pt>
                <c:pt idx="41">
                  <c:v>21500.0</c:v>
                </c:pt>
                <c:pt idx="42">
                  <c:v>22000.0</c:v>
                </c:pt>
                <c:pt idx="43">
                  <c:v>22500.0</c:v>
                </c:pt>
                <c:pt idx="44">
                  <c:v>23000.0</c:v>
                </c:pt>
                <c:pt idx="45">
                  <c:v>23500.0</c:v>
                </c:pt>
                <c:pt idx="46">
                  <c:v>24000.0</c:v>
                </c:pt>
                <c:pt idx="47">
                  <c:v>24500.0</c:v>
                </c:pt>
                <c:pt idx="48">
                  <c:v>25000.0</c:v>
                </c:pt>
                <c:pt idx="49">
                  <c:v>25500.0</c:v>
                </c:pt>
                <c:pt idx="50">
                  <c:v>26000.0</c:v>
                </c:pt>
                <c:pt idx="51">
                  <c:v>26500.0</c:v>
                </c:pt>
                <c:pt idx="52">
                  <c:v>27000.0</c:v>
                </c:pt>
                <c:pt idx="53">
                  <c:v>27500.0</c:v>
                </c:pt>
                <c:pt idx="54">
                  <c:v>28000.0</c:v>
                </c:pt>
                <c:pt idx="55">
                  <c:v>28500.0</c:v>
                </c:pt>
                <c:pt idx="56">
                  <c:v>29000.0</c:v>
                </c:pt>
                <c:pt idx="57">
                  <c:v>29500.0</c:v>
                </c:pt>
                <c:pt idx="58">
                  <c:v>30000.0</c:v>
                </c:pt>
                <c:pt idx="59">
                  <c:v>30500.0</c:v>
                </c:pt>
                <c:pt idx="60">
                  <c:v>31000.0</c:v>
                </c:pt>
                <c:pt idx="61">
                  <c:v>31500.0</c:v>
                </c:pt>
                <c:pt idx="62">
                  <c:v>32000.0</c:v>
                </c:pt>
                <c:pt idx="63">
                  <c:v>32500.0</c:v>
                </c:pt>
                <c:pt idx="64">
                  <c:v>33000.0</c:v>
                </c:pt>
                <c:pt idx="65">
                  <c:v>33500.0</c:v>
                </c:pt>
                <c:pt idx="66">
                  <c:v>34000.0</c:v>
                </c:pt>
                <c:pt idx="67">
                  <c:v>34500.0</c:v>
                </c:pt>
                <c:pt idx="68">
                  <c:v>35000.0</c:v>
                </c:pt>
                <c:pt idx="69">
                  <c:v>35500.0</c:v>
                </c:pt>
                <c:pt idx="70">
                  <c:v>36000.0</c:v>
                </c:pt>
                <c:pt idx="71">
                  <c:v>36500.0</c:v>
                </c:pt>
                <c:pt idx="72">
                  <c:v>37000.0</c:v>
                </c:pt>
                <c:pt idx="73">
                  <c:v>37500.0</c:v>
                </c:pt>
                <c:pt idx="74">
                  <c:v>38000.0</c:v>
                </c:pt>
                <c:pt idx="75">
                  <c:v>38500.0</c:v>
                </c:pt>
                <c:pt idx="76">
                  <c:v>39000.0</c:v>
                </c:pt>
                <c:pt idx="77">
                  <c:v>39500.0</c:v>
                </c:pt>
                <c:pt idx="78">
                  <c:v>40000.0</c:v>
                </c:pt>
                <c:pt idx="79">
                  <c:v>40500.0</c:v>
                </c:pt>
                <c:pt idx="80">
                  <c:v>41000.0</c:v>
                </c:pt>
                <c:pt idx="81">
                  <c:v>41500.0</c:v>
                </c:pt>
                <c:pt idx="82">
                  <c:v>42000.0</c:v>
                </c:pt>
                <c:pt idx="83">
                  <c:v>42500.0</c:v>
                </c:pt>
                <c:pt idx="84">
                  <c:v>43000.0</c:v>
                </c:pt>
                <c:pt idx="85">
                  <c:v>43500.0</c:v>
                </c:pt>
                <c:pt idx="86">
                  <c:v>44000.0</c:v>
                </c:pt>
                <c:pt idx="87">
                  <c:v>44500.0</c:v>
                </c:pt>
                <c:pt idx="88">
                  <c:v>45000.0</c:v>
                </c:pt>
                <c:pt idx="89">
                  <c:v>45500.0</c:v>
                </c:pt>
                <c:pt idx="90">
                  <c:v>46000.0</c:v>
                </c:pt>
                <c:pt idx="91">
                  <c:v>46500.0</c:v>
                </c:pt>
                <c:pt idx="92">
                  <c:v>47000.0</c:v>
                </c:pt>
                <c:pt idx="93">
                  <c:v>47500.0</c:v>
                </c:pt>
              </c:numCache>
            </c:numRef>
          </c:xVal>
          <c:yVal>
            <c:numRef>
              <c:f>Model!$I$57:$I$150</c:f>
              <c:numCache>
                <c:formatCode>"$"#,##0</c:formatCode>
                <c:ptCount val="94"/>
                <c:pt idx="0">
                  <c:v>946.312809155691</c:v>
                </c:pt>
                <c:pt idx="1">
                  <c:v>646.6540850440414</c:v>
                </c:pt>
                <c:pt idx="2">
                  <c:v>496.824722988217</c:v>
                </c:pt>
                <c:pt idx="3">
                  <c:v>406.9271057547223</c:v>
                </c:pt>
                <c:pt idx="4">
                  <c:v>346.9953609323924</c:v>
                </c:pt>
                <c:pt idx="5">
                  <c:v>304.1869717735854</c:v>
                </c:pt>
                <c:pt idx="6">
                  <c:v>272.0806799044801</c:v>
                </c:pt>
                <c:pt idx="7">
                  <c:v>247.1091195618426</c:v>
                </c:pt>
                <c:pt idx="8">
                  <c:v>227.1318712877327</c:v>
                </c:pt>
                <c:pt idx="9">
                  <c:v>210.7868499725518</c:v>
                </c:pt>
                <c:pt idx="10">
                  <c:v>197.1659988765678</c:v>
                </c:pt>
                <c:pt idx="11">
                  <c:v>185.6406633338121</c:v>
                </c:pt>
                <c:pt idx="12">
                  <c:v>175.7618042971642</c:v>
                </c:pt>
                <c:pt idx="13">
                  <c:v>167.2001264654029</c:v>
                </c:pt>
                <c:pt idx="14">
                  <c:v>159.7086583626117</c:v>
                </c:pt>
                <c:pt idx="15">
                  <c:v>153.0985394483841</c:v>
                </c:pt>
                <c:pt idx="16">
                  <c:v>147.2228781912929</c:v>
                </c:pt>
                <c:pt idx="17">
                  <c:v>141.9657075928429</c:v>
                </c:pt>
                <c:pt idx="18">
                  <c:v>137.234254054238</c:v>
                </c:pt>
                <c:pt idx="19">
                  <c:v>132.9534151383573</c:v>
                </c:pt>
                <c:pt idx="20">
                  <c:v>129.0617433966475</c:v>
                </c:pt>
                <c:pt idx="21">
                  <c:v>125.5084778933473</c:v>
                </c:pt>
                <c:pt idx="22">
                  <c:v>122.2513178486555</c:v>
                </c:pt>
                <c:pt idx="23">
                  <c:v>119.254730607539</c:v>
                </c:pt>
                <c:pt idx="24">
                  <c:v>116.4886500772776</c:v>
                </c:pt>
                <c:pt idx="25">
                  <c:v>113.9274644011097</c:v>
                </c:pt>
                <c:pt idx="26">
                  <c:v>111.5492205589537</c:v>
                </c:pt>
                <c:pt idx="27">
                  <c:v>109.3349935334982</c:v>
                </c:pt>
                <c:pt idx="28">
                  <c:v>107.268381643073</c:v>
                </c:pt>
                <c:pt idx="29">
                  <c:v>105.3350995520302</c:v>
                </c:pt>
                <c:pt idx="30">
                  <c:v>103.5226475916774</c:v>
                </c:pt>
                <c:pt idx="31">
                  <c:v>101.8200412046794</c:v>
                </c:pt>
                <c:pt idx="32">
                  <c:v>100.2175881345636</c:v>
                </c:pt>
                <c:pt idx="33">
                  <c:v>98.70670381131164</c:v>
                </c:pt>
                <c:pt idx="34">
                  <c:v>97.27975750601806</c:v>
                </c:pt>
                <c:pt idx="35">
                  <c:v>95.92994343344305</c:v>
                </c:pt>
                <c:pt idx="36">
                  <c:v>94.65117220679308</c:v>
                </c:pt>
                <c:pt idx="37">
                  <c:v>93.43797899176614</c:v>
                </c:pt>
                <c:pt idx="38">
                  <c:v>92.28544543749058</c:v>
                </c:pt>
                <c:pt idx="39">
                  <c:v>91.18913303220405</c:v>
                </c:pt>
                <c:pt idx="40">
                  <c:v>90.14502597955023</c:v>
                </c:pt>
                <c:pt idx="41">
                  <c:v>89.14948204562448</c:v>
                </c:pt>
                <c:pt idx="42">
                  <c:v>88.19919010869535</c:v>
                </c:pt>
                <c:pt idx="43">
                  <c:v>87.2911333689631</c:v>
                </c:pt>
                <c:pt idx="44">
                  <c:v>86.42255735704528</c:v>
                </c:pt>
                <c:pt idx="45">
                  <c:v>85.59094202648566</c:v>
                </c:pt>
                <c:pt idx="46">
                  <c:v>84.79397733469935</c:v>
                </c:pt>
                <c:pt idx="47">
                  <c:v>84.02954181400636</c:v>
                </c:pt>
                <c:pt idx="48">
                  <c:v>83.2956837141411</c:v>
                </c:pt>
                <c:pt idx="49">
                  <c:v>82.59060436329016</c:v>
                </c:pt>
                <c:pt idx="50">
                  <c:v>81.9126434490104</c:v>
                </c:pt>
                <c:pt idx="51">
                  <c:v>81.26026596545818</c:v>
                </c:pt>
                <c:pt idx="52">
                  <c:v>80.63205061092644</c:v>
                </c:pt>
                <c:pt idx="53">
                  <c:v>80.02667945110493</c:v>
                </c:pt>
                <c:pt idx="54">
                  <c:v>79.44292868984847</c:v>
                </c:pt>
                <c:pt idx="55">
                  <c:v>78.87966041144313</c:v>
                </c:pt>
                <c:pt idx="56">
                  <c:v>78.33581517712069</c:v>
                </c:pt>
                <c:pt idx="57">
                  <c:v>77.81040537447024</c:v>
                </c:pt>
                <c:pt idx="58">
                  <c:v>77.30250923190813</c:v>
                </c:pt>
                <c:pt idx="59">
                  <c:v>76.81126542188903</c:v>
                </c:pt>
                <c:pt idx="60">
                  <c:v>76.33586818638668</c:v>
                </c:pt>
                <c:pt idx="61">
                  <c:v>75.87556292661455</c:v>
                </c:pt>
                <c:pt idx="62">
                  <c:v>75.42964220621031</c:v>
                </c:pt>
                <c:pt idx="63">
                  <c:v>74.99744212335698</c:v>
                </c:pt>
                <c:pt idx="64">
                  <c:v>74.57833901271131</c:v>
                </c:pt>
                <c:pt idx="65">
                  <c:v>74.17174644268195</c:v>
                </c:pt>
                <c:pt idx="66">
                  <c:v>73.77711247765342</c:v>
                </c:pt>
                <c:pt idx="67">
                  <c:v>73.39391717827791</c:v>
                </c:pt>
                <c:pt idx="68">
                  <c:v>73.02167031602741</c:v>
                </c:pt>
                <c:pt idx="69">
                  <c:v>72.65990928088255</c:v>
                </c:pt>
                <c:pt idx="70">
                  <c:v>72.30819716338063</c:v>
                </c:pt>
                <c:pt idx="71">
                  <c:v>71.9661209943034</c:v>
                </c:pt>
                <c:pt idx="72">
                  <c:v>71.63329012709313</c:v>
                </c:pt>
                <c:pt idx="73">
                  <c:v>71.30933474967514</c:v>
                </c:pt>
                <c:pt idx="74">
                  <c:v>70.99390451376813</c:v>
                </c:pt>
                <c:pt idx="75">
                  <c:v>70.68666727100157</c:v>
                </c:pt>
                <c:pt idx="76">
                  <c:v>70.38730790625466</c:v>
                </c:pt>
                <c:pt idx="77">
                  <c:v>70.09552725960263</c:v>
                </c:pt>
                <c:pt idx="78">
                  <c:v>69.81104112911688</c:v>
                </c:pt>
                <c:pt idx="79">
                  <c:v>69.53357934753203</c:v>
                </c:pt>
                <c:pt idx="80">
                  <c:v>69.26288492647363</c:v>
                </c:pt>
                <c:pt idx="81">
                  <c:v>68.99871326254917</c:v>
                </c:pt>
                <c:pt idx="82">
                  <c:v>68.7408314001467</c:v>
                </c:pt>
                <c:pt idx="83">
                  <c:v>68.48901734627137</c:v>
                </c:pt>
                <c:pt idx="84">
                  <c:v>68.24305943318384</c:v>
                </c:pt>
                <c:pt idx="85">
                  <c:v>68.00275572499486</c:v>
                </c:pt>
                <c:pt idx="86">
                  <c:v>67.76791346471927</c:v>
                </c:pt>
                <c:pt idx="87">
                  <c:v>67.5383485586072</c:v>
                </c:pt>
                <c:pt idx="88">
                  <c:v>67.31388509485316</c:v>
                </c:pt>
                <c:pt idx="89">
                  <c:v>67.09435489403875</c:v>
                </c:pt>
                <c:pt idx="90">
                  <c:v>66.87959708889423</c:v>
                </c:pt>
                <c:pt idx="91">
                  <c:v>66.66945773117218</c:v>
                </c:pt>
                <c:pt idx="92">
                  <c:v>66.46378942361443</c:v>
                </c:pt>
                <c:pt idx="93">
                  <c:v>66.26245097516314</c:v>
                </c:pt>
              </c:numCache>
            </c:numRef>
          </c:yVal>
          <c:smooth val="0"/>
        </c:ser>
        <c:ser>
          <c:idx val="2"/>
          <c:order val="2"/>
          <c:tx>
            <c:v>Selected APV</c:v>
          </c:tx>
          <c:spPr>
            <a:ln w="19050"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(Model!$C$14,Model!$C$14)</c:f>
              <c:numCache>
                <c:formatCode>#,##0</c:formatCode>
                <c:ptCount val="2"/>
                <c:pt idx="0">
                  <c:v>40000.0</c:v>
                </c:pt>
                <c:pt idx="1">
                  <c:v>40000.0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0.0</c:v>
              </c:pt>
              <c:pt idx="1">
                <c:v>1000.0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882715232"/>
        <c:axId val="-1882593408"/>
      </c:scatterChart>
      <c:valAx>
        <c:axId val="-1882715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Production Volume (Thousands)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-1882593408"/>
        <c:crosses val="autoZero"/>
        <c:crossBetween val="midCat"/>
        <c:dispUnits>
          <c:builtInUnit val="thousands"/>
        </c:dispUnits>
      </c:valAx>
      <c:valAx>
        <c:axId val="-1882593408"/>
        <c:scaling>
          <c:orientation val="minMax"/>
          <c:max val="250.0"/>
        </c:scaling>
        <c:delete val="0"/>
        <c:axPos val="l"/>
        <c:majorGridlines>
          <c:spPr>
            <a:ln w="3175"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Unit Cost</a:t>
                </a:r>
              </a:p>
            </c:rich>
          </c:tx>
          <c:layout/>
          <c:overlay val="0"/>
        </c:title>
        <c:numFmt formatCode="&quot;$&quot;#,##0" sourceLinked="1"/>
        <c:majorTickMark val="out"/>
        <c:minorTickMark val="none"/>
        <c:tickLblPos val="nextTo"/>
        <c:crossAx val="-18827152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54155820914948"/>
          <c:y val="0.165551612791822"/>
          <c:w val="0.370255797054294"/>
          <c:h val="0.269164421881475"/>
        </c:manualLayout>
      </c:layout>
      <c:overlay val="0"/>
      <c:spPr>
        <a:solidFill>
          <a:srgbClr val="FFFFFF"/>
        </a:solidFill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Unit Cost Breakdown </a:t>
            </a:r>
          </a:p>
          <a:p>
            <a:pPr>
              <a:defRPr/>
            </a:pPr>
            <a:r>
              <a:rPr lang="en-US" sz="800"/>
              <a:t>(for</a:t>
            </a:r>
            <a:r>
              <a:rPr lang="en-US" sz="800" baseline="0"/>
              <a:t> </a:t>
            </a:r>
            <a:r>
              <a:rPr lang="en-US" sz="800"/>
              <a:t>selected material</a:t>
            </a:r>
            <a:r>
              <a:rPr lang="en-US" sz="800" baseline="0"/>
              <a:t> and production volume)</a:t>
            </a:r>
            <a:endParaRPr lang="en-US" sz="800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41727998628853"/>
          <c:y val="0.159577361583745"/>
          <c:w val="0.803316879424163"/>
          <c:h val="0.4814286867532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Model!$H$2</c:f>
              <c:strCache>
                <c:ptCount val="1"/>
                <c:pt idx="0">
                  <c:v>Step 1</c:v>
                </c:pt>
              </c:strCache>
            </c:strRef>
          </c:tx>
          <c:invertIfNegative val="0"/>
          <c:cat>
            <c:strRef>
              <c:f>Model!$G$3:$G$11</c:f>
              <c:strCache>
                <c:ptCount val="9"/>
                <c:pt idx="0">
                  <c:v>Material Cost</c:v>
                </c:pt>
                <c:pt idx="1">
                  <c:v>Labor Cost</c:v>
                </c:pt>
                <c:pt idx="2">
                  <c:v>Energy Cost</c:v>
                </c:pt>
                <c:pt idx="3">
                  <c:v>Main Machine Cost</c:v>
                </c:pt>
                <c:pt idx="4">
                  <c:v>Auxiliary Equipment Cost</c:v>
                </c:pt>
                <c:pt idx="5">
                  <c:v>Tooling/Fixture Cost</c:v>
                </c:pt>
                <c:pt idx="6">
                  <c:v>Building Cost</c:v>
                </c:pt>
                <c:pt idx="7">
                  <c:v>Maintenance Cost</c:v>
                </c:pt>
                <c:pt idx="8">
                  <c:v>Fixed Overhead Cost</c:v>
                </c:pt>
              </c:strCache>
            </c:strRef>
          </c:cat>
          <c:val>
            <c:numRef>
              <c:f>Model!$H$3:$H$11</c:f>
              <c:numCache>
                <c:formatCode>"$"#,##0.00</c:formatCode>
                <c:ptCount val="9"/>
                <c:pt idx="0">
                  <c:v>1.041020355685217</c:v>
                </c:pt>
                <c:pt idx="1">
                  <c:v>28.98591052861026</c:v>
                </c:pt>
                <c:pt idx="2">
                  <c:v>0.0116303642114441</c:v>
                </c:pt>
                <c:pt idx="3">
                  <c:v>13.27381231198831</c:v>
                </c:pt>
                <c:pt idx="4">
                  <c:v>1.460119354318714</c:v>
                </c:pt>
                <c:pt idx="5">
                  <c:v>0.887547169811321</c:v>
                </c:pt>
                <c:pt idx="6">
                  <c:v>0.0931077431639574</c:v>
                </c:pt>
                <c:pt idx="7">
                  <c:v>1.57208365792823</c:v>
                </c:pt>
                <c:pt idx="8">
                  <c:v>5.186001071163158</c:v>
                </c:pt>
              </c:numCache>
            </c:numRef>
          </c:val>
        </c:ser>
        <c:ser>
          <c:idx val="1"/>
          <c:order val="1"/>
          <c:tx>
            <c:strRef>
              <c:f>Model!$I$2</c:f>
              <c:strCache>
                <c:ptCount val="1"/>
                <c:pt idx="0">
                  <c:v>Step 2</c:v>
                </c:pt>
              </c:strCache>
            </c:strRef>
          </c:tx>
          <c:invertIfNegative val="0"/>
          <c:cat>
            <c:strRef>
              <c:f>Model!$G$3:$G$11</c:f>
              <c:strCache>
                <c:ptCount val="9"/>
                <c:pt idx="0">
                  <c:v>Material Cost</c:v>
                </c:pt>
                <c:pt idx="1">
                  <c:v>Labor Cost</c:v>
                </c:pt>
                <c:pt idx="2">
                  <c:v>Energy Cost</c:v>
                </c:pt>
                <c:pt idx="3">
                  <c:v>Main Machine Cost</c:v>
                </c:pt>
                <c:pt idx="4">
                  <c:v>Auxiliary Equipment Cost</c:v>
                </c:pt>
                <c:pt idx="5">
                  <c:v>Tooling/Fixture Cost</c:v>
                </c:pt>
                <c:pt idx="6">
                  <c:v>Building Cost</c:v>
                </c:pt>
                <c:pt idx="7">
                  <c:v>Maintenance Cost</c:v>
                </c:pt>
                <c:pt idx="8">
                  <c:v>Fixed Overhead Cost</c:v>
                </c:pt>
              </c:strCache>
            </c:strRef>
          </c:cat>
          <c:val>
            <c:numRef>
              <c:f>Model!$I$3:$I$11</c:f>
              <c:numCache>
                <c:formatCode>"$"#,##0.00</c:formatCode>
                <c:ptCount val="9"/>
                <c:pt idx="0">
                  <c:v>11.23365065819917</c:v>
                </c:pt>
                <c:pt idx="1">
                  <c:v>0.573921028466483</c:v>
                </c:pt>
                <c:pt idx="2">
                  <c:v>0.000724705234159779</c:v>
                </c:pt>
                <c:pt idx="3">
                  <c:v>4.424604103996103</c:v>
                </c:pt>
                <c:pt idx="4">
                  <c:v>0.486706451439571</c:v>
                </c:pt>
                <c:pt idx="5">
                  <c:v>0.295849056603774</c:v>
                </c:pt>
                <c:pt idx="6">
                  <c:v>0.0310359143879858</c:v>
                </c:pt>
                <c:pt idx="7">
                  <c:v>0.524444552642743</c:v>
                </c:pt>
                <c:pt idx="8">
                  <c:v>1.728792023721053</c:v>
                </c:pt>
              </c:numCache>
            </c:numRef>
          </c:val>
        </c:ser>
        <c:ser>
          <c:idx val="2"/>
          <c:order val="2"/>
          <c:tx>
            <c:strRef>
              <c:f>Model!$J$2</c:f>
              <c:strCache>
                <c:ptCount val="1"/>
                <c:pt idx="0">
                  <c:v>Step 3</c:v>
                </c:pt>
              </c:strCache>
            </c:strRef>
          </c:tx>
          <c:invertIfNegative val="0"/>
          <c:cat>
            <c:strRef>
              <c:f>Model!$G$3:$G$11</c:f>
              <c:strCache>
                <c:ptCount val="9"/>
                <c:pt idx="0">
                  <c:v>Material Cost</c:v>
                </c:pt>
                <c:pt idx="1">
                  <c:v>Labor Cost</c:v>
                </c:pt>
                <c:pt idx="2">
                  <c:v>Energy Cost</c:v>
                </c:pt>
                <c:pt idx="3">
                  <c:v>Main Machine Cost</c:v>
                </c:pt>
                <c:pt idx="4">
                  <c:v>Auxiliary Equipment Cost</c:v>
                </c:pt>
                <c:pt idx="5">
                  <c:v>Tooling/Fixture Cost</c:v>
                </c:pt>
                <c:pt idx="6">
                  <c:v>Building Cost</c:v>
                </c:pt>
                <c:pt idx="7">
                  <c:v>Maintenance Cost</c:v>
                </c:pt>
                <c:pt idx="8">
                  <c:v>Fixed Overhead Cost</c:v>
                </c:pt>
              </c:strCache>
            </c:strRef>
          </c:cat>
          <c:val>
            <c:numRef>
              <c:f>Model!$J$3:$J$11</c:f>
              <c:numCache>
                <c:formatCode>"$"#,##0.00</c:formatCode>
                <c:ptCount val="9"/>
                <c:pt idx="0">
                  <c:v>1.020304050607081</c:v>
                </c:pt>
                <c:pt idx="1">
                  <c:v>0.568181818181818</c:v>
                </c:pt>
                <c:pt idx="2">
                  <c:v>0.000717818181818182</c:v>
                </c:pt>
                <c:pt idx="3">
                  <c:v>4.424604103996103</c:v>
                </c:pt>
                <c:pt idx="4">
                  <c:v>0.486706451439571</c:v>
                </c:pt>
                <c:pt idx="5">
                  <c:v>0.295849056603774</c:v>
                </c:pt>
                <c:pt idx="6">
                  <c:v>0.0310359143879858</c:v>
                </c:pt>
                <c:pt idx="7">
                  <c:v>0.524444552642743</c:v>
                </c:pt>
                <c:pt idx="8">
                  <c:v>1.728792023721053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882497888"/>
        <c:axId val="-1882493632"/>
      </c:barChart>
      <c:catAx>
        <c:axId val="-18824978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882493632"/>
        <c:crosses val="autoZero"/>
        <c:auto val="1"/>
        <c:lblAlgn val="ctr"/>
        <c:lblOffset val="100"/>
        <c:noMultiLvlLbl val="0"/>
      </c:catAx>
      <c:valAx>
        <c:axId val="-1882493632"/>
        <c:scaling>
          <c:orientation val="minMax"/>
        </c:scaling>
        <c:delete val="0"/>
        <c:axPos val="l"/>
        <c:majorGridlines/>
        <c:numFmt formatCode="&quot;$&quot;#,##0" sourceLinked="0"/>
        <c:majorTickMark val="out"/>
        <c:minorTickMark val="none"/>
        <c:tickLblPos val="nextTo"/>
        <c:crossAx val="-1882497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9531336991967"/>
          <c:y val="0.161877778881741"/>
          <c:w val="0.164711087250457"/>
          <c:h val="0.167569052882585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</xdr:colOff>
      <xdr:row>14</xdr:row>
      <xdr:rowOff>132080</xdr:rowOff>
    </xdr:from>
    <xdr:to>
      <xdr:col>10</xdr:col>
      <xdr:colOff>477520</xdr:colOff>
      <xdr:row>29</xdr:row>
      <xdr:rowOff>60960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40640</xdr:colOff>
      <xdr:row>29</xdr:row>
      <xdr:rowOff>121920</xdr:rowOff>
    </xdr:from>
    <xdr:to>
      <xdr:col>10</xdr:col>
      <xdr:colOff>518160</xdr:colOff>
      <xdr:row>51</xdr:row>
      <xdr:rowOff>10160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162560</xdr:colOff>
      <xdr:row>3</xdr:row>
      <xdr:rowOff>78554</xdr:rowOff>
    </xdr:from>
    <xdr:to>
      <xdr:col>4</xdr:col>
      <xdr:colOff>396240</xdr:colOff>
      <xdr:row>7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2560" y="556074"/>
          <a:ext cx="3982720" cy="604706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5"/>
  <sheetViews>
    <sheetView showGridLines="0" tabSelected="1" zoomScale="170" zoomScaleNormal="170" zoomScalePageLayoutView="170" workbookViewId="0"/>
  </sheetViews>
  <sheetFormatPr baseColWidth="10" defaultColWidth="15.83203125" defaultRowHeight="12" x14ac:dyDescent="0.15"/>
  <cols>
    <col min="1" max="1" width="7.6640625" style="2" customWidth="1"/>
    <col min="2" max="2" width="23.5" style="2" bestFit="1" customWidth="1"/>
    <col min="3" max="3" width="8" style="2" bestFit="1" customWidth="1"/>
    <col min="4" max="4" width="10" style="2" bestFit="1" customWidth="1"/>
    <col min="5" max="5" width="8" style="2" bestFit="1" customWidth="1"/>
    <col min="6" max="6" width="4.1640625" style="2" customWidth="1"/>
    <col min="7" max="7" width="20" style="2" bestFit="1" customWidth="1"/>
    <col min="8" max="11" width="8.33203125" style="2" customWidth="1"/>
    <col min="12" max="12" width="3.5" style="70" customWidth="1"/>
    <col min="13" max="13" width="10.6640625" style="36" customWidth="1"/>
    <col min="14" max="14" width="22.6640625" style="36" bestFit="1" customWidth="1"/>
    <col min="15" max="15" width="11" style="36" bestFit="1" customWidth="1"/>
    <col min="16" max="16" width="10.83203125" style="36" bestFit="1" customWidth="1"/>
    <col min="17" max="17" width="6.1640625" style="6" bestFit="1" customWidth="1"/>
    <col min="18" max="18" width="3.5" style="6" customWidth="1"/>
    <col min="19" max="19" width="10.33203125" style="36" customWidth="1"/>
    <col min="20" max="20" width="22.6640625" style="36" bestFit="1" customWidth="1"/>
    <col min="21" max="21" width="11" style="36" bestFit="1" customWidth="1"/>
    <col min="22" max="22" width="10.83203125" style="36" bestFit="1" customWidth="1"/>
    <col min="23" max="23" width="6.1640625" style="6" bestFit="1" customWidth="1"/>
    <col min="24" max="24" width="3.5" style="6" customWidth="1"/>
    <col min="25" max="25" width="10.33203125" style="36" customWidth="1"/>
    <col min="26" max="26" width="22.6640625" style="36" bestFit="1" customWidth="1"/>
    <col min="27" max="27" width="11" style="36" bestFit="1" customWidth="1"/>
    <col min="28" max="28" width="10.83203125" style="36" bestFit="1" customWidth="1"/>
    <col min="29" max="29" width="6.1640625" style="6" bestFit="1" customWidth="1"/>
    <col min="30" max="30" width="9.5" style="6" customWidth="1"/>
    <col min="31" max="16384" width="15.83203125" style="2"/>
  </cols>
  <sheetData>
    <row r="1" spans="1:30" ht="13" customHeight="1" x14ac:dyDescent="0.15">
      <c r="A1" s="1" t="s">
        <v>13</v>
      </c>
      <c r="B1" s="1"/>
      <c r="C1" s="1"/>
      <c r="D1" s="1"/>
      <c r="E1" s="1"/>
      <c r="G1" s="93" t="s">
        <v>133</v>
      </c>
      <c r="H1" s="93"/>
      <c r="I1" s="93"/>
      <c r="J1" s="93"/>
      <c r="K1" s="93"/>
      <c r="M1" s="89" t="s">
        <v>6</v>
      </c>
      <c r="N1" s="89"/>
      <c r="O1" s="89"/>
      <c r="P1" s="89"/>
      <c r="Q1" s="89"/>
      <c r="R1" s="44"/>
      <c r="S1" s="89" t="s">
        <v>113</v>
      </c>
      <c r="T1" s="89"/>
      <c r="U1" s="89"/>
      <c r="V1" s="89"/>
      <c r="W1" s="89"/>
      <c r="X1" s="44"/>
      <c r="Y1" s="89" t="s">
        <v>114</v>
      </c>
      <c r="Z1" s="89"/>
      <c r="AA1" s="89"/>
      <c r="AB1" s="89"/>
      <c r="AC1" s="89"/>
      <c r="AD1" s="44"/>
    </row>
    <row r="2" spans="1:30" x14ac:dyDescent="0.15">
      <c r="A2" s="1" t="s">
        <v>140</v>
      </c>
      <c r="B2" s="1"/>
      <c r="C2" s="1"/>
      <c r="D2" s="1"/>
      <c r="E2" s="1"/>
      <c r="G2" s="42"/>
      <c r="H2" s="43" t="s">
        <v>115</v>
      </c>
      <c r="I2" s="43" t="s">
        <v>116</v>
      </c>
      <c r="J2" s="43" t="s">
        <v>117</v>
      </c>
      <c r="K2" s="43" t="s">
        <v>118</v>
      </c>
      <c r="M2" s="97" t="s">
        <v>141</v>
      </c>
      <c r="N2" s="97"/>
      <c r="O2" s="97"/>
      <c r="P2" s="97"/>
      <c r="Q2" s="97"/>
      <c r="R2" s="44"/>
      <c r="S2" s="97" t="s">
        <v>137</v>
      </c>
      <c r="T2" s="97"/>
      <c r="U2" s="97"/>
      <c r="V2" s="97"/>
      <c r="W2" s="97"/>
      <c r="X2" s="44"/>
      <c r="Y2" s="97" t="s">
        <v>138</v>
      </c>
      <c r="Z2" s="97"/>
      <c r="AA2" s="97"/>
      <c r="AB2" s="97"/>
      <c r="AC2" s="97"/>
      <c r="AD2" s="45"/>
    </row>
    <row r="3" spans="1:30" ht="13" customHeight="1" thickBot="1" x14ac:dyDescent="0.2">
      <c r="A3" s="1" t="s">
        <v>139</v>
      </c>
      <c r="B3" s="1"/>
      <c r="C3" s="1"/>
      <c r="D3" s="1"/>
      <c r="E3" s="1"/>
      <c r="G3" s="18" t="s">
        <v>90</v>
      </c>
      <c r="H3" s="29">
        <f t="shared" ref="H3:H14" si="0">P38</f>
        <v>1.0410203556852169</v>
      </c>
      <c r="I3" s="29">
        <f t="shared" ref="I3:I14" si="1">V38</f>
        <v>11.233650658199174</v>
      </c>
      <c r="J3" s="29">
        <f t="shared" ref="J3:J14" si="2">AB38</f>
        <v>1.0203040506070808</v>
      </c>
      <c r="K3" s="29">
        <f t="shared" ref="K3:K14" si="3">SUM(H3:J3)</f>
        <v>13.294975064491471</v>
      </c>
      <c r="M3" s="58" t="s">
        <v>79</v>
      </c>
      <c r="N3" s="58"/>
      <c r="O3" s="58"/>
      <c r="P3" s="58"/>
      <c r="Q3" s="58"/>
      <c r="R3" s="45"/>
      <c r="S3" s="58" t="s">
        <v>79</v>
      </c>
      <c r="T3" s="58"/>
      <c r="U3" s="58"/>
      <c r="V3" s="58"/>
      <c r="W3" s="58"/>
      <c r="X3" s="45"/>
      <c r="Y3" s="58" t="s">
        <v>79</v>
      </c>
      <c r="Z3" s="58"/>
      <c r="AA3" s="58"/>
      <c r="AB3" s="58"/>
      <c r="AC3" s="58"/>
    </row>
    <row r="4" spans="1:30" ht="13" thickTop="1" x14ac:dyDescent="0.15">
      <c r="C4" s="3"/>
      <c r="D4" s="3"/>
      <c r="E4" s="3"/>
      <c r="G4" s="18" t="s">
        <v>91</v>
      </c>
      <c r="H4" s="29">
        <f t="shared" si="0"/>
        <v>28.985910528610258</v>
      </c>
      <c r="I4" s="29">
        <f t="shared" si="1"/>
        <v>0.57392102846648307</v>
      </c>
      <c r="J4" s="29">
        <f t="shared" si="2"/>
        <v>0.56818181818181823</v>
      </c>
      <c r="K4" s="29">
        <f t="shared" si="3"/>
        <v>30.128013375258558</v>
      </c>
      <c r="M4" s="90" t="s">
        <v>80</v>
      </c>
      <c r="N4" s="4" t="s">
        <v>5</v>
      </c>
      <c r="O4" s="5">
        <v>2</v>
      </c>
      <c r="P4" s="5" t="s">
        <v>102</v>
      </c>
      <c r="Q4" s="5"/>
      <c r="S4" s="90" t="s">
        <v>80</v>
      </c>
      <c r="T4" s="4" t="s">
        <v>5</v>
      </c>
      <c r="U4" s="5">
        <v>2</v>
      </c>
      <c r="V4" s="5" t="s">
        <v>102</v>
      </c>
      <c r="W4" s="5"/>
      <c r="Y4" s="90" t="s">
        <v>80</v>
      </c>
      <c r="Z4" s="4" t="s">
        <v>5</v>
      </c>
      <c r="AA4" s="5">
        <v>2</v>
      </c>
      <c r="AB4" s="5" t="s">
        <v>102</v>
      </c>
      <c r="AC4" s="5"/>
    </row>
    <row r="5" spans="1:30" x14ac:dyDescent="0.15">
      <c r="C5" s="3"/>
      <c r="D5" s="3"/>
      <c r="E5" s="3"/>
      <c r="G5" s="25" t="s">
        <v>92</v>
      </c>
      <c r="H5" s="38">
        <f t="shared" si="0"/>
        <v>1.1630364211444102E-2</v>
      </c>
      <c r="I5" s="38">
        <f t="shared" si="1"/>
        <v>7.2470523415977964E-4</v>
      </c>
      <c r="J5" s="38">
        <f t="shared" si="2"/>
        <v>7.1781818181818177E-4</v>
      </c>
      <c r="K5" s="38">
        <f t="shared" si="3"/>
        <v>1.3072887627422064E-2</v>
      </c>
      <c r="M5" s="91"/>
      <c r="N5" s="4" t="s">
        <v>4</v>
      </c>
      <c r="O5" s="85">
        <f>IF(C10=1,C35,C36)</f>
        <v>20</v>
      </c>
      <c r="P5" s="5" t="s">
        <v>83</v>
      </c>
      <c r="Q5" s="5"/>
      <c r="S5" s="91"/>
      <c r="T5" s="4" t="s">
        <v>4</v>
      </c>
      <c r="U5" s="7">
        <v>1</v>
      </c>
      <c r="V5" s="5" t="s">
        <v>83</v>
      </c>
      <c r="W5" s="5"/>
      <c r="Y5" s="91"/>
      <c r="Z5" s="4" t="s">
        <v>4</v>
      </c>
      <c r="AA5" s="7">
        <v>1</v>
      </c>
      <c r="AB5" s="5" t="s">
        <v>83</v>
      </c>
      <c r="AC5" s="5"/>
    </row>
    <row r="6" spans="1:30" x14ac:dyDescent="0.15">
      <c r="C6" s="3"/>
      <c r="D6" s="3"/>
      <c r="E6" s="3"/>
      <c r="G6" s="18" t="s">
        <v>94</v>
      </c>
      <c r="H6" s="29">
        <f t="shared" si="0"/>
        <v>13.273812311988307</v>
      </c>
      <c r="I6" s="29">
        <f t="shared" si="1"/>
        <v>4.4246041039961028</v>
      </c>
      <c r="J6" s="29">
        <f t="shared" si="2"/>
        <v>4.4246041039961028</v>
      </c>
      <c r="K6" s="29">
        <f t="shared" si="3"/>
        <v>22.123020519980514</v>
      </c>
      <c r="M6" s="91"/>
      <c r="N6" s="4" t="s">
        <v>17</v>
      </c>
      <c r="O6" s="7">
        <v>5</v>
      </c>
      <c r="P6" s="5" t="s">
        <v>83</v>
      </c>
      <c r="Q6" s="5"/>
      <c r="S6" s="91"/>
      <c r="T6" s="4" t="s">
        <v>17</v>
      </c>
      <c r="U6" s="7">
        <v>0.5</v>
      </c>
      <c r="V6" s="5" t="s">
        <v>83</v>
      </c>
      <c r="W6" s="5"/>
      <c r="Y6" s="91"/>
      <c r="Z6" s="4" t="s">
        <v>17</v>
      </c>
      <c r="AA6" s="7">
        <v>0.5</v>
      </c>
      <c r="AB6" s="5" t="s">
        <v>83</v>
      </c>
      <c r="AC6" s="5"/>
    </row>
    <row r="7" spans="1:30" x14ac:dyDescent="0.15">
      <c r="C7" s="3"/>
      <c r="D7" s="3"/>
      <c r="E7" s="3"/>
      <c r="G7" s="18" t="s">
        <v>95</v>
      </c>
      <c r="H7" s="29">
        <f t="shared" si="0"/>
        <v>1.4601193543187139</v>
      </c>
      <c r="I7" s="29">
        <f t="shared" si="1"/>
        <v>0.48670645143957125</v>
      </c>
      <c r="J7" s="29">
        <f t="shared" si="2"/>
        <v>0.48670645143957125</v>
      </c>
      <c r="K7" s="29">
        <f t="shared" si="3"/>
        <v>2.4335322571978564</v>
      </c>
      <c r="M7" s="91"/>
      <c r="N7" s="4" t="s">
        <v>11</v>
      </c>
      <c r="O7" s="7">
        <v>1</v>
      </c>
      <c r="P7" s="5" t="s">
        <v>53</v>
      </c>
      <c r="Q7" s="5"/>
      <c r="S7" s="91"/>
      <c r="T7" s="4" t="s">
        <v>11</v>
      </c>
      <c r="U7" s="7">
        <v>1</v>
      </c>
      <c r="V7" s="5" t="s">
        <v>53</v>
      </c>
      <c r="W7" s="5"/>
      <c r="Y7" s="91"/>
      <c r="Z7" s="4" t="s">
        <v>11</v>
      </c>
      <c r="AA7" s="7">
        <v>1</v>
      </c>
      <c r="AB7" s="5" t="s">
        <v>53</v>
      </c>
      <c r="AC7" s="5"/>
    </row>
    <row r="8" spans="1:30" x14ac:dyDescent="0.15">
      <c r="C8" s="3"/>
      <c r="D8" s="3"/>
      <c r="E8" s="3"/>
      <c r="G8" s="18" t="s">
        <v>96</v>
      </c>
      <c r="H8" s="29">
        <f t="shared" si="0"/>
        <v>0.88754716981132076</v>
      </c>
      <c r="I8" s="29">
        <f t="shared" si="1"/>
        <v>0.29584905660377364</v>
      </c>
      <c r="J8" s="29">
        <f t="shared" si="2"/>
        <v>0.29584905660377364</v>
      </c>
      <c r="K8" s="29">
        <f t="shared" si="3"/>
        <v>1.479245283018868</v>
      </c>
      <c r="M8" s="91"/>
      <c r="N8" s="4" t="s">
        <v>12</v>
      </c>
      <c r="O8" s="7">
        <v>1</v>
      </c>
      <c r="P8" s="5" t="s">
        <v>53</v>
      </c>
      <c r="Q8" s="5"/>
      <c r="S8" s="91"/>
      <c r="T8" s="4" t="s">
        <v>12</v>
      </c>
      <c r="U8" s="7">
        <v>1</v>
      </c>
      <c r="V8" s="5" t="s">
        <v>53</v>
      </c>
      <c r="W8" s="5"/>
      <c r="Y8" s="91"/>
      <c r="Z8" s="4" t="s">
        <v>12</v>
      </c>
      <c r="AA8" s="7">
        <v>1</v>
      </c>
      <c r="AB8" s="5" t="s">
        <v>53</v>
      </c>
      <c r="AC8" s="5"/>
      <c r="AD8" s="11"/>
    </row>
    <row r="9" spans="1:30" ht="11" customHeight="1" thickBot="1" x14ac:dyDescent="0.2">
      <c r="A9" s="80" t="s">
        <v>120</v>
      </c>
      <c r="B9" s="80"/>
      <c r="C9" s="81"/>
      <c r="D9" s="81"/>
      <c r="E9" s="81"/>
      <c r="G9" s="18" t="s">
        <v>97</v>
      </c>
      <c r="H9" s="29">
        <f t="shared" si="0"/>
        <v>9.3107743163957382E-2</v>
      </c>
      <c r="I9" s="29">
        <f t="shared" si="1"/>
        <v>3.1035914387985798E-2</v>
      </c>
      <c r="J9" s="29">
        <f t="shared" si="2"/>
        <v>3.1035914387985798E-2</v>
      </c>
      <c r="K9" s="29">
        <f t="shared" si="3"/>
        <v>0.15517957193992898</v>
      </c>
      <c r="M9" s="92"/>
      <c r="N9" s="8" t="s">
        <v>62</v>
      </c>
      <c r="O9" s="9">
        <v>0.99</v>
      </c>
      <c r="P9" s="10" t="s">
        <v>60</v>
      </c>
      <c r="Q9" s="10"/>
      <c r="R9" s="11"/>
      <c r="S9" s="92"/>
      <c r="T9" s="8" t="s">
        <v>62</v>
      </c>
      <c r="U9" s="9">
        <v>0.99</v>
      </c>
      <c r="V9" s="10" t="s">
        <v>60</v>
      </c>
      <c r="W9" s="10"/>
      <c r="X9" s="11"/>
      <c r="Y9" s="92"/>
      <c r="Z9" s="8" t="s">
        <v>62</v>
      </c>
      <c r="AA9" s="9">
        <v>0.99</v>
      </c>
      <c r="AB9" s="10" t="s">
        <v>60</v>
      </c>
      <c r="AC9" s="10"/>
      <c r="AD9" s="11"/>
    </row>
    <row r="10" spans="1:30" ht="13" thickTop="1" x14ac:dyDescent="0.15">
      <c r="A10" s="82"/>
      <c r="B10" s="82" t="s">
        <v>121</v>
      </c>
      <c r="C10" s="82">
        <v>1</v>
      </c>
      <c r="D10" s="83"/>
      <c r="E10" s="82"/>
      <c r="G10" s="18" t="s">
        <v>98</v>
      </c>
      <c r="H10" s="29">
        <f t="shared" si="0"/>
        <v>1.57208365792823</v>
      </c>
      <c r="I10" s="29">
        <f t="shared" si="1"/>
        <v>0.52444455264274337</v>
      </c>
      <c r="J10" s="29">
        <f t="shared" si="2"/>
        <v>0.52444455264274337</v>
      </c>
      <c r="K10" s="29">
        <f t="shared" si="3"/>
        <v>2.6209727632137167</v>
      </c>
      <c r="M10" s="95" t="s">
        <v>67</v>
      </c>
      <c r="N10" s="12" t="s">
        <v>88</v>
      </c>
      <c r="O10" s="13">
        <v>1</v>
      </c>
      <c r="P10" s="13" t="s">
        <v>22</v>
      </c>
      <c r="Q10" s="13"/>
      <c r="R10" s="11"/>
      <c r="S10" s="95" t="s">
        <v>67</v>
      </c>
      <c r="T10" s="12" t="s">
        <v>88</v>
      </c>
      <c r="U10" s="13">
        <v>1</v>
      </c>
      <c r="V10" s="13" t="s">
        <v>22</v>
      </c>
      <c r="W10" s="13"/>
      <c r="X10" s="11"/>
      <c r="Y10" s="95" t="s">
        <v>67</v>
      </c>
      <c r="Z10" s="12" t="s">
        <v>88</v>
      </c>
      <c r="AA10" s="13">
        <v>1</v>
      </c>
      <c r="AB10" s="13" t="s">
        <v>22</v>
      </c>
      <c r="AC10" s="13"/>
      <c r="AD10" s="11"/>
    </row>
    <row r="11" spans="1:30" x14ac:dyDescent="0.15">
      <c r="G11" s="25" t="s">
        <v>99</v>
      </c>
      <c r="H11" s="38">
        <f t="shared" si="0"/>
        <v>5.1860010711631581</v>
      </c>
      <c r="I11" s="38">
        <f t="shared" si="1"/>
        <v>1.7287920237210532</v>
      </c>
      <c r="J11" s="38">
        <f t="shared" si="2"/>
        <v>1.7287920237210532</v>
      </c>
      <c r="K11" s="38">
        <f t="shared" si="3"/>
        <v>8.6435851186052641</v>
      </c>
      <c r="M11" s="90"/>
      <c r="N11" s="14" t="s">
        <v>122</v>
      </c>
      <c r="O11" s="15">
        <v>1</v>
      </c>
      <c r="P11" s="15" t="s">
        <v>63</v>
      </c>
      <c r="Q11" s="15"/>
      <c r="R11" s="11"/>
      <c r="S11" s="90"/>
      <c r="T11" s="14" t="s">
        <v>122</v>
      </c>
      <c r="U11" s="15">
        <v>1</v>
      </c>
      <c r="V11" s="15" t="s">
        <v>63</v>
      </c>
      <c r="W11" s="15"/>
      <c r="X11" s="11"/>
      <c r="Y11" s="90"/>
      <c r="Z11" s="14" t="s">
        <v>122</v>
      </c>
      <c r="AA11" s="15">
        <v>1</v>
      </c>
      <c r="AB11" s="15" t="s">
        <v>63</v>
      </c>
      <c r="AC11" s="15"/>
      <c r="AD11" s="11"/>
    </row>
    <row r="12" spans="1:30" x14ac:dyDescent="0.15">
      <c r="G12" s="39" t="s">
        <v>93</v>
      </c>
      <c r="H12" s="41">
        <f t="shared" si="0"/>
        <v>30.03856124850692</v>
      </c>
      <c r="I12" s="41">
        <f t="shared" si="1"/>
        <v>11.808296391899816</v>
      </c>
      <c r="J12" s="41">
        <f t="shared" si="2"/>
        <v>1.5892036869707171</v>
      </c>
      <c r="K12" s="41">
        <f t="shared" si="3"/>
        <v>43.436061327377459</v>
      </c>
      <c r="M12" s="90"/>
      <c r="N12" s="14" t="s">
        <v>123</v>
      </c>
      <c r="O12" s="15">
        <v>0</v>
      </c>
      <c r="P12" s="15" t="s">
        <v>63</v>
      </c>
      <c r="Q12" s="15"/>
      <c r="R12" s="11"/>
      <c r="S12" s="90"/>
      <c r="T12" s="14" t="s">
        <v>123</v>
      </c>
      <c r="U12" s="15">
        <v>2</v>
      </c>
      <c r="V12" s="15" t="s">
        <v>63</v>
      </c>
      <c r="W12" s="15"/>
      <c r="X12" s="11"/>
      <c r="Y12" s="90"/>
      <c r="Z12" s="14" t="s">
        <v>123</v>
      </c>
      <c r="AA12" s="15">
        <v>0</v>
      </c>
      <c r="AB12" s="15" t="s">
        <v>63</v>
      </c>
      <c r="AC12" s="15"/>
      <c r="AD12" s="11"/>
    </row>
    <row r="13" spans="1:30" ht="13" thickBot="1" x14ac:dyDescent="0.2">
      <c r="A13" s="80" t="s">
        <v>57</v>
      </c>
      <c r="B13" s="80"/>
      <c r="C13" s="81"/>
      <c r="D13" s="81"/>
      <c r="E13" s="81"/>
      <c r="G13" s="30" t="s">
        <v>100</v>
      </c>
      <c r="H13" s="32">
        <f t="shared" si="0"/>
        <v>22.472671308373684</v>
      </c>
      <c r="I13" s="32">
        <f t="shared" si="1"/>
        <v>7.4914321027912294</v>
      </c>
      <c r="J13" s="32">
        <f t="shared" si="2"/>
        <v>7.4914321027912294</v>
      </c>
      <c r="K13" s="32">
        <f t="shared" si="3"/>
        <v>37.455535513956143</v>
      </c>
      <c r="M13" s="90"/>
      <c r="N13" s="14" t="s">
        <v>65</v>
      </c>
      <c r="O13" s="16">
        <v>0.01</v>
      </c>
      <c r="P13" s="15"/>
      <c r="Q13" s="15"/>
      <c r="R13" s="11"/>
      <c r="S13" s="90"/>
      <c r="T13" s="14" t="s">
        <v>65</v>
      </c>
      <c r="U13" s="16">
        <v>0.01</v>
      </c>
      <c r="V13" s="15"/>
      <c r="W13" s="15"/>
      <c r="X13" s="11"/>
      <c r="Y13" s="90"/>
      <c r="Z13" s="14" t="s">
        <v>65</v>
      </c>
      <c r="AA13" s="16">
        <v>0.01</v>
      </c>
      <c r="AB13" s="15"/>
      <c r="AC13" s="15"/>
      <c r="AD13" s="11"/>
    </row>
    <row r="14" spans="1:30" ht="14" thickTop="1" thickBot="1" x14ac:dyDescent="0.2">
      <c r="A14" s="94" t="s">
        <v>80</v>
      </c>
      <c r="B14" s="60" t="s">
        <v>26</v>
      </c>
      <c r="C14" s="61">
        <v>40000</v>
      </c>
      <c r="D14" s="60"/>
      <c r="E14" s="60" t="s">
        <v>54</v>
      </c>
      <c r="G14" s="33" t="s">
        <v>82</v>
      </c>
      <c r="H14" s="35">
        <f t="shared" si="0"/>
        <v>52.5112325568806</v>
      </c>
      <c r="I14" s="35">
        <f t="shared" si="1"/>
        <v>19.299728494691045</v>
      </c>
      <c r="J14" s="35">
        <f t="shared" si="2"/>
        <v>9.0806357897619456</v>
      </c>
      <c r="K14" s="35">
        <f t="shared" si="3"/>
        <v>80.89159684133358</v>
      </c>
      <c r="M14" s="90"/>
      <c r="N14" s="14" t="s">
        <v>66</v>
      </c>
      <c r="O14" s="16">
        <v>0</v>
      </c>
      <c r="P14" s="15"/>
      <c r="Q14" s="15"/>
      <c r="R14" s="11"/>
      <c r="S14" s="90"/>
      <c r="T14" s="14" t="s">
        <v>66</v>
      </c>
      <c r="U14" s="16">
        <v>0</v>
      </c>
      <c r="V14" s="15"/>
      <c r="W14" s="15"/>
      <c r="X14" s="11"/>
      <c r="Y14" s="90"/>
      <c r="Z14" s="14" t="s">
        <v>66</v>
      </c>
      <c r="AA14" s="16">
        <v>0</v>
      </c>
      <c r="AB14" s="15"/>
      <c r="AC14" s="15"/>
      <c r="AD14" s="11"/>
    </row>
    <row r="15" spans="1:30" x14ac:dyDescent="0.15">
      <c r="A15" s="90"/>
      <c r="B15" s="63" t="s">
        <v>27</v>
      </c>
      <c r="C15" s="62">
        <v>240</v>
      </c>
      <c r="D15" s="62" t="s">
        <v>38</v>
      </c>
      <c r="E15" s="62" t="s">
        <v>40</v>
      </c>
      <c r="M15" s="90"/>
      <c r="N15" s="14" t="s">
        <v>73</v>
      </c>
      <c r="O15" s="15">
        <v>1</v>
      </c>
      <c r="P15" s="15" t="s">
        <v>77</v>
      </c>
      <c r="Q15" s="15"/>
      <c r="R15" s="11"/>
      <c r="S15" s="90"/>
      <c r="T15" s="14" t="s">
        <v>73</v>
      </c>
      <c r="U15" s="15">
        <v>1</v>
      </c>
      <c r="V15" s="15" t="s">
        <v>77</v>
      </c>
      <c r="W15" s="15"/>
      <c r="X15" s="11"/>
      <c r="Y15" s="90"/>
      <c r="Z15" s="14" t="s">
        <v>73</v>
      </c>
      <c r="AA15" s="15">
        <v>1</v>
      </c>
      <c r="AB15" s="15" t="s">
        <v>77</v>
      </c>
      <c r="AC15" s="15"/>
      <c r="AD15" s="11"/>
    </row>
    <row r="16" spans="1:30" x14ac:dyDescent="0.15">
      <c r="A16" s="90"/>
      <c r="B16" s="63" t="s">
        <v>49</v>
      </c>
      <c r="C16" s="62">
        <v>7</v>
      </c>
      <c r="D16" s="62" t="s">
        <v>39</v>
      </c>
      <c r="E16" s="62" t="s">
        <v>41</v>
      </c>
      <c r="M16" s="90"/>
      <c r="N16" s="14" t="s">
        <v>74</v>
      </c>
      <c r="O16" s="15">
        <v>0.1</v>
      </c>
      <c r="P16" s="15" t="s">
        <v>77</v>
      </c>
      <c r="Q16" s="15"/>
      <c r="R16" s="11"/>
      <c r="S16" s="90"/>
      <c r="T16" s="14" t="s">
        <v>74</v>
      </c>
      <c r="U16" s="15">
        <v>0.1</v>
      </c>
      <c r="V16" s="15" t="s">
        <v>77</v>
      </c>
      <c r="W16" s="15"/>
      <c r="X16" s="11"/>
      <c r="Y16" s="90"/>
      <c r="Z16" s="14" t="s">
        <v>74</v>
      </c>
      <c r="AA16" s="15">
        <v>0.1</v>
      </c>
      <c r="AB16" s="15" t="s">
        <v>77</v>
      </c>
      <c r="AC16" s="15"/>
      <c r="AD16" s="11"/>
    </row>
    <row r="17" spans="1:30" ht="11" customHeight="1" x14ac:dyDescent="0.15">
      <c r="A17" s="90"/>
      <c r="B17" s="63" t="s">
        <v>28</v>
      </c>
      <c r="C17" s="62">
        <v>1</v>
      </c>
      <c r="D17" s="62" t="s">
        <v>39</v>
      </c>
      <c r="E17" s="62" t="s">
        <v>42</v>
      </c>
      <c r="M17" s="92"/>
      <c r="N17" s="8" t="s">
        <v>10</v>
      </c>
      <c r="O17" s="10">
        <v>2</v>
      </c>
      <c r="P17" s="10" t="s">
        <v>105</v>
      </c>
      <c r="Q17" s="10"/>
      <c r="R17" s="11"/>
      <c r="S17" s="92"/>
      <c r="T17" s="8" t="s">
        <v>10</v>
      </c>
      <c r="U17" s="10">
        <v>2</v>
      </c>
      <c r="V17" s="10" t="s">
        <v>105</v>
      </c>
      <c r="W17" s="10"/>
      <c r="X17" s="11"/>
      <c r="Y17" s="92"/>
      <c r="Z17" s="8" t="s">
        <v>10</v>
      </c>
      <c r="AA17" s="10">
        <v>2</v>
      </c>
      <c r="AB17" s="10" t="s">
        <v>105</v>
      </c>
      <c r="AC17" s="10"/>
      <c r="AD17" s="11"/>
    </row>
    <row r="18" spans="1:30" ht="13" customHeight="1" x14ac:dyDescent="0.15">
      <c r="A18" s="90"/>
      <c r="B18" s="63" t="s">
        <v>29</v>
      </c>
      <c r="C18" s="62">
        <v>1.2</v>
      </c>
      <c r="D18" s="62" t="s">
        <v>39</v>
      </c>
      <c r="E18" s="62" t="s">
        <v>43</v>
      </c>
      <c r="M18" s="95" t="s">
        <v>55</v>
      </c>
      <c r="N18" s="12" t="s">
        <v>124</v>
      </c>
      <c r="O18" s="84">
        <f>IF(C10=1,C33,C34)</f>
        <v>1</v>
      </c>
      <c r="P18" s="13" t="s">
        <v>64</v>
      </c>
      <c r="Q18" s="13"/>
      <c r="R18" s="11"/>
      <c r="S18" s="95" t="s">
        <v>55</v>
      </c>
      <c r="T18" s="12" t="s">
        <v>124</v>
      </c>
      <c r="U18" s="46">
        <v>1</v>
      </c>
      <c r="V18" s="13" t="s">
        <v>64</v>
      </c>
      <c r="W18" s="13"/>
      <c r="X18" s="11"/>
      <c r="Y18" s="95" t="s">
        <v>55</v>
      </c>
      <c r="Z18" s="12" t="s">
        <v>124</v>
      </c>
      <c r="AA18" s="46">
        <v>1</v>
      </c>
      <c r="AB18" s="13" t="s">
        <v>64</v>
      </c>
      <c r="AC18" s="13"/>
      <c r="AD18" s="11"/>
    </row>
    <row r="19" spans="1:30" ht="11" customHeight="1" x14ac:dyDescent="0.15">
      <c r="A19" s="90"/>
      <c r="B19" s="63" t="s">
        <v>30</v>
      </c>
      <c r="C19" s="62">
        <v>0</v>
      </c>
      <c r="D19" s="62" t="s">
        <v>39</v>
      </c>
      <c r="E19" s="62" t="s">
        <v>44</v>
      </c>
      <c r="M19" s="90"/>
      <c r="N19" s="14" t="s">
        <v>125</v>
      </c>
      <c r="O19" s="17">
        <v>0</v>
      </c>
      <c r="P19" s="15" t="s">
        <v>64</v>
      </c>
      <c r="Q19" s="15"/>
      <c r="R19" s="11"/>
      <c r="S19" s="90"/>
      <c r="T19" s="14" t="s">
        <v>125</v>
      </c>
      <c r="U19" s="17">
        <v>5</v>
      </c>
      <c r="V19" s="15" t="s">
        <v>64</v>
      </c>
      <c r="W19" s="15"/>
      <c r="X19" s="11"/>
      <c r="Y19" s="90"/>
      <c r="Z19" s="14" t="s">
        <v>125</v>
      </c>
      <c r="AA19" s="17">
        <v>0</v>
      </c>
      <c r="AB19" s="15" t="s">
        <v>64</v>
      </c>
      <c r="AC19" s="15"/>
      <c r="AD19" s="11"/>
    </row>
    <row r="20" spans="1:30" ht="13" customHeight="1" x14ac:dyDescent="0.15">
      <c r="A20" s="92"/>
      <c r="B20" s="67" t="s">
        <v>50</v>
      </c>
      <c r="C20" s="69">
        <v>0</v>
      </c>
      <c r="D20" s="69" t="s">
        <v>51</v>
      </c>
      <c r="E20" s="69" t="s">
        <v>52</v>
      </c>
      <c r="M20" s="90"/>
      <c r="N20" s="14" t="s">
        <v>16</v>
      </c>
      <c r="O20" s="16">
        <v>0.9</v>
      </c>
      <c r="P20" s="15"/>
      <c r="Q20" s="15"/>
      <c r="R20" s="11"/>
      <c r="S20" s="90"/>
      <c r="T20" s="14" t="s">
        <v>16</v>
      </c>
      <c r="U20" s="16">
        <v>0.9</v>
      </c>
      <c r="V20" s="15"/>
      <c r="W20" s="15"/>
      <c r="X20" s="11"/>
      <c r="Y20" s="90"/>
      <c r="Z20" s="14" t="s">
        <v>16</v>
      </c>
      <c r="AA20" s="16">
        <v>0.9</v>
      </c>
      <c r="AB20" s="15"/>
      <c r="AC20" s="15"/>
      <c r="AD20" s="11"/>
    </row>
    <row r="21" spans="1:30" ht="13" customHeight="1" x14ac:dyDescent="0.15">
      <c r="A21" s="90" t="s">
        <v>55</v>
      </c>
      <c r="B21" s="63" t="s">
        <v>31</v>
      </c>
      <c r="C21" s="64">
        <v>25</v>
      </c>
      <c r="D21" s="62" t="s">
        <v>0</v>
      </c>
      <c r="E21" s="62" t="s">
        <v>45</v>
      </c>
      <c r="M21" s="90"/>
      <c r="N21" s="14" t="s">
        <v>3</v>
      </c>
      <c r="O21" s="17">
        <v>1000000</v>
      </c>
      <c r="P21" s="15" t="s">
        <v>18</v>
      </c>
      <c r="Q21" s="15"/>
      <c r="R21" s="11"/>
      <c r="S21" s="90"/>
      <c r="T21" s="14" t="s">
        <v>3</v>
      </c>
      <c r="U21" s="17">
        <v>1000000</v>
      </c>
      <c r="V21" s="15" t="s">
        <v>18</v>
      </c>
      <c r="W21" s="15"/>
      <c r="X21" s="11"/>
      <c r="Y21" s="90"/>
      <c r="Z21" s="14" t="s">
        <v>3</v>
      </c>
      <c r="AA21" s="17">
        <v>1000000</v>
      </c>
      <c r="AB21" s="15" t="s">
        <v>18</v>
      </c>
      <c r="AC21" s="15"/>
      <c r="AD21" s="11"/>
    </row>
    <row r="22" spans="1:30" ht="13" customHeight="1" x14ac:dyDescent="0.15">
      <c r="A22" s="90"/>
      <c r="B22" s="63" t="s">
        <v>32</v>
      </c>
      <c r="C22" s="65">
        <v>0.06</v>
      </c>
      <c r="D22" s="62" t="s">
        <v>1</v>
      </c>
      <c r="E22" s="62" t="s">
        <v>24</v>
      </c>
      <c r="M22" s="90"/>
      <c r="N22" s="14" t="s">
        <v>14</v>
      </c>
      <c r="O22" s="17">
        <v>10000</v>
      </c>
      <c r="P22" s="15" t="s">
        <v>19</v>
      </c>
      <c r="Q22" s="15"/>
      <c r="R22" s="11"/>
      <c r="S22" s="90"/>
      <c r="T22" s="14" t="s">
        <v>14</v>
      </c>
      <c r="U22" s="17">
        <v>10000</v>
      </c>
      <c r="V22" s="15" t="s">
        <v>19</v>
      </c>
      <c r="W22" s="15"/>
      <c r="X22" s="11"/>
      <c r="Y22" s="90"/>
      <c r="Z22" s="14" t="s">
        <v>14</v>
      </c>
      <c r="AA22" s="17">
        <v>10000</v>
      </c>
      <c r="AB22" s="15" t="s">
        <v>19</v>
      </c>
      <c r="AC22" s="15"/>
      <c r="AD22" s="11"/>
    </row>
    <row r="23" spans="1:30" ht="13" customHeight="1" x14ac:dyDescent="0.15">
      <c r="A23" s="90"/>
      <c r="B23" s="63" t="s">
        <v>33</v>
      </c>
      <c r="C23" s="64">
        <v>100</v>
      </c>
      <c r="D23" s="62" t="s">
        <v>110</v>
      </c>
      <c r="E23" s="62" t="s">
        <v>46</v>
      </c>
      <c r="M23" s="90"/>
      <c r="N23" s="14" t="s">
        <v>85</v>
      </c>
      <c r="O23" s="17">
        <v>10000</v>
      </c>
      <c r="P23" s="15" t="s">
        <v>20</v>
      </c>
      <c r="Q23" s="15"/>
      <c r="R23" s="11"/>
      <c r="S23" s="90"/>
      <c r="T23" s="14" t="s">
        <v>85</v>
      </c>
      <c r="U23" s="17">
        <v>10000</v>
      </c>
      <c r="V23" s="15" t="s">
        <v>20</v>
      </c>
      <c r="W23" s="15"/>
      <c r="X23" s="11"/>
      <c r="Y23" s="90"/>
      <c r="Z23" s="14" t="s">
        <v>85</v>
      </c>
      <c r="AA23" s="17">
        <v>10000</v>
      </c>
      <c r="AB23" s="15" t="s">
        <v>20</v>
      </c>
      <c r="AC23" s="15"/>
      <c r="AD23" s="11"/>
    </row>
    <row r="24" spans="1:30" ht="13" customHeight="1" x14ac:dyDescent="0.15">
      <c r="A24" s="90"/>
      <c r="B24" s="63" t="s">
        <v>34</v>
      </c>
      <c r="C24" s="66">
        <v>0.12</v>
      </c>
      <c r="D24" s="62"/>
      <c r="E24" s="62" t="s">
        <v>47</v>
      </c>
      <c r="M24" s="90"/>
      <c r="N24" s="14" t="s">
        <v>8</v>
      </c>
      <c r="O24" s="15">
        <v>2</v>
      </c>
      <c r="P24" s="15" t="s">
        <v>84</v>
      </c>
      <c r="Q24" s="15"/>
      <c r="R24" s="11"/>
      <c r="S24" s="90"/>
      <c r="T24" s="14" t="s">
        <v>8</v>
      </c>
      <c r="U24" s="15">
        <v>2</v>
      </c>
      <c r="V24" s="15" t="s">
        <v>84</v>
      </c>
      <c r="W24" s="15"/>
      <c r="X24" s="11"/>
      <c r="Y24" s="90"/>
      <c r="Z24" s="14" t="s">
        <v>8</v>
      </c>
      <c r="AA24" s="15">
        <v>2</v>
      </c>
      <c r="AB24" s="15" t="s">
        <v>84</v>
      </c>
      <c r="AC24" s="15"/>
      <c r="AD24" s="11"/>
    </row>
    <row r="25" spans="1:30" ht="14" customHeight="1" x14ac:dyDescent="0.15">
      <c r="A25" s="90"/>
      <c r="B25" s="63" t="s">
        <v>35</v>
      </c>
      <c r="C25" s="62">
        <v>10</v>
      </c>
      <c r="D25" s="62" t="s">
        <v>9</v>
      </c>
      <c r="E25" s="62" t="s">
        <v>48</v>
      </c>
      <c r="M25" s="92"/>
      <c r="N25" s="8" t="s">
        <v>136</v>
      </c>
      <c r="O25" s="10">
        <v>100</v>
      </c>
      <c r="P25" s="10" t="s">
        <v>21</v>
      </c>
      <c r="Q25" s="10"/>
      <c r="R25" s="11"/>
      <c r="S25" s="92"/>
      <c r="T25" s="8" t="s">
        <v>15</v>
      </c>
      <c r="U25" s="10">
        <v>100</v>
      </c>
      <c r="V25" s="10" t="s">
        <v>21</v>
      </c>
      <c r="W25" s="10"/>
      <c r="X25" s="11"/>
      <c r="Y25" s="92"/>
      <c r="Z25" s="8" t="s">
        <v>15</v>
      </c>
      <c r="AA25" s="10">
        <v>100</v>
      </c>
      <c r="AB25" s="10" t="s">
        <v>21</v>
      </c>
      <c r="AC25" s="10"/>
      <c r="AD25" s="11"/>
    </row>
    <row r="26" spans="1:30" x14ac:dyDescent="0.15">
      <c r="A26" s="90"/>
      <c r="B26" s="63" t="s">
        <v>36</v>
      </c>
      <c r="C26" s="62">
        <v>30</v>
      </c>
      <c r="D26" s="62" t="s">
        <v>9</v>
      </c>
      <c r="E26" s="62" t="s">
        <v>109</v>
      </c>
      <c r="M26" s="47"/>
      <c r="N26" s="14"/>
      <c r="O26" s="15"/>
      <c r="P26" s="15"/>
      <c r="Q26" s="15"/>
      <c r="R26" s="11"/>
      <c r="S26" s="47"/>
      <c r="T26" s="14"/>
      <c r="U26" s="15"/>
      <c r="V26" s="15"/>
      <c r="W26" s="15"/>
      <c r="X26" s="11"/>
      <c r="Y26" s="47"/>
      <c r="Z26" s="14"/>
      <c r="AA26" s="15"/>
      <c r="AB26" s="15"/>
      <c r="AC26" s="15"/>
      <c r="AD26" s="48"/>
    </row>
    <row r="27" spans="1:30" ht="13" customHeight="1" thickBot="1" x14ac:dyDescent="0.2">
      <c r="A27" s="90"/>
      <c r="B27" s="63" t="s">
        <v>58</v>
      </c>
      <c r="C27" s="66">
        <v>0.1</v>
      </c>
      <c r="D27" s="62" t="s">
        <v>111</v>
      </c>
      <c r="E27" s="62" t="s">
        <v>112</v>
      </c>
      <c r="M27" s="59" t="s">
        <v>81</v>
      </c>
      <c r="N27" s="59"/>
      <c r="O27" s="59"/>
      <c r="P27" s="59"/>
      <c r="Q27" s="59"/>
      <c r="R27" s="48"/>
      <c r="S27" s="59" t="s">
        <v>81</v>
      </c>
      <c r="T27" s="59"/>
      <c r="U27" s="59"/>
      <c r="V27" s="59"/>
      <c r="W27" s="59"/>
      <c r="X27" s="48"/>
      <c r="Y27" s="59" t="s">
        <v>81</v>
      </c>
      <c r="Z27" s="59"/>
      <c r="AA27" s="59"/>
      <c r="AB27" s="59"/>
      <c r="AC27" s="59"/>
      <c r="AD27" s="49"/>
    </row>
    <row r="28" spans="1:30" ht="13" thickTop="1" x14ac:dyDescent="0.15">
      <c r="A28" s="90"/>
      <c r="B28" s="63" t="s">
        <v>59</v>
      </c>
      <c r="C28" s="66">
        <v>0.1</v>
      </c>
      <c r="D28" s="62" t="s">
        <v>61</v>
      </c>
      <c r="E28" s="62" t="s">
        <v>25</v>
      </c>
      <c r="M28" s="88" t="s">
        <v>56</v>
      </c>
      <c r="N28" s="18" t="s">
        <v>23</v>
      </c>
      <c r="O28" s="19">
        <f>U28/O9</f>
        <v>41224.406085134586</v>
      </c>
      <c r="P28" s="20" t="s">
        <v>103</v>
      </c>
      <c r="Q28" s="20"/>
      <c r="R28" s="49"/>
      <c r="S28" s="88" t="s">
        <v>56</v>
      </c>
      <c r="T28" s="18" t="s">
        <v>23</v>
      </c>
      <c r="U28" s="19">
        <f>AA28/U9</f>
        <v>40812.162024283236</v>
      </c>
      <c r="V28" s="20" t="s">
        <v>103</v>
      </c>
      <c r="W28" s="20"/>
      <c r="X28" s="49"/>
      <c r="Y28" s="88" t="s">
        <v>56</v>
      </c>
      <c r="Z28" s="18" t="s">
        <v>23</v>
      </c>
      <c r="AA28" s="19">
        <f>APV/AA9</f>
        <v>40404.040404040403</v>
      </c>
      <c r="AB28" s="20" t="s">
        <v>103</v>
      </c>
      <c r="AC28" s="20"/>
      <c r="AD28" s="49"/>
    </row>
    <row r="29" spans="1:30" x14ac:dyDescent="0.15">
      <c r="A29" s="92"/>
      <c r="B29" s="67" t="s">
        <v>37</v>
      </c>
      <c r="C29" s="68">
        <v>0.3</v>
      </c>
      <c r="D29" s="69" t="s">
        <v>61</v>
      </c>
      <c r="E29" s="69" t="s">
        <v>104</v>
      </c>
      <c r="M29" s="88"/>
      <c r="N29" s="18" t="s">
        <v>71</v>
      </c>
      <c r="O29" s="20">
        <f>$C15*(24-$C16-$C17-$C18-$C19-$C20-O7-O8)</f>
        <v>3072</v>
      </c>
      <c r="P29" s="20" t="s">
        <v>2</v>
      </c>
      <c r="Q29" s="20"/>
      <c r="R29" s="49"/>
      <c r="S29" s="88"/>
      <c r="T29" s="18" t="s">
        <v>71</v>
      </c>
      <c r="U29" s="20">
        <f>$C15*(24-$C16-$C17-$C18-$C19-$C20-U7-U8)</f>
        <v>3072</v>
      </c>
      <c r="V29" s="20" t="s">
        <v>2</v>
      </c>
      <c r="W29" s="20"/>
      <c r="X29" s="49"/>
      <c r="Y29" s="88"/>
      <c r="Z29" s="18" t="s">
        <v>71</v>
      </c>
      <c r="AA29" s="20">
        <f>$C15*(24-$C16-$C17-$C18-$C19-$C20-AA7-AA8)</f>
        <v>3072</v>
      </c>
      <c r="AB29" s="20" t="s">
        <v>2</v>
      </c>
      <c r="AC29" s="20"/>
      <c r="AD29" s="49"/>
    </row>
    <row r="30" spans="1:30" ht="11" customHeight="1" x14ac:dyDescent="0.15">
      <c r="M30" s="88"/>
      <c r="N30" s="18" t="s">
        <v>72</v>
      </c>
      <c r="O30" s="19">
        <f>(O5+O6)/60*O28/O4</f>
        <v>8588.4179344030399</v>
      </c>
      <c r="P30" s="20" t="s">
        <v>2</v>
      </c>
      <c r="Q30" s="20"/>
      <c r="R30" s="49"/>
      <c r="S30" s="88"/>
      <c r="T30" s="18" t="s">
        <v>72</v>
      </c>
      <c r="U30" s="19">
        <f>(U5+U6)/60*U28/U4</f>
        <v>510.15202530354048</v>
      </c>
      <c r="V30" s="20" t="s">
        <v>2</v>
      </c>
      <c r="W30" s="20"/>
      <c r="X30" s="49"/>
      <c r="Y30" s="88"/>
      <c r="Z30" s="18" t="s">
        <v>72</v>
      </c>
      <c r="AA30" s="19">
        <f>(AA5+AA6)/60*AA28/AA4</f>
        <v>505.05050505050508</v>
      </c>
      <c r="AB30" s="20" t="s">
        <v>2</v>
      </c>
      <c r="AC30" s="20"/>
      <c r="AD30" s="49"/>
    </row>
    <row r="31" spans="1:30" ht="11" customHeight="1" x14ac:dyDescent="0.15">
      <c r="M31" s="88"/>
      <c r="N31" s="18" t="s">
        <v>70</v>
      </c>
      <c r="O31" s="21">
        <f>IF(O10=1,ROUNDUP(O30/O29,0),O30/O29)</f>
        <v>3</v>
      </c>
      <c r="P31" s="20"/>
      <c r="Q31" s="20"/>
      <c r="R31" s="49"/>
      <c r="S31" s="88"/>
      <c r="T31" s="18" t="s">
        <v>70</v>
      </c>
      <c r="U31" s="21">
        <f>IF(U10=1,ROUNDUP(U30/U29,0),U30/U29)</f>
        <v>1</v>
      </c>
      <c r="V31" s="20"/>
      <c r="W31" s="20"/>
      <c r="X31" s="49"/>
      <c r="Y31" s="88"/>
      <c r="Z31" s="18" t="s">
        <v>70</v>
      </c>
      <c r="AA31" s="21">
        <f>IF(AA10=1,ROUNDUP(AA30/AA29,0),AA30/AA29)</f>
        <v>1</v>
      </c>
      <c r="AB31" s="20"/>
      <c r="AC31" s="20"/>
      <c r="AD31" s="49"/>
    </row>
    <row r="32" spans="1:30" ht="13" thickBot="1" x14ac:dyDescent="0.2">
      <c r="A32" s="80" t="s">
        <v>128</v>
      </c>
      <c r="B32" s="80"/>
      <c r="C32" s="81"/>
      <c r="D32" s="81"/>
      <c r="E32" s="81"/>
      <c r="M32" s="87" t="s">
        <v>68</v>
      </c>
      <c r="N32" s="22" t="s">
        <v>126</v>
      </c>
      <c r="O32" s="23">
        <f>O11/(1-O13)*O28</f>
        <v>41640.814227408679</v>
      </c>
      <c r="P32" s="24" t="s">
        <v>107</v>
      </c>
      <c r="Q32" s="24"/>
      <c r="R32" s="49"/>
      <c r="S32" s="87" t="s">
        <v>68</v>
      </c>
      <c r="T32" s="22" t="s">
        <v>126</v>
      </c>
      <c r="U32" s="23">
        <f>U11/(1-U13)*U28</f>
        <v>41224.406085134586</v>
      </c>
      <c r="V32" s="24" t="s">
        <v>107</v>
      </c>
      <c r="W32" s="24"/>
      <c r="X32" s="49"/>
      <c r="Y32" s="87" t="s">
        <v>68</v>
      </c>
      <c r="Z32" s="22" t="s">
        <v>126</v>
      </c>
      <c r="AA32" s="23">
        <f>AA11/(1-AA13)*AA28</f>
        <v>40812.162024283236</v>
      </c>
      <c r="AB32" s="24" t="s">
        <v>107</v>
      </c>
      <c r="AC32" s="24"/>
      <c r="AD32" s="49"/>
    </row>
    <row r="33" spans="1:30" ht="13" thickTop="1" x14ac:dyDescent="0.15">
      <c r="A33" s="94" t="s">
        <v>135</v>
      </c>
      <c r="B33" s="78" t="s">
        <v>86</v>
      </c>
      <c r="C33" s="79">
        <v>1</v>
      </c>
      <c r="D33" s="78" t="s">
        <v>64</v>
      </c>
      <c r="E33" s="78"/>
      <c r="M33" s="88"/>
      <c r="N33" s="18" t="s">
        <v>127</v>
      </c>
      <c r="O33" s="19">
        <f>O12/(1-O14)*O28</f>
        <v>0</v>
      </c>
      <c r="P33" s="20" t="s">
        <v>107</v>
      </c>
      <c r="Q33" s="20"/>
      <c r="R33" s="49"/>
      <c r="S33" s="88"/>
      <c r="T33" s="18" t="s">
        <v>127</v>
      </c>
      <c r="U33" s="19">
        <f>U12/(1-U14)*U28</f>
        <v>81624.324048566472</v>
      </c>
      <c r="V33" s="20" t="s">
        <v>107</v>
      </c>
      <c r="W33" s="20"/>
      <c r="X33" s="49"/>
      <c r="Y33" s="88"/>
      <c r="Z33" s="18" t="s">
        <v>127</v>
      </c>
      <c r="AA33" s="19">
        <f>AA12/(1-AA14)*AA28</f>
        <v>0</v>
      </c>
      <c r="AB33" s="20" t="s">
        <v>107</v>
      </c>
      <c r="AC33" s="20"/>
      <c r="AD33" s="49"/>
    </row>
    <row r="34" spans="1:30" x14ac:dyDescent="0.15">
      <c r="A34" s="91"/>
      <c r="B34" s="78" t="s">
        <v>87</v>
      </c>
      <c r="C34" s="79">
        <v>30</v>
      </c>
      <c r="D34" s="78" t="s">
        <v>64</v>
      </c>
      <c r="E34" s="78"/>
      <c r="M34" s="88"/>
      <c r="N34" s="18" t="s">
        <v>69</v>
      </c>
      <c r="O34" s="19">
        <f>(O5+O6)/60*O31*O20*O28</f>
        <v>46377.456845776411</v>
      </c>
      <c r="P34" s="20" t="s">
        <v>108</v>
      </c>
      <c r="Q34" s="20"/>
      <c r="R34" s="49"/>
      <c r="S34" s="88"/>
      <c r="T34" s="18" t="s">
        <v>69</v>
      </c>
      <c r="U34" s="19">
        <f>(U5+U6)/60*U31*U20*U28</f>
        <v>918.2736455463729</v>
      </c>
      <c r="V34" s="20" t="s">
        <v>108</v>
      </c>
      <c r="W34" s="20"/>
      <c r="X34" s="49"/>
      <c r="Y34" s="88"/>
      <c r="Z34" s="18" t="s">
        <v>69</v>
      </c>
      <c r="AA34" s="19">
        <f>(AA5+AA6)/60*AA31*AA20*AA28</f>
        <v>909.09090909090912</v>
      </c>
      <c r="AB34" s="20" t="s">
        <v>108</v>
      </c>
      <c r="AC34" s="20"/>
      <c r="AD34" s="49"/>
    </row>
    <row r="35" spans="1:30" x14ac:dyDescent="0.15">
      <c r="A35" s="91"/>
      <c r="B35" s="78" t="s">
        <v>130</v>
      </c>
      <c r="C35" s="78">
        <v>20</v>
      </c>
      <c r="D35" s="78" t="s">
        <v>83</v>
      </c>
      <c r="E35" s="78"/>
      <c r="M35" s="88"/>
      <c r="N35" s="18" t="s">
        <v>75</v>
      </c>
      <c r="O35" s="20">
        <f>ROUNDUP(O31,0)*O17</f>
        <v>6</v>
      </c>
      <c r="P35" s="20" t="s">
        <v>89</v>
      </c>
      <c r="Q35" s="20"/>
      <c r="R35" s="49"/>
      <c r="S35" s="88"/>
      <c r="T35" s="18" t="s">
        <v>75</v>
      </c>
      <c r="U35" s="20">
        <f>ROUNDUP(U31,0)*U17</f>
        <v>2</v>
      </c>
      <c r="V35" s="20" t="s">
        <v>89</v>
      </c>
      <c r="W35" s="20"/>
      <c r="X35" s="49"/>
      <c r="Y35" s="88"/>
      <c r="Z35" s="18" t="s">
        <v>75</v>
      </c>
      <c r="AA35" s="20">
        <f>ROUNDUP(AA31,0)*AA17</f>
        <v>2</v>
      </c>
      <c r="AB35" s="20" t="s">
        <v>89</v>
      </c>
      <c r="AC35" s="20"/>
      <c r="AD35" s="49"/>
    </row>
    <row r="36" spans="1:30" ht="12" customHeight="1" x14ac:dyDescent="0.15">
      <c r="A36" s="92"/>
      <c r="B36" s="69" t="s">
        <v>131</v>
      </c>
      <c r="C36" s="69">
        <v>2</v>
      </c>
      <c r="D36" s="69" t="s">
        <v>83</v>
      </c>
      <c r="E36" s="69"/>
      <c r="M36" s="96"/>
      <c r="N36" s="25" t="s">
        <v>76</v>
      </c>
      <c r="O36" s="26">
        <f>(O30*O15 + ($C15-O30)*O16)</f>
        <v>7753.5761409627357</v>
      </c>
      <c r="P36" s="27" t="s">
        <v>106</v>
      </c>
      <c r="Q36" s="27"/>
      <c r="R36" s="49"/>
      <c r="S36" s="96"/>
      <c r="T36" s="25" t="s">
        <v>76</v>
      </c>
      <c r="U36" s="26">
        <f>(U30*U15 + ($C15-U30)*U16)</f>
        <v>483.13682277318645</v>
      </c>
      <c r="V36" s="27" t="s">
        <v>106</v>
      </c>
      <c r="W36" s="27"/>
      <c r="X36" s="49"/>
      <c r="Y36" s="96"/>
      <c r="Z36" s="25" t="s">
        <v>76</v>
      </c>
      <c r="AA36" s="26">
        <f>(AA30*AA15 + ($C15-AA30)*AA16)</f>
        <v>478.54545454545456</v>
      </c>
      <c r="AB36" s="27" t="s">
        <v>106</v>
      </c>
      <c r="AC36" s="27"/>
      <c r="AD36" s="50"/>
    </row>
    <row r="37" spans="1:30" ht="11" customHeight="1" x14ac:dyDescent="0.15">
      <c r="M37" s="87" t="s">
        <v>78</v>
      </c>
      <c r="N37" s="42"/>
      <c r="O37" s="42" t="s">
        <v>7</v>
      </c>
      <c r="P37" s="43" t="s">
        <v>101</v>
      </c>
      <c r="Q37" s="43" t="s">
        <v>60</v>
      </c>
      <c r="R37" s="50"/>
      <c r="S37" s="87" t="s">
        <v>78</v>
      </c>
      <c r="T37" s="42"/>
      <c r="U37" s="42" t="s">
        <v>7</v>
      </c>
      <c r="V37" s="43" t="s">
        <v>101</v>
      </c>
      <c r="W37" s="43" t="s">
        <v>60</v>
      </c>
      <c r="X37" s="50"/>
      <c r="Y37" s="87" t="s">
        <v>78</v>
      </c>
      <c r="Z37" s="42"/>
      <c r="AA37" s="42" t="s">
        <v>7</v>
      </c>
      <c r="AB37" s="43" t="s">
        <v>101</v>
      </c>
      <c r="AC37" s="43" t="s">
        <v>60</v>
      </c>
      <c r="AD37" s="52"/>
    </row>
    <row r="38" spans="1:30" x14ac:dyDescent="0.15">
      <c r="M38" s="88"/>
      <c r="N38" s="18" t="s">
        <v>90</v>
      </c>
      <c r="O38" s="28">
        <f>O18*O32+O19*O33</f>
        <v>41640.814227408679</v>
      </c>
      <c r="P38" s="29">
        <f t="shared" ref="P38:P46" si="4">O38/APV</f>
        <v>1.0410203556852169</v>
      </c>
      <c r="Q38" s="51">
        <f>O38/O$49</f>
        <v>1.9824717588900143E-2</v>
      </c>
      <c r="R38" s="52"/>
      <c r="S38" s="88"/>
      <c r="T38" s="18" t="s">
        <v>90</v>
      </c>
      <c r="U38" s="28">
        <f>U18*U32+U19*U33</f>
        <v>449346.02632796695</v>
      </c>
      <c r="V38" s="29">
        <f t="shared" ref="V38:V46" si="5">U38/APV</f>
        <v>11.233650658199174</v>
      </c>
      <c r="W38" s="51">
        <f>U38/U$49</f>
        <v>0.58206262649183471</v>
      </c>
      <c r="X38" s="52"/>
      <c r="Y38" s="88"/>
      <c r="Z38" s="18" t="s">
        <v>90</v>
      </c>
      <c r="AA38" s="28">
        <f>AA18*AA32+AA19*AA33</f>
        <v>40812.162024283236</v>
      </c>
      <c r="AB38" s="29">
        <f t="shared" ref="AB38:AB46" si="6">AA38/APV</f>
        <v>1.0203040506070808</v>
      </c>
      <c r="AC38" s="51">
        <f>AA38/AA$49</f>
        <v>0.11236041993418928</v>
      </c>
      <c r="AD38" s="52"/>
    </row>
    <row r="39" spans="1:30" x14ac:dyDescent="0.15">
      <c r="M39" s="88"/>
      <c r="N39" s="18" t="s">
        <v>91</v>
      </c>
      <c r="O39" s="28">
        <f>WAGE*O34</f>
        <v>1159436.4211444103</v>
      </c>
      <c r="P39" s="29">
        <f t="shared" si="4"/>
        <v>28.985910528610258</v>
      </c>
      <c r="Q39" s="51">
        <f t="shared" ref="Q39:Q49" si="7">O39/O$49</f>
        <v>0.55199448036593834</v>
      </c>
      <c r="R39" s="52"/>
      <c r="S39" s="88"/>
      <c r="T39" s="18" t="s">
        <v>91</v>
      </c>
      <c r="U39" s="28">
        <f>WAGE*U34</f>
        <v>22956.841138659322</v>
      </c>
      <c r="V39" s="29">
        <f t="shared" si="5"/>
        <v>0.57392102846648307</v>
      </c>
      <c r="W39" s="51">
        <f t="shared" ref="W39:W49" si="8">U39/U$49</f>
        <v>2.9737259186022061E-2</v>
      </c>
      <c r="X39" s="52"/>
      <c r="Y39" s="88"/>
      <c r="Z39" s="18" t="s">
        <v>91</v>
      </c>
      <c r="AA39" s="28">
        <f>WAGE*AA34</f>
        <v>22727.272727272728</v>
      </c>
      <c r="AB39" s="29">
        <f t="shared" si="6"/>
        <v>0.56818181818181823</v>
      </c>
      <c r="AC39" s="51">
        <f t="shared" ref="AC39:AC49" si="9">AA39/AA$49</f>
        <v>6.2570708850851656E-2</v>
      </c>
      <c r="AD39" s="52"/>
    </row>
    <row r="40" spans="1:30" x14ac:dyDescent="0.15">
      <c r="M40" s="88"/>
      <c r="N40" s="25" t="s">
        <v>92</v>
      </c>
      <c r="O40" s="37">
        <f>PELEC*O36</f>
        <v>465.21456845776413</v>
      </c>
      <c r="P40" s="38">
        <f t="shared" si="4"/>
        <v>1.1630364211444102E-2</v>
      </c>
      <c r="Q40" s="53">
        <f t="shared" si="7"/>
        <v>2.2148335975252521E-4</v>
      </c>
      <c r="R40" s="52"/>
      <c r="S40" s="88"/>
      <c r="T40" s="25" t="s">
        <v>92</v>
      </c>
      <c r="U40" s="37">
        <f>PELEC*U36</f>
        <v>28.988209366391185</v>
      </c>
      <c r="V40" s="38">
        <f t="shared" si="5"/>
        <v>7.2470523415977964E-4</v>
      </c>
      <c r="W40" s="53">
        <f t="shared" si="8"/>
        <v>3.7550022237832565E-5</v>
      </c>
      <c r="X40" s="52"/>
      <c r="Y40" s="88"/>
      <c r="Z40" s="25" t="s">
        <v>92</v>
      </c>
      <c r="AA40" s="37">
        <f>PELEC*AA36</f>
        <v>28.712727272727271</v>
      </c>
      <c r="AB40" s="38">
        <f t="shared" si="6"/>
        <v>7.1781818181818177E-4</v>
      </c>
      <c r="AC40" s="53">
        <f t="shared" si="9"/>
        <v>7.9049330733811941E-5</v>
      </c>
      <c r="AD40" s="52"/>
    </row>
    <row r="41" spans="1:30" ht="12" customHeight="1" x14ac:dyDescent="0.15">
      <c r="M41" s="88"/>
      <c r="N41" s="18" t="s">
        <v>94</v>
      </c>
      <c r="O41" s="28">
        <f>-PMT(DR,CRP,O21*O31)</f>
        <v>530952.49247953226</v>
      </c>
      <c r="P41" s="29">
        <f t="shared" si="4"/>
        <v>13.273812311988307</v>
      </c>
      <c r="Q41" s="51">
        <f t="shared" si="7"/>
        <v>0.25278043697812652</v>
      </c>
      <c r="R41" s="52"/>
      <c r="S41" s="88"/>
      <c r="T41" s="18" t="s">
        <v>94</v>
      </c>
      <c r="U41" s="28">
        <f>-PMT(DR,CRP,U21*U31)</f>
        <v>176984.16415984411</v>
      </c>
      <c r="V41" s="29">
        <f t="shared" si="5"/>
        <v>4.4246041039961028</v>
      </c>
      <c r="W41" s="51">
        <f t="shared" si="8"/>
        <v>0.22925732376044664</v>
      </c>
      <c r="X41" s="52"/>
      <c r="Y41" s="88"/>
      <c r="Z41" s="18" t="s">
        <v>94</v>
      </c>
      <c r="AA41" s="28">
        <f>-PMT(DR,CRP,AA21*AA31)</f>
        <v>176984.16415984411</v>
      </c>
      <c r="AB41" s="29">
        <f t="shared" si="6"/>
        <v>4.4246041039961028</v>
      </c>
      <c r="AC41" s="51">
        <f t="shared" si="9"/>
        <v>0.48725708270170537</v>
      </c>
      <c r="AD41" s="52"/>
    </row>
    <row r="42" spans="1:30" x14ac:dyDescent="0.15">
      <c r="M42" s="88"/>
      <c r="N42" s="18" t="s">
        <v>95</v>
      </c>
      <c r="O42" s="28">
        <f>-PMT(DR,CRP,O22*O31) + AEC*O41</f>
        <v>58404.774172748555</v>
      </c>
      <c r="P42" s="29">
        <f t="shared" si="4"/>
        <v>1.4601193543187139</v>
      </c>
      <c r="Q42" s="51">
        <f t="shared" si="7"/>
        <v>2.7805848067593921E-2</v>
      </c>
      <c r="R42" s="52"/>
      <c r="S42" s="88"/>
      <c r="T42" s="18" t="s">
        <v>95</v>
      </c>
      <c r="U42" s="28">
        <f>-PMT(DR,CRP,U22*U31) + AEC*U41</f>
        <v>19468.258057582851</v>
      </c>
      <c r="V42" s="29">
        <f t="shared" si="5"/>
        <v>0.48670645143957125</v>
      </c>
      <c r="W42" s="51">
        <f t="shared" si="8"/>
        <v>2.5218305613649131E-2</v>
      </c>
      <c r="X42" s="52"/>
      <c r="Y42" s="88"/>
      <c r="Z42" s="18" t="s">
        <v>95</v>
      </c>
      <c r="AA42" s="28">
        <f>-PMT(DR,CRP,AA22*AA31) + AEC*AA41</f>
        <v>19468.258057582851</v>
      </c>
      <c r="AB42" s="29">
        <f t="shared" si="6"/>
        <v>0.48670645143957125</v>
      </c>
      <c r="AC42" s="51">
        <f t="shared" si="9"/>
        <v>5.359827909718759E-2</v>
      </c>
      <c r="AD42" s="52"/>
    </row>
    <row r="43" spans="1:30" x14ac:dyDescent="0.15">
      <c r="M43" s="88"/>
      <c r="N43" s="18" t="s">
        <v>96</v>
      </c>
      <c r="O43" s="28">
        <f>-PMT(DR,O24,O23)*O35</f>
        <v>35501.886792452831</v>
      </c>
      <c r="P43" s="29">
        <f t="shared" si="4"/>
        <v>0.88754716981132076</v>
      </c>
      <c r="Q43" s="51">
        <f t="shared" si="7"/>
        <v>1.6902044126462318E-2</v>
      </c>
      <c r="R43" s="52"/>
      <c r="S43" s="88"/>
      <c r="T43" s="18" t="s">
        <v>96</v>
      </c>
      <c r="U43" s="28">
        <f>-PMT(DR,U24,U23)*U35</f>
        <v>11833.962264150945</v>
      </c>
      <c r="V43" s="29">
        <f t="shared" si="5"/>
        <v>0.29584905660377364</v>
      </c>
      <c r="W43" s="51">
        <f t="shared" si="8"/>
        <v>1.5329182308712557E-2</v>
      </c>
      <c r="X43" s="52"/>
      <c r="Y43" s="88"/>
      <c r="Z43" s="18" t="s">
        <v>96</v>
      </c>
      <c r="AA43" s="28">
        <f>-PMT(DR,AA24,AA23)*AA35</f>
        <v>11833.962264150945</v>
      </c>
      <c r="AB43" s="29">
        <f t="shared" si="6"/>
        <v>0.29584905660377364</v>
      </c>
      <c r="AC43" s="51">
        <f t="shared" si="9"/>
        <v>3.2580213924814777E-2</v>
      </c>
      <c r="AD43" s="52"/>
    </row>
    <row r="44" spans="1:30" x14ac:dyDescent="0.15">
      <c r="M44" s="88"/>
      <c r="N44" s="18" t="s">
        <v>97</v>
      </c>
      <c r="O44" s="28">
        <f>-PMT(DR,BRP,PBLD)*O25*O31</f>
        <v>3724.3097265582956</v>
      </c>
      <c r="P44" s="29">
        <f t="shared" si="4"/>
        <v>9.3107743163957382E-2</v>
      </c>
      <c r="Q44" s="51">
        <f t="shared" si="7"/>
        <v>1.7731014609703227E-3</v>
      </c>
      <c r="R44" s="52"/>
      <c r="S44" s="88"/>
      <c r="T44" s="18" t="s">
        <v>97</v>
      </c>
      <c r="U44" s="28">
        <f>-PMT(DR,BRP,PBLD)*U25*U31</f>
        <v>1241.4365755194319</v>
      </c>
      <c r="V44" s="29">
        <f t="shared" si="5"/>
        <v>3.1035914387985798E-2</v>
      </c>
      <c r="W44" s="51">
        <f t="shared" si="8"/>
        <v>1.6081010878740152E-3</v>
      </c>
      <c r="X44" s="52"/>
      <c r="Y44" s="88"/>
      <c r="Z44" s="18" t="s">
        <v>97</v>
      </c>
      <c r="AA44" s="28">
        <f>-PMT(DR,BRP,PBLD)*AA25*AA31</f>
        <v>1241.4365755194319</v>
      </c>
      <c r="AB44" s="29">
        <f t="shared" si="6"/>
        <v>3.1035914387985798E-2</v>
      </c>
      <c r="AC44" s="51">
        <f t="shared" si="9"/>
        <v>3.4178129270394865E-3</v>
      </c>
      <c r="AD44" s="52"/>
    </row>
    <row r="45" spans="1:30" x14ac:dyDescent="0.15">
      <c r="M45" s="88"/>
      <c r="N45" s="18" t="s">
        <v>98</v>
      </c>
      <c r="O45" s="28">
        <f>O7*WAGE+MAINT*SUM(O41:O44)</f>
        <v>62883.346317129202</v>
      </c>
      <c r="P45" s="29">
        <f t="shared" si="4"/>
        <v>1.57208365792823</v>
      </c>
      <c r="Q45" s="51">
        <f t="shared" si="7"/>
        <v>2.9938045278699858E-2</v>
      </c>
      <c r="R45" s="52"/>
      <c r="S45" s="88"/>
      <c r="T45" s="18" t="s">
        <v>98</v>
      </c>
      <c r="U45" s="28">
        <f>U7*WAGE+MAINT*SUM(U41:U44)</f>
        <v>20977.782105709735</v>
      </c>
      <c r="V45" s="29">
        <f t="shared" si="5"/>
        <v>0.52444455264274337</v>
      </c>
      <c r="W45" s="51">
        <f t="shared" si="8"/>
        <v>2.7173675152321816E-2</v>
      </c>
      <c r="X45" s="52"/>
      <c r="Y45" s="88"/>
      <c r="Z45" s="18" t="s">
        <v>98</v>
      </c>
      <c r="AA45" s="28">
        <f>AA7*WAGE+MAINT*SUM(AA41:AA44)</f>
        <v>20977.782105709735</v>
      </c>
      <c r="AB45" s="29">
        <f t="shared" si="6"/>
        <v>0.52444455264274337</v>
      </c>
      <c r="AC45" s="51">
        <f t="shared" si="9"/>
        <v>5.7754166644810666E-2</v>
      </c>
      <c r="AD45" s="52"/>
    </row>
    <row r="46" spans="1:30" x14ac:dyDescent="0.15">
      <c r="M46" s="88"/>
      <c r="N46" s="25" t="s">
        <v>99</v>
      </c>
      <c r="O46" s="37">
        <f>OH*SUM(O41:O45)</f>
        <v>207440.04284652634</v>
      </c>
      <c r="P46" s="38">
        <f t="shared" si="4"/>
        <v>5.1860010711631581</v>
      </c>
      <c r="Q46" s="53">
        <f t="shared" si="7"/>
        <v>9.8759842773555886E-2</v>
      </c>
      <c r="R46" s="52"/>
      <c r="S46" s="88"/>
      <c r="T46" s="25" t="s">
        <v>99</v>
      </c>
      <c r="U46" s="37">
        <f>OH*SUM(U41:U45)</f>
        <v>69151.680948842128</v>
      </c>
      <c r="V46" s="38">
        <f t="shared" si="5"/>
        <v>1.7287920237210532</v>
      </c>
      <c r="W46" s="53">
        <f t="shared" si="8"/>
        <v>8.9575976376901262E-2</v>
      </c>
      <c r="X46" s="52"/>
      <c r="Y46" s="88"/>
      <c r="Z46" s="25" t="s">
        <v>99</v>
      </c>
      <c r="AA46" s="37">
        <f>OH*SUM(AA41:AA45)</f>
        <v>69151.680948842128</v>
      </c>
      <c r="AB46" s="38">
        <f t="shared" si="6"/>
        <v>1.7287920237210532</v>
      </c>
      <c r="AC46" s="53">
        <f t="shared" si="9"/>
        <v>0.19038226658866739</v>
      </c>
      <c r="AD46" s="55"/>
    </row>
    <row r="47" spans="1:30" x14ac:dyDescent="0.15">
      <c r="M47" s="88"/>
      <c r="N47" s="39" t="s">
        <v>93</v>
      </c>
      <c r="O47" s="40">
        <f>SUM(O38:O40)</f>
        <v>1201542.4499402768</v>
      </c>
      <c r="P47" s="41">
        <f>SUM(P38:P40)</f>
        <v>30.03856124850692</v>
      </c>
      <c r="Q47" s="54">
        <f t="shared" si="7"/>
        <v>0.57204068131459096</v>
      </c>
      <c r="R47" s="55"/>
      <c r="S47" s="88"/>
      <c r="T47" s="39" t="s">
        <v>93</v>
      </c>
      <c r="U47" s="40">
        <f>SUM(U38:U40)</f>
        <v>472331.85567599267</v>
      </c>
      <c r="V47" s="41">
        <f>SUM(V38:V40)</f>
        <v>11.808296391899816</v>
      </c>
      <c r="W47" s="54">
        <f t="shared" si="8"/>
        <v>0.61183743570009463</v>
      </c>
      <c r="X47" s="55"/>
      <c r="Y47" s="88"/>
      <c r="Z47" s="39" t="s">
        <v>93</v>
      </c>
      <c r="AA47" s="40">
        <f>SUM(AA38:AA40)</f>
        <v>63568.147478828694</v>
      </c>
      <c r="AB47" s="41">
        <f>SUM(AB38:AB40)</f>
        <v>1.5892036869707171</v>
      </c>
      <c r="AC47" s="54">
        <f t="shared" si="9"/>
        <v>0.17501017811577477</v>
      </c>
      <c r="AD47" s="55"/>
    </row>
    <row r="48" spans="1:30" x14ac:dyDescent="0.15">
      <c r="M48" s="88"/>
      <c r="N48" s="30" t="s">
        <v>100</v>
      </c>
      <c r="O48" s="31">
        <f>SUM(O41:O46)</f>
        <v>898906.85233494756</v>
      </c>
      <c r="P48" s="32">
        <f>SUM(P41:P46)</f>
        <v>22.472671308373684</v>
      </c>
      <c r="Q48" s="56">
        <f t="shared" si="7"/>
        <v>0.42795931868540887</v>
      </c>
      <c r="R48" s="55"/>
      <c r="S48" s="88"/>
      <c r="T48" s="30" t="s">
        <v>100</v>
      </c>
      <c r="U48" s="31">
        <f>SUM(U41:U46)</f>
        <v>299657.28411164921</v>
      </c>
      <c r="V48" s="32">
        <f>SUM(V41:V46)</f>
        <v>7.4914321027912294</v>
      </c>
      <c r="W48" s="56">
        <f t="shared" si="8"/>
        <v>0.38816256429990542</v>
      </c>
      <c r="X48" s="55"/>
      <c r="Y48" s="88"/>
      <c r="Z48" s="30" t="s">
        <v>100</v>
      </c>
      <c r="AA48" s="31">
        <f>SUM(AA41:AA46)</f>
        <v>299657.28411164921</v>
      </c>
      <c r="AB48" s="32">
        <f>SUM(AB41:AB46)</f>
        <v>7.4914321027912294</v>
      </c>
      <c r="AC48" s="56">
        <f t="shared" si="9"/>
        <v>0.82498982188422532</v>
      </c>
      <c r="AD48" s="55"/>
    </row>
    <row r="49" spans="7:29" ht="13" thickBot="1" x14ac:dyDescent="0.2">
      <c r="M49" s="88"/>
      <c r="N49" s="33" t="s">
        <v>82</v>
      </c>
      <c r="O49" s="34">
        <f>O48+O47</f>
        <v>2100449.3022752246</v>
      </c>
      <c r="P49" s="35">
        <f>P48+P47</f>
        <v>52.5112325568806</v>
      </c>
      <c r="Q49" s="57">
        <f t="shared" si="7"/>
        <v>1</v>
      </c>
      <c r="R49" s="55"/>
      <c r="S49" s="88"/>
      <c r="T49" s="33" t="s">
        <v>82</v>
      </c>
      <c r="U49" s="34">
        <f>U48+U47</f>
        <v>771989.13978764182</v>
      </c>
      <c r="V49" s="35">
        <f>V48+V47</f>
        <v>19.299728494691045</v>
      </c>
      <c r="W49" s="57">
        <f t="shared" si="8"/>
        <v>1</v>
      </c>
      <c r="X49" s="55"/>
      <c r="Y49" s="88"/>
      <c r="Z49" s="33" t="s">
        <v>82</v>
      </c>
      <c r="AA49" s="34">
        <f>AA48+AA47</f>
        <v>363225.43159047788</v>
      </c>
      <c r="AB49" s="35">
        <f>AB48+AB47</f>
        <v>9.0806357897619456</v>
      </c>
      <c r="AC49" s="57">
        <f t="shared" si="9"/>
        <v>1</v>
      </c>
    </row>
    <row r="54" spans="7:29" x14ac:dyDescent="0.15">
      <c r="G54" s="86" t="s">
        <v>134</v>
      </c>
      <c r="H54" s="86"/>
      <c r="I54" s="86"/>
      <c r="J54" s="86"/>
      <c r="K54" s="86"/>
      <c r="L54" s="44"/>
    </row>
    <row r="55" spans="7:29" x14ac:dyDescent="0.15">
      <c r="G55" s="72" t="s">
        <v>119</v>
      </c>
      <c r="H55" s="73" t="s">
        <v>129</v>
      </c>
      <c r="I55" s="72" t="s">
        <v>132</v>
      </c>
      <c r="L55" s="50"/>
    </row>
    <row r="56" spans="7:29" x14ac:dyDescent="0.15">
      <c r="G56" s="74">
        <f>K14</f>
        <v>80.89159684133358</v>
      </c>
      <c r="H56" s="75">
        <v>1</v>
      </c>
      <c r="I56" s="75">
        <v>2</v>
      </c>
      <c r="L56" s="71"/>
    </row>
    <row r="57" spans="7:29" x14ac:dyDescent="0.15">
      <c r="G57" s="76">
        <v>1000</v>
      </c>
      <c r="H57" s="77">
        <f t="dataTable" ref="H57:I155" dt2D="1" dtr="1" r1="C10" r2="C14"/>
        <v>923.08818530991834</v>
      </c>
      <c r="I57" s="77">
        <v>946.31280915569096</v>
      </c>
      <c r="L57" s="71"/>
    </row>
    <row r="58" spans="7:29" x14ac:dyDescent="0.15">
      <c r="G58" s="76">
        <v>1500</v>
      </c>
      <c r="H58" s="77">
        <v>623.429461198269</v>
      </c>
      <c r="I58" s="77">
        <v>646.65408504404149</v>
      </c>
      <c r="L58" s="71"/>
    </row>
    <row r="59" spans="7:29" x14ac:dyDescent="0.15">
      <c r="G59" s="76">
        <v>2000</v>
      </c>
      <c r="H59" s="77">
        <v>473.60009914244444</v>
      </c>
      <c r="I59" s="77">
        <v>496.82472298821705</v>
      </c>
      <c r="L59" s="71"/>
    </row>
    <row r="60" spans="7:29" x14ac:dyDescent="0.15">
      <c r="G60" s="76">
        <v>2500</v>
      </c>
      <c r="H60" s="77">
        <v>383.70248190894966</v>
      </c>
      <c r="I60" s="77">
        <v>406.92710575472228</v>
      </c>
      <c r="L60" s="71"/>
    </row>
    <row r="61" spans="7:29" x14ac:dyDescent="0.15">
      <c r="G61" s="76">
        <v>3000</v>
      </c>
      <c r="H61" s="77">
        <v>323.77073708661982</v>
      </c>
      <c r="I61" s="77">
        <v>346.99536093239237</v>
      </c>
      <c r="L61" s="71"/>
    </row>
    <row r="62" spans="7:29" x14ac:dyDescent="0.15">
      <c r="G62" s="76">
        <v>3500</v>
      </c>
      <c r="H62" s="77">
        <v>280.96234792781274</v>
      </c>
      <c r="I62" s="77">
        <v>304.18697177358536</v>
      </c>
      <c r="L62" s="71"/>
    </row>
    <row r="63" spans="7:29" x14ac:dyDescent="0.15">
      <c r="G63" s="76">
        <v>4000</v>
      </c>
      <c r="H63" s="77">
        <v>248.85605605870754</v>
      </c>
      <c r="I63" s="77">
        <v>272.08067990448012</v>
      </c>
      <c r="L63" s="71"/>
    </row>
    <row r="64" spans="7:29" x14ac:dyDescent="0.15">
      <c r="G64" s="76">
        <v>4500</v>
      </c>
      <c r="H64" s="77">
        <v>223.88449571607006</v>
      </c>
      <c r="I64" s="77">
        <v>247.10911956184265</v>
      </c>
      <c r="L64" s="71"/>
    </row>
    <row r="65" spans="7:12" x14ac:dyDescent="0.15">
      <c r="G65" s="76">
        <v>5000</v>
      </c>
      <c r="H65" s="77">
        <v>203.90724744196012</v>
      </c>
      <c r="I65" s="77">
        <v>227.13187128773271</v>
      </c>
      <c r="L65" s="50"/>
    </row>
    <row r="66" spans="7:12" x14ac:dyDescent="0.15">
      <c r="G66" s="76">
        <v>5500</v>
      </c>
      <c r="H66" s="77">
        <v>187.56222612677925</v>
      </c>
      <c r="I66" s="77">
        <v>210.78684997255181</v>
      </c>
      <c r="L66" s="50"/>
    </row>
    <row r="67" spans="7:12" x14ac:dyDescent="0.15">
      <c r="G67" s="76">
        <v>6000</v>
      </c>
      <c r="H67" s="77">
        <v>173.9413750307952</v>
      </c>
      <c r="I67" s="77">
        <v>197.16599887656778</v>
      </c>
      <c r="L67" s="50"/>
    </row>
    <row r="68" spans="7:12" x14ac:dyDescent="0.15">
      <c r="G68" s="76">
        <v>6500</v>
      </c>
      <c r="H68" s="77">
        <v>162.41603948803947</v>
      </c>
      <c r="I68" s="77">
        <v>185.64066333381206</v>
      </c>
    </row>
    <row r="69" spans="7:12" x14ac:dyDescent="0.15">
      <c r="G69" s="76">
        <v>7000</v>
      </c>
      <c r="H69" s="77">
        <v>152.53718045139169</v>
      </c>
      <c r="I69" s="77">
        <v>175.76180429716425</v>
      </c>
    </row>
    <row r="70" spans="7:12" x14ac:dyDescent="0.15">
      <c r="G70" s="76">
        <v>7500</v>
      </c>
      <c r="H70" s="77">
        <v>143.9755026196303</v>
      </c>
      <c r="I70" s="77">
        <v>167.20012646540289</v>
      </c>
    </row>
    <row r="71" spans="7:12" x14ac:dyDescent="0.15">
      <c r="G71" s="76">
        <v>8000</v>
      </c>
      <c r="H71" s="77">
        <v>136.48403451683907</v>
      </c>
      <c r="I71" s="77">
        <v>159.70865836261166</v>
      </c>
    </row>
    <row r="72" spans="7:12" x14ac:dyDescent="0.15">
      <c r="G72" s="76">
        <v>8500</v>
      </c>
      <c r="H72" s="77">
        <v>129.8739156026115</v>
      </c>
      <c r="I72" s="77">
        <v>153.09853944838409</v>
      </c>
    </row>
    <row r="73" spans="7:12" x14ac:dyDescent="0.15">
      <c r="G73" s="76">
        <v>9000</v>
      </c>
      <c r="H73" s="77">
        <v>123.99825434552037</v>
      </c>
      <c r="I73" s="77">
        <v>147.22287819129295</v>
      </c>
    </row>
    <row r="74" spans="7:12" x14ac:dyDescent="0.15">
      <c r="G74" s="76">
        <v>9500</v>
      </c>
      <c r="H74" s="77">
        <v>118.74108374707035</v>
      </c>
      <c r="I74" s="77">
        <v>141.96570759284293</v>
      </c>
    </row>
    <row r="75" spans="7:12" x14ac:dyDescent="0.15">
      <c r="G75" s="76">
        <v>10000</v>
      </c>
      <c r="H75" s="77">
        <v>114.00963020846535</v>
      </c>
      <c r="I75" s="77">
        <v>137.23425405423797</v>
      </c>
    </row>
    <row r="76" spans="7:12" x14ac:dyDescent="0.15">
      <c r="G76" s="76">
        <v>10500</v>
      </c>
      <c r="H76" s="77">
        <v>109.72879129258467</v>
      </c>
      <c r="I76" s="77">
        <v>132.95341513835726</v>
      </c>
    </row>
    <row r="77" spans="7:12" x14ac:dyDescent="0.15">
      <c r="G77" s="76">
        <v>11000</v>
      </c>
      <c r="H77" s="77">
        <v>105.83711955087492</v>
      </c>
      <c r="I77" s="77">
        <v>129.0617433966475</v>
      </c>
    </row>
    <row r="78" spans="7:12" x14ac:dyDescent="0.15">
      <c r="G78" s="76">
        <v>11500</v>
      </c>
      <c r="H78" s="77">
        <v>102.28385404757475</v>
      </c>
      <c r="I78" s="77">
        <v>125.50847789334733</v>
      </c>
    </row>
    <row r="79" spans="7:12" x14ac:dyDescent="0.15">
      <c r="G79" s="76">
        <v>12000</v>
      </c>
      <c r="H79" s="77">
        <v>99.02669400288292</v>
      </c>
      <c r="I79" s="77">
        <v>122.2513178486555</v>
      </c>
    </row>
    <row r="80" spans="7:12" x14ac:dyDescent="0.15">
      <c r="G80" s="76">
        <v>12500</v>
      </c>
      <c r="H80" s="77">
        <v>96.030106761766433</v>
      </c>
      <c r="I80" s="77">
        <v>119.25473060753902</v>
      </c>
    </row>
    <row r="81" spans="7:9" x14ac:dyDescent="0.15">
      <c r="G81" s="76">
        <v>13000</v>
      </c>
      <c r="H81" s="77">
        <v>93.264026231505056</v>
      </c>
      <c r="I81" s="77">
        <v>116.48865007727763</v>
      </c>
    </row>
    <row r="82" spans="7:9" x14ac:dyDescent="0.15">
      <c r="G82" s="76">
        <v>13500</v>
      </c>
      <c r="H82" s="77">
        <v>90.702840555337104</v>
      </c>
      <c r="I82" s="77">
        <v>113.92746440110969</v>
      </c>
    </row>
    <row r="83" spans="7:9" x14ac:dyDescent="0.15">
      <c r="G83" s="76">
        <v>14000</v>
      </c>
      <c r="H83" s="77">
        <v>88.324596713181151</v>
      </c>
      <c r="I83" s="77">
        <v>111.54922055895375</v>
      </c>
    </row>
    <row r="84" spans="7:9" x14ac:dyDescent="0.15">
      <c r="G84" s="76">
        <v>14500</v>
      </c>
      <c r="H84" s="77">
        <v>116.43611807852554</v>
      </c>
      <c r="I84" s="77">
        <v>109.33499353349819</v>
      </c>
    </row>
    <row r="85" spans="7:9" x14ac:dyDescent="0.15">
      <c r="G85" s="76">
        <v>15000</v>
      </c>
      <c r="H85" s="77">
        <v>113.68071358094716</v>
      </c>
      <c r="I85" s="77">
        <v>107.26838164307304</v>
      </c>
    </row>
    <row r="86" spans="7:9" x14ac:dyDescent="0.15">
      <c r="G86" s="76">
        <v>15500</v>
      </c>
      <c r="H86" s="77">
        <v>111.10307711547061</v>
      </c>
      <c r="I86" s="77">
        <v>105.33509955203016</v>
      </c>
    </row>
    <row r="87" spans="7:9" x14ac:dyDescent="0.15">
      <c r="G87" s="76">
        <v>16000</v>
      </c>
      <c r="H87" s="77">
        <v>108.68654292908636</v>
      </c>
      <c r="I87" s="77">
        <v>103.52264759167744</v>
      </c>
    </row>
    <row r="88" spans="7:9" x14ac:dyDescent="0.15">
      <c r="G88" s="76">
        <v>16500</v>
      </c>
      <c r="H88" s="77">
        <v>106.41646536005867</v>
      </c>
      <c r="I88" s="77">
        <v>101.82004120467941</v>
      </c>
    </row>
    <row r="89" spans="7:9" x14ac:dyDescent="0.15">
      <c r="G89" s="76">
        <v>17000</v>
      </c>
      <c r="H89" s="77">
        <v>104.27992176567972</v>
      </c>
      <c r="I89" s="77">
        <v>100.21758813456364</v>
      </c>
    </row>
    <row r="90" spans="7:9" x14ac:dyDescent="0.15">
      <c r="G90" s="76">
        <v>17500</v>
      </c>
      <c r="H90" s="77">
        <v>102.26546637669385</v>
      </c>
      <c r="I90" s="77">
        <v>98.706703811311641</v>
      </c>
    </row>
    <row r="91" spans="7:9" x14ac:dyDescent="0.15">
      <c r="G91" s="76">
        <v>18000</v>
      </c>
      <c r="H91" s="77">
        <v>100.36292517598497</v>
      </c>
      <c r="I91" s="77">
        <v>97.279757506018058</v>
      </c>
    </row>
    <row r="92" spans="7:9" x14ac:dyDescent="0.15">
      <c r="G92" s="76">
        <v>18500</v>
      </c>
      <c r="H92" s="77">
        <v>98.563224040179264</v>
      </c>
      <c r="I92" s="77">
        <v>95.929943433443057</v>
      </c>
    </row>
    <row r="93" spans="7:9" x14ac:dyDescent="0.15">
      <c r="G93" s="76">
        <v>19000</v>
      </c>
      <c r="H93" s="77">
        <v>96.858244016784383</v>
      </c>
      <c r="I93" s="77">
        <v>94.651172206793078</v>
      </c>
    </row>
    <row r="94" spans="7:9" x14ac:dyDescent="0.15">
      <c r="G94" s="76">
        <v>19500</v>
      </c>
      <c r="H94" s="77">
        <v>95.240698866384108</v>
      </c>
      <c r="I94" s="77">
        <v>93.437978991766144</v>
      </c>
    </row>
    <row r="95" spans="7:9" x14ac:dyDescent="0.15">
      <c r="G95" s="76">
        <v>20000</v>
      </c>
      <c r="H95" s="77">
        <v>93.704030973503876</v>
      </c>
      <c r="I95" s="77">
        <v>92.28544543749058</v>
      </c>
    </row>
    <row r="96" spans="7:9" x14ac:dyDescent="0.15">
      <c r="G96" s="76">
        <v>20500</v>
      </c>
      <c r="H96" s="77">
        <v>92.242322490032407</v>
      </c>
      <c r="I96" s="77">
        <v>91.189133032204055</v>
      </c>
    </row>
    <row r="97" spans="7:9" x14ac:dyDescent="0.15">
      <c r="G97" s="76">
        <v>21000</v>
      </c>
      <c r="H97" s="77">
        <v>90.850219172440532</v>
      </c>
      <c r="I97" s="77">
        <v>90.145025979550226</v>
      </c>
    </row>
    <row r="98" spans="7:9" x14ac:dyDescent="0.15">
      <c r="G98" s="76">
        <v>21500</v>
      </c>
      <c r="H98" s="77">
        <v>89.522864846364584</v>
      </c>
      <c r="I98" s="77">
        <v>89.149482045624481</v>
      </c>
    </row>
    <row r="99" spans="7:9" x14ac:dyDescent="0.15">
      <c r="G99" s="76">
        <v>22000</v>
      </c>
      <c r="H99" s="77">
        <v>88.255844807837519</v>
      </c>
      <c r="I99" s="77">
        <v>88.199190108695348</v>
      </c>
    </row>
    <row r="100" spans="7:9" x14ac:dyDescent="0.15">
      <c r="G100" s="76">
        <v>22500</v>
      </c>
      <c r="H100" s="77">
        <v>87.045136771022783</v>
      </c>
      <c r="I100" s="77">
        <v>87.291133368963102</v>
      </c>
    </row>
    <row r="101" spans="7:9" x14ac:dyDescent="0.15">
      <c r="G101" s="76">
        <v>23000</v>
      </c>
      <c r="H101" s="77">
        <v>85.887068214069544</v>
      </c>
      <c r="I101" s="77">
        <v>86.422557357045278</v>
      </c>
    </row>
    <row r="102" spans="7:9" x14ac:dyDescent="0.15">
      <c r="G102" s="76">
        <v>23500</v>
      </c>
      <c r="H102" s="77">
        <v>84.778279170178166</v>
      </c>
      <c r="I102" s="77">
        <v>85.590942026485664</v>
      </c>
    </row>
    <row r="103" spans="7:9" x14ac:dyDescent="0.15">
      <c r="G103" s="76">
        <v>24000</v>
      </c>
      <c r="H103" s="77">
        <v>83.715689669782236</v>
      </c>
      <c r="I103" s="77">
        <v>84.793977334699349</v>
      </c>
    </row>
    <row r="104" spans="7:9" x14ac:dyDescent="0.15">
      <c r="G104" s="76">
        <v>24500</v>
      </c>
      <c r="H104" s="77">
        <v>82.696471169402457</v>
      </c>
      <c r="I104" s="77">
        <v>84.029541814006365</v>
      </c>
    </row>
    <row r="105" spans="7:9" x14ac:dyDescent="0.15">
      <c r="G105" s="76">
        <v>25000</v>
      </c>
      <c r="H105" s="77">
        <v>81.718021409037902</v>
      </c>
      <c r="I105" s="77">
        <v>83.295683714141106</v>
      </c>
    </row>
    <row r="106" spans="7:9" x14ac:dyDescent="0.15">
      <c r="G106" s="76">
        <v>25500</v>
      </c>
      <c r="H106" s="77">
        <v>80.777942227511147</v>
      </c>
      <c r="I106" s="77">
        <v>82.590604363290169</v>
      </c>
    </row>
    <row r="107" spans="7:9" x14ac:dyDescent="0.15">
      <c r="G107" s="76">
        <v>26000</v>
      </c>
      <c r="H107" s="77">
        <v>79.874019937581593</v>
      </c>
      <c r="I107" s="77">
        <v>81.912643449010417</v>
      </c>
    </row>
    <row r="108" spans="7:9" x14ac:dyDescent="0.15">
      <c r="G108" s="76">
        <v>26500</v>
      </c>
      <c r="H108" s="77">
        <v>79.004207922743717</v>
      </c>
      <c r="I108" s="77">
        <v>81.260265965458188</v>
      </c>
    </row>
    <row r="109" spans="7:9" x14ac:dyDescent="0.15">
      <c r="G109" s="76">
        <v>27000</v>
      </c>
      <c r="H109" s="77">
        <v>78.166611167714649</v>
      </c>
      <c r="I109" s="77">
        <v>80.632050610926441</v>
      </c>
    </row>
    <row r="110" spans="7:9" x14ac:dyDescent="0.15">
      <c r="G110" s="76">
        <v>27500</v>
      </c>
      <c r="H110" s="77">
        <v>77.35947247650482</v>
      </c>
      <c r="I110" s="77">
        <v>80.026679451104926</v>
      </c>
    </row>
    <row r="111" spans="7:9" x14ac:dyDescent="0.15">
      <c r="G111" s="76">
        <v>28000</v>
      </c>
      <c r="H111" s="77">
        <v>76.581160167123926</v>
      </c>
      <c r="I111" s="77">
        <v>79.442928689848472</v>
      </c>
    </row>
    <row r="112" spans="7:9" x14ac:dyDescent="0.15">
      <c r="G112" s="76">
        <v>28500</v>
      </c>
      <c r="H112" s="77">
        <v>75.830157061580948</v>
      </c>
      <c r="I112" s="77">
        <v>78.879660411443126</v>
      </c>
    </row>
    <row r="113" spans="7:9" x14ac:dyDescent="0.15">
      <c r="G113" s="76">
        <v>29000</v>
      </c>
      <c r="H113" s="77">
        <v>95.098909898351437</v>
      </c>
      <c r="I113" s="77">
        <v>78.335815177120693</v>
      </c>
    </row>
    <row r="114" spans="7:9" x14ac:dyDescent="0.15">
      <c r="G114" s="76">
        <v>29500</v>
      </c>
      <c r="H114" s="77">
        <v>94.223266566640007</v>
      </c>
      <c r="I114" s="77">
        <v>77.810405374470236</v>
      </c>
    </row>
    <row r="115" spans="7:9" x14ac:dyDescent="0.15">
      <c r="G115" s="76">
        <v>30000</v>
      </c>
      <c r="H115" s="77">
        <v>93.376811345985658</v>
      </c>
      <c r="I115" s="77">
        <v>77.302509231908132</v>
      </c>
    </row>
    <row r="116" spans="7:9" x14ac:dyDescent="0.15">
      <c r="G116" s="76">
        <v>30500</v>
      </c>
      <c r="H116" s="77">
        <v>92.55810875551667</v>
      </c>
      <c r="I116" s="77">
        <v>76.811265421889033</v>
      </c>
    </row>
    <row r="117" spans="7:9" x14ac:dyDescent="0.15">
      <c r="G117" s="76">
        <v>31000</v>
      </c>
      <c r="H117" s="77">
        <v>91.765815926030555</v>
      </c>
      <c r="I117" s="77">
        <v>76.335868186386676</v>
      </c>
    </row>
    <row r="118" spans="7:9" x14ac:dyDescent="0.15">
      <c r="G118" s="76">
        <v>31500</v>
      </c>
      <c r="H118" s="77">
        <v>90.998675249861435</v>
      </c>
      <c r="I118" s="77">
        <v>75.875562926614549</v>
      </c>
    </row>
    <row r="119" spans="7:9" x14ac:dyDescent="0.15">
      <c r="G119" s="76">
        <v>32000</v>
      </c>
      <c r="H119" s="77">
        <v>90.255507719822646</v>
      </c>
      <c r="I119" s="77">
        <v>75.429642206210318</v>
      </c>
    </row>
    <row r="120" spans="7:9" x14ac:dyDescent="0.15">
      <c r="G120" s="76">
        <v>32500</v>
      </c>
      <c r="H120" s="77">
        <v>89.535206883015775</v>
      </c>
      <c r="I120" s="77">
        <v>74.997442123356976</v>
      </c>
    </row>
    <row r="121" spans="7:9" x14ac:dyDescent="0.15">
      <c r="G121" s="76">
        <v>33000</v>
      </c>
      <c r="H121" s="77">
        <v>88.836733344293989</v>
      </c>
      <c r="I121" s="77">
        <v>74.578339012711311</v>
      </c>
    </row>
    <row r="122" spans="7:9" x14ac:dyDescent="0.15">
      <c r="G122" s="76">
        <v>33500</v>
      </c>
      <c r="H122" s="77">
        <v>88.159109761951953</v>
      </c>
      <c r="I122" s="77">
        <v>74.17174644268195</v>
      </c>
    </row>
    <row r="123" spans="7:9" x14ac:dyDescent="0.15">
      <c r="G123" s="76">
        <v>34000</v>
      </c>
      <c r="H123" s="77">
        <v>87.501416284972919</v>
      </c>
      <c r="I123" s="77">
        <v>73.777112477653418</v>
      </c>
    </row>
    <row r="124" spans="7:9" x14ac:dyDescent="0.15">
      <c r="G124" s="76">
        <v>34500</v>
      </c>
      <c r="H124" s="77">
        <v>86.862786387036749</v>
      </c>
      <c r="I124" s="77">
        <v>73.393917178277917</v>
      </c>
    </row>
    <row r="125" spans="7:9" x14ac:dyDescent="0.15">
      <c r="G125" s="76">
        <v>35000</v>
      </c>
      <c r="H125" s="77">
        <v>86.242403057613046</v>
      </c>
      <c r="I125" s="77">
        <v>73.021670316027411</v>
      </c>
    </row>
    <row r="126" spans="7:9" x14ac:dyDescent="0.15">
      <c r="G126" s="76">
        <v>35500</v>
      </c>
      <c r="H126" s="77">
        <v>85.639495314933669</v>
      </c>
      <c r="I126" s="77">
        <v>72.659909280882559</v>
      </c>
    </row>
    <row r="127" spans="7:9" x14ac:dyDescent="0.15">
      <c r="G127" s="76">
        <v>36000</v>
      </c>
      <c r="H127" s="77">
        <v>85.053335009550949</v>
      </c>
      <c r="I127" s="77">
        <v>72.308197163380626</v>
      </c>
    </row>
    <row r="128" spans="7:9" x14ac:dyDescent="0.15">
      <c r="G128" s="76">
        <v>36500</v>
      </c>
      <c r="H128" s="77">
        <v>84.483233890617072</v>
      </c>
      <c r="I128" s="77">
        <v>71.966120994303409</v>
      </c>
    </row>
    <row r="129" spans="7:9" x14ac:dyDescent="0.15">
      <c r="G129" s="76">
        <v>37000</v>
      </c>
      <c r="H129" s="77">
        <v>83.928540910032737</v>
      </c>
      <c r="I129" s="77">
        <v>71.633290127093133</v>
      </c>
    </row>
    <row r="130" spans="7:9" x14ac:dyDescent="0.15">
      <c r="G130" s="76">
        <v>37500</v>
      </c>
      <c r="H130" s="77">
        <v>83.388639742264019</v>
      </c>
      <c r="I130" s="77">
        <v>71.309334749675145</v>
      </c>
    </row>
    <row r="131" spans="7:9" x14ac:dyDescent="0.15">
      <c r="G131" s="76">
        <v>38000</v>
      </c>
      <c r="H131" s="77">
        <v>82.86294649996286</v>
      </c>
      <c r="I131" s="77">
        <v>70.993904513768129</v>
      </c>
    </row>
    <row r="132" spans="7:9" x14ac:dyDescent="0.15">
      <c r="G132" s="76">
        <v>38500</v>
      </c>
      <c r="H132" s="77">
        <v>82.350907627591624</v>
      </c>
      <c r="I132" s="77">
        <v>70.686667271001568</v>
      </c>
    </row>
    <row r="133" spans="7:9" x14ac:dyDescent="0.15">
      <c r="G133" s="76">
        <v>39000</v>
      </c>
      <c r="H133" s="77">
        <v>81.851997957076051</v>
      </c>
      <c r="I133" s="77">
        <v>70.387307906254662</v>
      </c>
    </row>
    <row r="134" spans="7:9" x14ac:dyDescent="0.15">
      <c r="G134" s="76">
        <v>39500</v>
      </c>
      <c r="H134" s="77">
        <v>81.365718911130514</v>
      </c>
      <c r="I134" s="77">
        <v>70.095527259602633</v>
      </c>
    </row>
    <row r="135" spans="7:9" x14ac:dyDescent="0.15">
      <c r="G135" s="76">
        <v>40000</v>
      </c>
      <c r="H135" s="77">
        <v>80.89159684133358</v>
      </c>
      <c r="I135" s="77">
        <v>69.811041129116887</v>
      </c>
    </row>
    <row r="136" spans="7:9" x14ac:dyDescent="0.15">
      <c r="G136" s="76">
        <v>40500</v>
      </c>
      <c r="H136" s="77">
        <v>80.429181489309457</v>
      </c>
      <c r="I136" s="77">
        <v>69.533579347532026</v>
      </c>
    </row>
    <row r="137" spans="7:9" x14ac:dyDescent="0.15">
      <c r="G137" s="76">
        <v>41000</v>
      </c>
      <c r="H137" s="77">
        <v>79.978044560505396</v>
      </c>
      <c r="I137" s="77">
        <v>69.262884926473632</v>
      </c>
    </row>
    <row r="138" spans="7:9" x14ac:dyDescent="0.15">
      <c r="G138" s="76">
        <v>41500</v>
      </c>
      <c r="H138" s="77">
        <v>79.537778401070128</v>
      </c>
      <c r="I138" s="77">
        <v>68.998713262549174</v>
      </c>
    </row>
    <row r="139" spans="7:9" x14ac:dyDescent="0.15">
      <c r="G139" s="76">
        <v>42000</v>
      </c>
      <c r="H139" s="77">
        <v>79.107994769240449</v>
      </c>
      <c r="I139" s="77">
        <v>68.740831400146703</v>
      </c>
    </row>
    <row r="140" spans="7:9" x14ac:dyDescent="0.15">
      <c r="G140" s="76">
        <v>42500</v>
      </c>
      <c r="H140" s="77">
        <v>78.688323693453825</v>
      </c>
      <c r="I140" s="77">
        <v>68.489017346271368</v>
      </c>
    </row>
    <row r="141" spans="7:9" x14ac:dyDescent="0.15">
      <c r="G141" s="76">
        <v>43000</v>
      </c>
      <c r="H141" s="77">
        <v>94.908400821485401</v>
      </c>
      <c r="I141" s="77">
        <v>68.243059433183845</v>
      </c>
    </row>
    <row r="142" spans="7:9" x14ac:dyDescent="0.15">
      <c r="G142" s="76">
        <v>43500</v>
      </c>
      <c r="H142" s="77">
        <v>94.427820622429024</v>
      </c>
      <c r="I142" s="77">
        <v>68.002755724994856</v>
      </c>
    </row>
    <row r="143" spans="7:9" x14ac:dyDescent="0.15">
      <c r="G143" s="76">
        <v>44000</v>
      </c>
      <c r="H143" s="77">
        <v>93.958162700623944</v>
      </c>
      <c r="I143" s="77">
        <v>67.767913464719271</v>
      </c>
    </row>
    <row r="144" spans="7:9" x14ac:dyDescent="0.15">
      <c r="G144" s="76">
        <v>44500</v>
      </c>
      <c r="H144" s="77">
        <v>93.499058889421207</v>
      </c>
      <c r="I144" s="77">
        <v>67.538348558607197</v>
      </c>
    </row>
    <row r="145" spans="7:9" x14ac:dyDescent="0.15">
      <c r="G145" s="76">
        <v>45000</v>
      </c>
      <c r="H145" s="77">
        <v>93.050157385134113</v>
      </c>
      <c r="I145" s="77">
        <v>67.313885094853163</v>
      </c>
    </row>
    <row r="146" spans="7:9" x14ac:dyDescent="0.15">
      <c r="G146" s="76">
        <v>45500</v>
      </c>
      <c r="H146" s="77">
        <v>92.611121847974175</v>
      </c>
      <c r="I146" s="77">
        <v>67.094354894038759</v>
      </c>
    </row>
    <row r="147" spans="7:9" x14ac:dyDescent="0.15">
      <c r="G147" s="76">
        <v>46000</v>
      </c>
      <c r="H147" s="77">
        <v>92.181630561622086</v>
      </c>
      <c r="I147" s="77">
        <v>66.879597088894229</v>
      </c>
    </row>
    <row r="148" spans="7:9" x14ac:dyDescent="0.15">
      <c r="G148" s="76">
        <v>46500</v>
      </c>
      <c r="H148" s="77">
        <v>91.761375647019477</v>
      </c>
      <c r="I148" s="77">
        <v>66.669457731172187</v>
      </c>
    </row>
    <row r="149" spans="7:9" x14ac:dyDescent="0.15">
      <c r="G149" s="76">
        <v>47000</v>
      </c>
      <c r="H149" s="77">
        <v>91.350062326344599</v>
      </c>
      <c r="I149" s="77">
        <v>66.463789423614429</v>
      </c>
    </row>
    <row r="150" spans="7:9" x14ac:dyDescent="0.15">
      <c r="G150" s="76">
        <v>47500</v>
      </c>
      <c r="H150" s="77">
        <v>90.947408233473396</v>
      </c>
      <c r="I150" s="77">
        <v>66.262450975163148</v>
      </c>
    </row>
    <row r="151" spans="7:9" x14ac:dyDescent="0.15">
      <c r="G151" s="76">
        <v>48000</v>
      </c>
      <c r="H151" s="77">
        <v>90.553142767537025</v>
      </c>
      <c r="I151" s="77">
        <v>66.065307077721272</v>
      </c>
    </row>
    <row r="152" spans="7:9" x14ac:dyDescent="0.15">
      <c r="G152" s="76">
        <v>48500</v>
      </c>
      <c r="H152" s="77">
        <v>90.167006486465311</v>
      </c>
      <c r="I152" s="77">
        <v>65.872228002907065</v>
      </c>
    </row>
    <row r="153" spans="7:9" x14ac:dyDescent="0.15">
      <c r="G153" s="76">
        <v>49000</v>
      </c>
      <c r="H153" s="77">
        <v>89.788750537660363</v>
      </c>
      <c r="I153" s="77">
        <v>65.68308931737478</v>
      </c>
    </row>
    <row r="154" spans="7:9" x14ac:dyDescent="0.15">
      <c r="G154" s="76">
        <v>49500</v>
      </c>
      <c r="H154" s="77">
        <v>89.418136123174719</v>
      </c>
      <c r="I154" s="77">
        <v>65.497771615388601</v>
      </c>
    </row>
    <row r="155" spans="7:9" x14ac:dyDescent="0.15">
      <c r="G155" s="76">
        <v>50000</v>
      </c>
      <c r="H155" s="77">
        <v>89.054933996978789</v>
      </c>
      <c r="I155" s="77">
        <v>65.316160267442157</v>
      </c>
    </row>
  </sheetData>
  <mergeCells count="28">
    <mergeCell ref="Y32:Y36"/>
    <mergeCell ref="Y37:Y49"/>
    <mergeCell ref="M28:M31"/>
    <mergeCell ref="M2:Q2"/>
    <mergeCell ref="S10:S17"/>
    <mergeCell ref="S18:S25"/>
    <mergeCell ref="S28:S31"/>
    <mergeCell ref="S2:W2"/>
    <mergeCell ref="M4:M9"/>
    <mergeCell ref="M10:M17"/>
    <mergeCell ref="M18:M25"/>
    <mergeCell ref="Y1:AC1"/>
    <mergeCell ref="Y4:Y9"/>
    <mergeCell ref="Y10:Y17"/>
    <mergeCell ref="Y18:Y25"/>
    <mergeCell ref="Y28:Y31"/>
    <mergeCell ref="Y2:AC2"/>
    <mergeCell ref="M37:M49"/>
    <mergeCell ref="S1:W1"/>
    <mergeCell ref="S4:S9"/>
    <mergeCell ref="G1:K1"/>
    <mergeCell ref="A21:A29"/>
    <mergeCell ref="A14:A20"/>
    <mergeCell ref="A33:A36"/>
    <mergeCell ref="M32:M36"/>
    <mergeCell ref="S32:S36"/>
    <mergeCell ref="S37:S49"/>
    <mergeCell ref="M1:Q1"/>
  </mergeCells>
  <phoneticPr fontId="1" type="noConversion"/>
  <conditionalFormatting sqref="A1:XFD1 R2:S2 X2:Y2 AD2:XFD2 F2:M2 F55:XFD1048576 F3:XFD52 H53:XFD53 G54:XFD54 F53:F54 A2:E1048576">
    <cfRule type="expression" dxfId="0" priority="1">
      <formula>AND(1-_xlfn.ISFORMULA(A1),OR(ISNUMBER(A1),ISLOGICAL(A1)))</formula>
    </cfRule>
  </conditionalFormatting>
  <dataValidations count="1">
    <dataValidation type="list" allowBlank="1" showInputMessage="1" showErrorMessage="1" sqref="C10">
      <formula1>"1,2"</formula1>
    </dataValidation>
  </dataValidations>
  <pageMargins left="0.25" right="0.25" top="0.75" bottom="0.75" header="0.3" footer="0.3"/>
  <pageSetup orientation="portrait" horizontalDpi="4294967292" verticalDpi="4294967292"/>
  <colBreaks count="4" manualBreakCount="4">
    <brk id="5" max="1048575" man="1"/>
    <brk id="11" max="1048575" man="1"/>
    <brk id="17" max="1048575" man="1"/>
    <brk id="23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Fuchs</dc:creator>
  <cp:lastModifiedBy>Microsoft Office User</cp:lastModifiedBy>
  <dcterms:created xsi:type="dcterms:W3CDTF">2016-06-20T20:02:10Z</dcterms:created>
  <dcterms:modified xsi:type="dcterms:W3CDTF">2016-09-15T22:04:38Z</dcterms:modified>
</cp:coreProperties>
</file>