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o Tadeu\Dropbox\Projeto DESIF\"/>
    </mc:Choice>
  </mc:AlternateContent>
  <bookViews>
    <workbookView xWindow="0" yWindow="0" windowWidth="20490" windowHeight="7530" activeTab="2"/>
  </bookViews>
  <sheets>
    <sheet name="2013" sheetId="1" r:id="rId1"/>
    <sheet name="2014" sheetId="2" r:id="rId2"/>
    <sheet name="2015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G12" i="3" s="1"/>
  <c r="C14" i="3"/>
  <c r="G2" i="3"/>
  <c r="D3" i="3"/>
  <c r="G3" i="3" s="1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3" i="3"/>
  <c r="G13" i="3" s="1"/>
  <c r="K13" i="3" s="1"/>
  <c r="D2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  <c r="I2" i="2"/>
  <c r="F2" i="2"/>
  <c r="F3" i="2" s="1"/>
  <c r="I2" i="3"/>
  <c r="I3" i="3"/>
  <c r="I4" i="3"/>
  <c r="I5" i="3"/>
  <c r="I6" i="3"/>
  <c r="I7" i="3"/>
  <c r="I8" i="3"/>
  <c r="I9" i="3"/>
  <c r="I10" i="3"/>
  <c r="I11" i="3"/>
  <c r="I12" i="3"/>
  <c r="I13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K2" i="3" l="1"/>
  <c r="L11" i="3"/>
  <c r="K11" i="3"/>
  <c r="J11" i="3"/>
  <c r="L7" i="3"/>
  <c r="K7" i="3"/>
  <c r="J7" i="3"/>
  <c r="L3" i="3"/>
  <c r="K3" i="3"/>
  <c r="J3" i="3"/>
  <c r="L10" i="3"/>
  <c r="K10" i="3"/>
  <c r="J10" i="3"/>
  <c r="L6" i="3"/>
  <c r="K6" i="3"/>
  <c r="J6" i="3"/>
  <c r="G14" i="3"/>
  <c r="K9" i="3"/>
  <c r="J9" i="3"/>
  <c r="L9" i="3"/>
  <c r="K5" i="3"/>
  <c r="J5" i="3"/>
  <c r="L5" i="3"/>
  <c r="K12" i="3"/>
  <c r="J12" i="3"/>
  <c r="L12" i="3" s="1"/>
  <c r="K8" i="3"/>
  <c r="J8" i="3"/>
  <c r="L8" i="3"/>
  <c r="K4" i="3"/>
  <c r="J4" i="3"/>
  <c r="L4" i="3"/>
  <c r="D14" i="3"/>
  <c r="J13" i="3"/>
  <c r="L13" i="3" s="1"/>
  <c r="G2" i="2"/>
  <c r="J2" i="3"/>
  <c r="L2" i="3" s="1"/>
  <c r="J2" i="2"/>
  <c r="L2" i="2" s="1"/>
  <c r="F4" i="2"/>
  <c r="F5" i="2" s="1"/>
  <c r="F6" i="2" s="1"/>
  <c r="G3" i="2"/>
  <c r="K2" i="2"/>
  <c r="K14" i="3" l="1"/>
  <c r="L14" i="3"/>
  <c r="J14" i="3"/>
  <c r="F7" i="2"/>
  <c r="G6" i="2"/>
  <c r="K3" i="2"/>
  <c r="J3" i="2"/>
  <c r="L3" i="2" s="1"/>
  <c r="G4" i="2"/>
  <c r="G5" i="2"/>
  <c r="F8" i="2" l="1"/>
  <c r="G7" i="2"/>
  <c r="J4" i="2"/>
  <c r="K4" i="2"/>
  <c r="J6" i="2"/>
  <c r="K6" i="2"/>
  <c r="J5" i="2"/>
  <c r="K5" i="2"/>
  <c r="B14" i="3"/>
  <c r="L5" i="2" l="1"/>
  <c r="L6" i="2"/>
  <c r="L4" i="2"/>
  <c r="F9" i="2"/>
  <c r="G8" i="2"/>
  <c r="K7" i="2"/>
  <c r="J7" i="2"/>
  <c r="L7" i="2" s="1"/>
  <c r="B14" i="1"/>
  <c r="B14" i="2"/>
  <c r="F10" i="2" l="1"/>
  <c r="G9" i="2"/>
  <c r="K8" i="2"/>
  <c r="J8" i="2"/>
  <c r="L8" i="2" s="1"/>
  <c r="F11" i="2" l="1"/>
  <c r="G10" i="2"/>
  <c r="J9" i="2"/>
  <c r="K9" i="2"/>
  <c r="L9" i="2" l="1"/>
  <c r="F12" i="2"/>
  <c r="G11" i="2"/>
  <c r="J10" i="2"/>
  <c r="L10" i="2" s="1"/>
  <c r="K10" i="2"/>
  <c r="F13" i="2" l="1"/>
  <c r="G13" i="2" s="1"/>
  <c r="G12" i="2"/>
  <c r="K11" i="2"/>
  <c r="J11" i="2"/>
  <c r="L11" i="2" s="1"/>
  <c r="J13" i="2" l="1"/>
  <c r="K13" i="2"/>
  <c r="K12" i="2"/>
  <c r="J12" i="2"/>
  <c r="L12" i="2" s="1"/>
  <c r="L13" i="2" l="1"/>
</calcChain>
</file>

<file path=xl/sharedStrings.xml><?xml version="1.0" encoding="utf-8"?>
<sst xmlns="http://schemas.openxmlformats.org/spreadsheetml/2006/main" count="82" uniqueCount="38">
  <si>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</si>
  <si>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</si>
  <si>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</si>
  <si>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</si>
  <si>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</si>
  <si>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</si>
  <si>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</si>
  <si>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</si>
  <si>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</si>
  <si>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</si>
  <si>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</si>
  <si>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</si>
  <si>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</si>
  <si>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 DEVIDO</t>
  </si>
  <si>
    <t>VALOR PAGO</t>
  </si>
  <si>
    <t>SALDO DEVEDOR</t>
  </si>
  <si>
    <t>SALDO ATUALIZADO</t>
  </si>
  <si>
    <t>MULTA</t>
  </si>
  <si>
    <t>JUROS</t>
  </si>
  <si>
    <t>15.196,97</t>
  </si>
  <si>
    <t>16.491,06</t>
  </si>
  <si>
    <t>15.566,07</t>
  </si>
  <si>
    <t>15.460,51</t>
  </si>
  <si>
    <t>17.316,84</t>
  </si>
  <si>
    <t>19.476,03</t>
  </si>
  <si>
    <t>15.672,56</t>
  </si>
  <si>
    <t>17.712,61</t>
  </si>
  <si>
    <t>16.887,70</t>
  </si>
  <si>
    <t>15.461,96</t>
  </si>
  <si>
    <t>16.238,39</t>
  </si>
  <si>
    <t>17.261,79</t>
  </si>
  <si>
    <t>TOTAL</t>
  </si>
  <si>
    <t>SALDO</t>
  </si>
  <si>
    <t>VENCIMENTO</t>
  </si>
  <si>
    <t>TAXA (SELIC)</t>
  </si>
  <si>
    <t>DIAS DE ATRASO</t>
  </si>
  <si>
    <t>SALDO CORRIGIDO</t>
  </si>
  <si>
    <t>TAXA ACUM.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</si>
</sst>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.0000"/>
    <numFmt numFmtId="165" formatCode="_-&quot;R$&quot;\ * #,##0.00_-;\-&quot;R$&quot;\ * #,##0.00_-;_-&quot;R$&quot;\ * &quot;-&quot;??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sansserif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4" fontId="2" fillId="2" borderId="1" xfId="1" applyFont="1" applyFill="1" applyBorder="1" applyAlignment="1">
      <alignment horizontal="center" vertical="top" wrapText="1"/>
    </xf>
    <xf numFmtId="44" fontId="0" fillId="0" borderId="0" xfId="1" applyFont="1"/>
    <xf numFmtId="44" fontId="0" fillId="0" borderId="0" xfId="0" applyNumberFormat="1"/>
    <xf numFmtId="2" fontId="2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44" fontId="0" fillId="0" borderId="3" xfId="0" applyNumberFormat="1" applyBorder="1"/>
    <xf numFmtId="44" fontId="0" fillId="0" borderId="4" xfId="0" applyNumberFormat="1" applyBorder="1"/>
    <xf numFmtId="0" fontId="0" fillId="0" borderId="0" xfId="0" applyBorder="1"/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44" fontId="0" fillId="3" borderId="7" xfId="1" applyFon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44" fontId="0" fillId="4" borderId="7" xfId="0" applyNumberFormat="1" applyFill="1" applyBorder="1" applyAlignment="1">
      <alignment horizontal="center"/>
    </xf>
    <xf numFmtId="44" fontId="0" fillId="4" borderId="7" xfId="0" applyNumberFormat="1" applyFill="1" applyBorder="1"/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44" fontId="0" fillId="4" borderId="7" xfId="1" applyFont="1" applyFill="1" applyBorder="1"/>
    <xf numFmtId="0" fontId="0" fillId="4" borderId="5" xfId="0" applyFill="1" applyBorder="1"/>
    <xf numFmtId="44" fontId="0" fillId="4" borderId="5" xfId="1" applyFont="1" applyFill="1" applyBorder="1"/>
    <xf numFmtId="165" fontId="0" fillId="4" borderId="5" xfId="0" applyNumberFormat="1" applyFill="1" applyBorder="1"/>
    <xf numFmtId="44" fontId="0" fillId="4" borderId="5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2" sqref="C2"/>
    </sheetView>
  </sheetViews>
  <sheetFormatPr defaultRowHeight="15"/>
  <cols>
    <col min="1" max="1" width="11.5703125" bestFit="1" customWidth="1"/>
    <col min="2" max="2" width="14.42578125" bestFit="1" customWidth="1"/>
    <col min="3" max="3" width="12.5703125" bestFit="1" customWidth="1"/>
    <col min="4" max="4" width="15.85546875" bestFit="1" customWidth="1"/>
    <col min="5" max="5" width="18.85546875" bestFit="1" customWidth="1"/>
  </cols>
  <sheetData>
    <row r="1" spans="1:7" ht="15.75" thickBot="1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ht="15.75" thickBot="1">
      <c r="A2" t="s">
        <v>1</v>
      </c>
      <c r="B2" s="4" t="s">
        <v>20</v>
      </c>
    </row>
    <row r="3" spans="1:7" ht="15.75" thickBot="1">
      <c r="A3" t="s">
        <v>2</v>
      </c>
      <c r="B3" s="1" t="s">
        <v>21</v>
      </c>
    </row>
    <row r="4" spans="1:7" ht="15.75" thickBot="1">
      <c r="A4" t="s">
        <v>3</v>
      </c>
      <c r="B4" s="1" t="s">
        <v>22</v>
      </c>
    </row>
    <row r="5" spans="1:7" ht="15.75" thickBot="1">
      <c r="A5" t="s">
        <v>4</v>
      </c>
      <c r="B5" s="1" t="s">
        <v>23</v>
      </c>
    </row>
    <row r="6" spans="1:7" ht="15.75" thickBot="1">
      <c r="A6" t="s">
        <v>5</v>
      </c>
      <c r="B6" s="1" t="s">
        <v>24</v>
      </c>
    </row>
    <row r="7" spans="1:7" ht="15.75" thickBot="1">
      <c r="A7" t="s">
        <v>6</v>
      </c>
      <c r="B7" s="1" t="s">
        <v>25</v>
      </c>
    </row>
    <row r="8" spans="1:7" ht="15.75" thickBot="1">
      <c r="A8" t="s">
        <v>7</v>
      </c>
      <c r="B8" s="1" t="s">
        <v>26</v>
      </c>
    </row>
    <row r="9" spans="1:7" ht="15.75" thickBot="1">
      <c r="A9" t="s">
        <v>8</v>
      </c>
      <c r="B9" s="1" t="s">
        <v>27</v>
      </c>
    </row>
    <row r="10" spans="1:7" ht="15.75" thickBot="1">
      <c r="A10" t="s">
        <v>9</v>
      </c>
      <c r="B10" s="1" t="s">
        <v>19</v>
      </c>
    </row>
    <row r="11" spans="1:7" ht="15.75" thickBot="1">
      <c r="A11" t="s">
        <v>10</v>
      </c>
      <c r="B11" s="1" t="s">
        <v>28</v>
      </c>
    </row>
    <row r="12" spans="1:7" ht="15.75" thickBot="1">
      <c r="A12" t="s">
        <v>11</v>
      </c>
      <c r="B12" s="1" t="s">
        <v>29</v>
      </c>
    </row>
    <row r="13" spans="1:7" ht="15.75" thickBot="1">
      <c r="A13" t="s">
        <v>12</v>
      </c>
      <c r="B13" s="1" t="s">
        <v>30</v>
      </c>
    </row>
    <row r="14" spans="1:7">
      <c r="A14" t="s">
        <v>31</v>
      </c>
      <c r="B14" s="3">
        <f>SUM(B2:B13)</f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20" sqref="C20"/>
    </sheetView>
  </sheetViews>
  <sheetFormatPr defaultRowHeight="15"/>
  <cols>
    <col min="1" max="1" width="11.5703125" bestFit="1" customWidth="1"/>
    <col min="2" max="2" width="14.42578125" bestFit="1" customWidth="1"/>
    <col min="3" max="3" width="12.5703125" bestFit="1" customWidth="1"/>
    <col min="4" max="4" width="15.85546875" bestFit="1" customWidth="1"/>
    <col min="5" max="6" width="12.140625" bestFit="1" customWidth="1"/>
    <col min="7" max="7" width="17.5703125" bestFit="1" customWidth="1"/>
    <col min="8" max="8" width="13.140625" bestFit="1" customWidth="1"/>
    <col min="9" max="9" width="15.5703125" bestFit="1" customWidth="1"/>
    <col min="10" max="10" width="12.140625" bestFit="1" customWidth="1"/>
    <col min="11" max="11" width="13.28515625" bestFit="1" customWidth="1"/>
    <col min="12" max="12" width="14.28515625" bestFit="1" customWidth="1"/>
  </cols>
  <sheetData>
    <row r="1" spans="1:12">
      <c r="A1" t="s">
        <v>0</v>
      </c>
      <c r="B1" t="s">
        <v>13</v>
      </c>
      <c r="C1" t="s">
        <v>14</v>
      </c>
      <c r="D1" s="11" t="s">
        <v>32</v>
      </c>
      <c r="E1" s="5" t="s">
        <v>34</v>
      </c>
      <c r="F1" s="5" t="s">
        <v>37</v>
      </c>
      <c r="G1" s="11" t="s">
        <v>36</v>
      </c>
      <c r="H1" s="5" t="s">
        <v>33</v>
      </c>
      <c r="I1" s="5" t="s">
        <v>35</v>
      </c>
      <c r="J1" s="11" t="s">
        <v>18</v>
      </c>
      <c r="K1" s="11" t="s">
        <v>17</v>
      </c>
      <c r="L1" s="5" t="s">
        <v>31</v>
      </c>
    </row>
    <row r="2" spans="1:12">
      <c r="A2" t="s">
        <v>1</v>
      </c>
      <c r="B2" s="2">
        <v>15954.04</v>
      </c>
      <c r="D2" s="14">
        <f t="shared" ref="D2:D13" si="0">B2-C2</f>
        <v>15954.04</v>
      </c>
      <c r="E2" s="6">
        <v>9.4000000000000004E-3</v>
      </c>
      <c r="F2" s="6">
        <f>E2</f>
        <v>9.4000000000000004E-3</v>
      </c>
      <c r="G2" s="12">
        <f t="shared" ref="G2:G12" si="1">D2+(D2*F2)</f>
        <v>16104.007976000001</v>
      </c>
      <c r="H2" s="9">
        <v>42045</v>
      </c>
      <c r="I2" s="10">
        <f t="shared" ref="I2:I13" ca="1" si="2">(TODAY()-H2)</f>
        <v>437</v>
      </c>
      <c r="J2" s="17">
        <f ca="1">G2*(1%/30)*I2</f>
        <v>2345.8171618373335</v>
      </c>
      <c r="K2" s="17">
        <f>G2*10%</f>
        <v>1610.4007976000003</v>
      </c>
      <c r="L2" s="3">
        <f ca="1">G2+J2+K2</f>
        <v>20060.225935437335</v>
      </c>
    </row>
    <row r="3" spans="1:12">
      <c r="A3" t="s">
        <v>2</v>
      </c>
      <c r="B3" s="2">
        <v>17931.98</v>
      </c>
      <c r="D3" s="14">
        <f t="shared" si="0"/>
        <v>17931.98</v>
      </c>
      <c r="E3" s="6">
        <v>8.2000000000000007E-3</v>
      </c>
      <c r="F3" s="6">
        <f>F2+E3</f>
        <v>1.7600000000000001E-2</v>
      </c>
      <c r="G3" s="12">
        <f t="shared" si="1"/>
        <v>18247.582847999998</v>
      </c>
      <c r="H3" s="9">
        <v>42073</v>
      </c>
      <c r="I3" s="10">
        <f t="shared" ca="1" si="2"/>
        <v>409</v>
      </c>
      <c r="J3" s="17">
        <f t="shared" ref="J3:J13" ca="1" si="3">G3*(1%/30)*I3</f>
        <v>2487.7537949439998</v>
      </c>
      <c r="K3" s="17">
        <f t="shared" ref="K3:K13" si="4">G3*10%</f>
        <v>1824.7582848</v>
      </c>
      <c r="L3" s="3">
        <f t="shared" ref="L3:L13" ca="1" si="5">G3+J3+K3</f>
        <v>22560.094927743998</v>
      </c>
    </row>
    <row r="4" spans="1:12">
      <c r="A4" t="s">
        <v>3</v>
      </c>
      <c r="B4" s="2">
        <v>16028.86</v>
      </c>
      <c r="D4" s="14">
        <f t="shared" si="0"/>
        <v>16028.86</v>
      </c>
      <c r="E4" s="6">
        <v>1.04E-2</v>
      </c>
      <c r="F4" s="6">
        <f t="shared" ref="F4:F13" si="6">F3+E4</f>
        <v>2.8000000000000001E-2</v>
      </c>
      <c r="G4" s="12">
        <f t="shared" si="1"/>
        <v>16477.668079999999</v>
      </c>
      <c r="H4" s="9">
        <v>42104</v>
      </c>
      <c r="I4" s="10">
        <f t="shared" ca="1" si="2"/>
        <v>378</v>
      </c>
      <c r="J4" s="17">
        <f t="shared" ca="1" si="3"/>
        <v>2076.18617808</v>
      </c>
      <c r="K4" s="17">
        <f t="shared" si="4"/>
        <v>1647.7668080000001</v>
      </c>
      <c r="L4" s="3">
        <f t="shared" ca="1" si="5"/>
        <v>20201.621066079999</v>
      </c>
    </row>
    <row r="5" spans="1:12">
      <c r="A5" t="s">
        <v>4</v>
      </c>
      <c r="B5" s="2">
        <v>16771.419999999998</v>
      </c>
      <c r="D5" s="14">
        <f t="shared" si="0"/>
        <v>16771.419999999998</v>
      </c>
      <c r="E5" s="6">
        <v>9.4999999999999998E-3</v>
      </c>
      <c r="F5" s="6">
        <f t="shared" si="6"/>
        <v>3.7499999999999999E-2</v>
      </c>
      <c r="G5" s="12">
        <f t="shared" si="1"/>
        <v>17400.348249999999</v>
      </c>
      <c r="H5" s="9">
        <v>42134</v>
      </c>
      <c r="I5" s="10">
        <f t="shared" ca="1" si="2"/>
        <v>348</v>
      </c>
      <c r="J5" s="17">
        <f t="shared" ca="1" si="3"/>
        <v>2018.4403969999998</v>
      </c>
      <c r="K5" s="17">
        <f t="shared" si="4"/>
        <v>1740.034825</v>
      </c>
      <c r="L5" s="3">
        <f t="shared" ca="1" si="5"/>
        <v>21158.823471999996</v>
      </c>
    </row>
    <row r="6" spans="1:12">
      <c r="A6" t="s">
        <v>5</v>
      </c>
      <c r="B6" s="2">
        <v>18618.57</v>
      </c>
      <c r="D6" s="14">
        <f t="shared" si="0"/>
        <v>18618.57</v>
      </c>
      <c r="E6" s="6">
        <v>9.9000000000000008E-3</v>
      </c>
      <c r="F6" s="6">
        <f t="shared" si="6"/>
        <v>4.7399999999999998E-2</v>
      </c>
      <c r="G6" s="12">
        <f t="shared" si="1"/>
        <v>19501.090218000001</v>
      </c>
      <c r="H6" s="9">
        <v>42165</v>
      </c>
      <c r="I6" s="10">
        <f t="shared" ca="1" si="2"/>
        <v>317</v>
      </c>
      <c r="J6" s="17">
        <f t="shared" ca="1" si="3"/>
        <v>2060.6151997020002</v>
      </c>
      <c r="K6" s="17">
        <f t="shared" si="4"/>
        <v>1950.1090218000002</v>
      </c>
      <c r="L6" s="3">
        <f t="shared" ca="1" si="5"/>
        <v>23511.814439501999</v>
      </c>
    </row>
    <row r="7" spans="1:12">
      <c r="A7" t="s">
        <v>6</v>
      </c>
      <c r="B7" s="2">
        <v>16029.14</v>
      </c>
      <c r="D7" s="14">
        <f t="shared" si="0"/>
        <v>16029.14</v>
      </c>
      <c r="E7" s="6">
        <v>1.0699999999999999E-2</v>
      </c>
      <c r="F7" s="6">
        <f t="shared" si="6"/>
        <v>5.8099999999999999E-2</v>
      </c>
      <c r="G7" s="12">
        <f t="shared" si="1"/>
        <v>16960.433033999998</v>
      </c>
      <c r="H7" s="9">
        <v>42195</v>
      </c>
      <c r="I7" s="10">
        <f t="shared" ca="1" si="2"/>
        <v>287</v>
      </c>
      <c r="J7" s="17">
        <f t="shared" ca="1" si="3"/>
        <v>1622.5480935859996</v>
      </c>
      <c r="K7" s="17">
        <f t="shared" si="4"/>
        <v>1696.0433033999998</v>
      </c>
      <c r="L7" s="3">
        <f t="shared" ca="1" si="5"/>
        <v>20279.024430985999</v>
      </c>
    </row>
    <row r="8" spans="1:12">
      <c r="A8" t="s">
        <v>7</v>
      </c>
      <c r="B8" s="2">
        <v>20867.21</v>
      </c>
      <c r="D8" s="14">
        <f t="shared" si="0"/>
        <v>20867.21</v>
      </c>
      <c r="E8" s="6">
        <v>1.18E-2</v>
      </c>
      <c r="F8" s="6">
        <f t="shared" si="6"/>
        <v>6.9900000000000004E-2</v>
      </c>
      <c r="G8" s="12">
        <f t="shared" si="1"/>
        <v>22325.827978999998</v>
      </c>
      <c r="H8" s="9">
        <v>42226</v>
      </c>
      <c r="I8" s="10">
        <f t="shared" ca="1" si="2"/>
        <v>256</v>
      </c>
      <c r="J8" s="17">
        <f t="shared" ca="1" si="3"/>
        <v>1905.1373208746663</v>
      </c>
      <c r="K8" s="17">
        <f t="shared" si="4"/>
        <v>2232.5827979000001</v>
      </c>
      <c r="L8" s="3">
        <f t="shared" ca="1" si="5"/>
        <v>26463.548097774663</v>
      </c>
    </row>
    <row r="9" spans="1:12">
      <c r="A9" t="s">
        <v>8</v>
      </c>
      <c r="B9" s="2">
        <v>18366.29</v>
      </c>
      <c r="D9" s="14">
        <f t="shared" si="0"/>
        <v>18366.29</v>
      </c>
      <c r="E9" s="6">
        <v>1.11E-2</v>
      </c>
      <c r="F9" s="6">
        <f t="shared" si="6"/>
        <v>8.1000000000000003E-2</v>
      </c>
      <c r="G9" s="12">
        <f t="shared" si="1"/>
        <v>19853.959490000001</v>
      </c>
      <c r="H9" s="9">
        <v>42257</v>
      </c>
      <c r="I9" s="10">
        <f t="shared" ca="1" si="2"/>
        <v>225</v>
      </c>
      <c r="J9" s="17">
        <f t="shared" ca="1" si="3"/>
        <v>1489.04696175</v>
      </c>
      <c r="K9" s="17">
        <f t="shared" si="4"/>
        <v>1985.3959490000002</v>
      </c>
      <c r="L9" s="3">
        <f t="shared" ca="1" si="5"/>
        <v>23328.402400750001</v>
      </c>
    </row>
    <row r="10" spans="1:12">
      <c r="A10" t="s">
        <v>9</v>
      </c>
      <c r="B10" s="2">
        <v>20234.919999999998</v>
      </c>
      <c r="D10" s="14">
        <f t="shared" si="0"/>
        <v>20234.919999999998</v>
      </c>
      <c r="E10" s="6">
        <v>1.11E-2</v>
      </c>
      <c r="F10" s="6">
        <f t="shared" si="6"/>
        <v>9.2100000000000001E-2</v>
      </c>
      <c r="G10" s="12">
        <f t="shared" si="1"/>
        <v>22098.556131999998</v>
      </c>
      <c r="H10" s="9">
        <v>42287</v>
      </c>
      <c r="I10" s="10">
        <f t="shared" ca="1" si="2"/>
        <v>195</v>
      </c>
      <c r="J10" s="17">
        <f t="shared" ca="1" si="3"/>
        <v>1436.4061485799998</v>
      </c>
      <c r="K10" s="17">
        <f t="shared" si="4"/>
        <v>2209.8556131999999</v>
      </c>
      <c r="L10" s="3">
        <f t="shared" ca="1" si="5"/>
        <v>25744.81789378</v>
      </c>
    </row>
    <row r="11" spans="1:12">
      <c r="A11" t="s">
        <v>10</v>
      </c>
      <c r="B11" s="2">
        <v>18050.34</v>
      </c>
      <c r="D11" s="14">
        <f t="shared" si="0"/>
        <v>18050.34</v>
      </c>
      <c r="E11" s="6">
        <v>1.11E-2</v>
      </c>
      <c r="F11" s="6">
        <f t="shared" si="6"/>
        <v>0.1032</v>
      </c>
      <c r="G11" s="12">
        <f t="shared" si="1"/>
        <v>19913.135087999999</v>
      </c>
      <c r="H11" s="9">
        <v>42318</v>
      </c>
      <c r="I11" s="10">
        <f t="shared" ca="1" si="2"/>
        <v>164</v>
      </c>
      <c r="J11" s="17">
        <f t="shared" ca="1" si="3"/>
        <v>1088.5847181439999</v>
      </c>
      <c r="K11" s="17">
        <f t="shared" si="4"/>
        <v>1991.3135087999999</v>
      </c>
      <c r="L11" s="3">
        <f t="shared" ca="1" si="5"/>
        <v>22993.033314943998</v>
      </c>
    </row>
    <row r="12" spans="1:12">
      <c r="A12" t="s">
        <v>11</v>
      </c>
      <c r="B12" s="2">
        <v>16550.400000000001</v>
      </c>
      <c r="D12" s="14">
        <f t="shared" si="0"/>
        <v>16550.400000000001</v>
      </c>
      <c r="E12" s="6">
        <v>1.06E-2</v>
      </c>
      <c r="F12" s="6">
        <f t="shared" si="6"/>
        <v>0.1138</v>
      </c>
      <c r="G12" s="12">
        <f t="shared" si="1"/>
        <v>18433.835520000001</v>
      </c>
      <c r="H12" s="9">
        <v>42348</v>
      </c>
      <c r="I12" s="10">
        <f t="shared" ca="1" si="2"/>
        <v>134</v>
      </c>
      <c r="J12" s="17">
        <f t="shared" ca="1" si="3"/>
        <v>823.37798655999995</v>
      </c>
      <c r="K12" s="17">
        <f t="shared" si="4"/>
        <v>1843.3835520000002</v>
      </c>
      <c r="L12" s="3">
        <f t="shared" ca="1" si="5"/>
        <v>21100.597058560001</v>
      </c>
    </row>
    <row r="13" spans="1:12" ht="15.75" thickBot="1">
      <c r="A13" t="s">
        <v>12</v>
      </c>
      <c r="B13" s="2">
        <v>18851.009999999998</v>
      </c>
      <c r="D13" s="15">
        <f t="shared" si="0"/>
        <v>18851.009999999998</v>
      </c>
      <c r="E13" s="6">
        <v>1.1599999999999999E-2</v>
      </c>
      <c r="F13" s="6">
        <f t="shared" si="6"/>
        <v>0.12540000000000001</v>
      </c>
      <c r="G13" s="13">
        <f ca="1">D13+(D13*I13*F13)</f>
        <v>262334.42536200001</v>
      </c>
      <c r="H13" s="9">
        <v>42379</v>
      </c>
      <c r="I13" s="10">
        <f t="shared" ca="1" si="2"/>
        <v>103</v>
      </c>
      <c r="J13" s="18">
        <f t="shared" ca="1" si="3"/>
        <v>9006.8152707619993</v>
      </c>
      <c r="K13" s="18">
        <f t="shared" ca="1" si="4"/>
        <v>26233.442536200004</v>
      </c>
      <c r="L13" s="3">
        <f t="shared" ca="1" si="5"/>
        <v>297574.68316896202</v>
      </c>
    </row>
    <row r="14" spans="1:12">
      <c r="A14" t="s">
        <v>31</v>
      </c>
      <c r="B14" s="2">
        <f>SUM(B2:B13)</f>
        <v>214254.18</v>
      </c>
      <c r="D14" s="16"/>
      <c r="H14" s="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workbookViewId="0">
      <selection activeCell="H18" sqref="H18"/>
    </sheetView>
  </sheetViews>
  <sheetFormatPr defaultRowHeight="15"/>
  <cols>
    <col min="1" max="1" width="14.28515625" customWidth="1"/>
    <col min="2" max="2" width="17.28515625" customWidth="1"/>
    <col min="3" max="3" width="17.140625" customWidth="1"/>
    <col min="4" max="4" width="15.85546875" style="5" bestFit="1" customWidth="1"/>
    <col min="5" max="5" width="12.140625" bestFit="1" customWidth="1"/>
    <col min="6" max="6" width="13.140625" customWidth="1"/>
    <col min="7" max="7" width="18.85546875" bestFit="1" customWidth="1"/>
    <col min="8" max="8" width="15.85546875" style="5" customWidth="1"/>
    <col min="9" max="9" width="15.85546875" customWidth="1"/>
    <col min="10" max="10" width="12.140625" bestFit="1" customWidth="1"/>
    <col min="11" max="11" width="13.28515625" bestFit="1" customWidth="1"/>
    <col min="12" max="12" width="14.28515625" bestFit="1" customWidth="1"/>
  </cols>
  <sheetData>
    <row r="1" spans="1:12" s="5" customFormat="1">
      <c r="A1" s="19" t="s">
        <v>0</v>
      </c>
      <c r="B1" s="19" t="s">
        <v>13</v>
      </c>
      <c r="C1" s="19" t="s">
        <v>14</v>
      </c>
      <c r="D1" s="19" t="s">
        <v>32</v>
      </c>
      <c r="E1" s="20" t="s">
        <v>34</v>
      </c>
      <c r="F1" s="19" t="s">
        <v>37</v>
      </c>
      <c r="G1" s="19" t="s">
        <v>36</v>
      </c>
      <c r="H1" s="19" t="s">
        <v>33</v>
      </c>
      <c r="I1" s="24" t="s">
        <v>35</v>
      </c>
      <c r="J1" s="19" t="s">
        <v>18</v>
      </c>
      <c r="K1" s="19" t="s">
        <v>17</v>
      </c>
      <c r="L1" s="19" t="s">
        <v>31</v>
      </c>
    </row>
    <row r="2" spans="1:12">
      <c r="A2" s="21" t="s">
        <v>1</v>
      </c>
      <c r="B2" s="38">
        <v>16445.55</v>
      </c>
      <c r="C2" s="25">
        <v>16445.63</v>
      </c>
      <c r="D2" s="34">
        <v>100</v>
      </c>
      <c r="E2" s="36">
        <v>9.4000000000000004E-3</v>
      </c>
      <c r="F2" s="26">
        <f>E2</f>
        <v>9.4000000000000004E-3</v>
      </c>
      <c r="G2" s="28">
        <f>IF(D2="-","-",D2+(D2*F2))</f>
        <v>100.94</v>
      </c>
      <c r="H2" s="29">
        <v>42045</v>
      </c>
      <c r="I2" s="31">
        <f t="shared" ref="I2:I13" ca="1" si="0">(TODAY()-H2)</f>
        <v>437</v>
      </c>
      <c r="J2" s="33">
        <f ca="1">IF(G2="-","-",G2*(1%/30)*I2)</f>
        <v>14.703593333333332</v>
      </c>
      <c r="K2" s="33">
        <f ca="1">IF(G2="-","-",G2*0.33%*I2)</f>
        <v>145.565574</v>
      </c>
      <c r="L2" s="34">
        <f ca="1">IF(G2="-","-",G2+J2+K2)</f>
        <v>261.20916733333331</v>
      </c>
    </row>
    <row r="3" spans="1:12">
      <c r="A3" s="21" t="s">
        <v>2</v>
      </c>
      <c r="B3" s="38">
        <v>15732.72</v>
      </c>
      <c r="C3" s="25">
        <v>15732.76</v>
      </c>
      <c r="D3" s="34" t="str">
        <f t="shared" ref="D3:D13" si="1">IF(B3-C3&gt;0,B3-C3,"-")</f>
        <v>-</v>
      </c>
      <c r="E3" s="36">
        <v>8.2000000000000007E-3</v>
      </c>
      <c r="F3" s="26">
        <f>F2+E3</f>
        <v>1.7600000000000001E-2</v>
      </c>
      <c r="G3" s="28" t="str">
        <f t="shared" ref="G3:G13" si="2">IF(D3="-","-",D3+(D3*F3))</f>
        <v>-</v>
      </c>
      <c r="H3" s="29">
        <v>42073</v>
      </c>
      <c r="I3" s="31">
        <f t="shared" ca="1" si="0"/>
        <v>409</v>
      </c>
      <c r="J3" s="33" t="str">
        <f t="shared" ref="J3:J13" si="3">IF(G3="-","-",G3*(1%/30)*I3)</f>
        <v>-</v>
      </c>
      <c r="K3" s="33" t="str">
        <f t="shared" ref="K3:K13" si="4">IF(G3="-","-",G3*10%)</f>
        <v>-</v>
      </c>
      <c r="L3" s="34" t="str">
        <f t="shared" ref="L3:L13" si="5">IF(G3="-","-",G3+J3+K3)</f>
        <v>-</v>
      </c>
    </row>
    <row r="4" spans="1:12">
      <c r="A4" s="21" t="s">
        <v>3</v>
      </c>
      <c r="B4" s="38">
        <v>18851.57</v>
      </c>
      <c r="C4" s="25">
        <v>18851.61</v>
      </c>
      <c r="D4" s="34" t="str">
        <f t="shared" si="1"/>
        <v>-</v>
      </c>
      <c r="E4" s="36">
        <v>1.04E-2</v>
      </c>
      <c r="F4" s="26">
        <f t="shared" ref="F4:F13" si="6">F3+E4</f>
        <v>2.8000000000000001E-2</v>
      </c>
      <c r="G4" s="28" t="str">
        <f t="shared" si="2"/>
        <v>-</v>
      </c>
      <c r="H4" s="29">
        <v>42104</v>
      </c>
      <c r="I4" s="31">
        <f t="shared" ca="1" si="0"/>
        <v>378</v>
      </c>
      <c r="J4" s="33" t="str">
        <f t="shared" si="3"/>
        <v>-</v>
      </c>
      <c r="K4" s="33" t="str">
        <f t="shared" si="4"/>
        <v>-</v>
      </c>
      <c r="L4" s="34" t="str">
        <f t="shared" si="5"/>
        <v>-</v>
      </c>
    </row>
    <row r="5" spans="1:12">
      <c r="A5" s="21" t="s">
        <v>4</v>
      </c>
      <c r="B5" s="38">
        <v>17916.5</v>
      </c>
      <c r="C5" s="25">
        <v>17916.57</v>
      </c>
      <c r="D5" s="34" t="str">
        <f t="shared" si="1"/>
        <v>-</v>
      </c>
      <c r="E5" s="36">
        <v>9.4999999999999998E-3</v>
      </c>
      <c r="F5" s="26">
        <f t="shared" si="6"/>
        <v>3.7499999999999999E-2</v>
      </c>
      <c r="G5" s="28" t="str">
        <f t="shared" si="2"/>
        <v>-</v>
      </c>
      <c r="H5" s="29">
        <v>42134</v>
      </c>
      <c r="I5" s="31">
        <f t="shared" ca="1" si="0"/>
        <v>348</v>
      </c>
      <c r="J5" s="33" t="str">
        <f t="shared" si="3"/>
        <v>-</v>
      </c>
      <c r="K5" s="33" t="str">
        <f t="shared" si="4"/>
        <v>-</v>
      </c>
      <c r="L5" s="34" t="str">
        <f t="shared" si="5"/>
        <v>-</v>
      </c>
    </row>
    <row r="6" spans="1:12">
      <c r="A6" s="21" t="s">
        <v>5</v>
      </c>
      <c r="B6" s="38">
        <v>19565.560000000001</v>
      </c>
      <c r="C6" s="25">
        <v>19565.61</v>
      </c>
      <c r="D6" s="34" t="str">
        <f t="shared" si="1"/>
        <v>-</v>
      </c>
      <c r="E6" s="36">
        <v>9.9000000000000008E-3</v>
      </c>
      <c r="F6" s="26">
        <f t="shared" si="6"/>
        <v>4.7399999999999998E-2</v>
      </c>
      <c r="G6" s="28" t="str">
        <f t="shared" si="2"/>
        <v>-</v>
      </c>
      <c r="H6" s="29">
        <v>42165</v>
      </c>
      <c r="I6" s="31">
        <f t="shared" ca="1" si="0"/>
        <v>317</v>
      </c>
      <c r="J6" s="33" t="str">
        <f t="shared" si="3"/>
        <v>-</v>
      </c>
      <c r="K6" s="33" t="str">
        <f t="shared" si="4"/>
        <v>-</v>
      </c>
      <c r="L6" s="34" t="str">
        <f t="shared" si="5"/>
        <v>-</v>
      </c>
    </row>
    <row r="7" spans="1:12">
      <c r="A7" s="21" t="s">
        <v>6</v>
      </c>
      <c r="B7" s="38">
        <v>18263.28</v>
      </c>
      <c r="C7" s="25">
        <v>18263.349999999999</v>
      </c>
      <c r="D7" s="34" t="str">
        <f t="shared" si="1"/>
        <v>-</v>
      </c>
      <c r="E7" s="36">
        <v>1.0699999999999999E-2</v>
      </c>
      <c r="F7" s="26">
        <f t="shared" si="6"/>
        <v>5.8099999999999999E-2</v>
      </c>
      <c r="G7" s="28" t="str">
        <f t="shared" si="2"/>
        <v>-</v>
      </c>
      <c r="H7" s="29">
        <v>42195</v>
      </c>
      <c r="I7" s="31">
        <f t="shared" ca="1" si="0"/>
        <v>287</v>
      </c>
      <c r="J7" s="33" t="str">
        <f t="shared" si="3"/>
        <v>-</v>
      </c>
      <c r="K7" s="33" t="str">
        <f t="shared" si="4"/>
        <v>-</v>
      </c>
      <c r="L7" s="34" t="str">
        <f t="shared" si="5"/>
        <v>-</v>
      </c>
    </row>
    <row r="8" spans="1:12">
      <c r="A8" s="21" t="s">
        <v>7</v>
      </c>
      <c r="B8" s="38">
        <v>18621.68</v>
      </c>
      <c r="C8" s="25">
        <v>18621.759999999998</v>
      </c>
      <c r="D8" s="34" t="str">
        <f t="shared" si="1"/>
        <v>-</v>
      </c>
      <c r="E8" s="36">
        <v>1.18E-2</v>
      </c>
      <c r="F8" s="26">
        <f t="shared" si="6"/>
        <v>6.9900000000000004E-2</v>
      </c>
      <c r="G8" s="28" t="str">
        <f t="shared" si="2"/>
        <v>-</v>
      </c>
      <c r="H8" s="29">
        <v>42226</v>
      </c>
      <c r="I8" s="31">
        <f t="shared" ca="1" si="0"/>
        <v>256</v>
      </c>
      <c r="J8" s="33" t="str">
        <f t="shared" si="3"/>
        <v>-</v>
      </c>
      <c r="K8" s="33" t="str">
        <f t="shared" si="4"/>
        <v>-</v>
      </c>
      <c r="L8" s="34" t="str">
        <f t="shared" si="5"/>
        <v>-</v>
      </c>
    </row>
    <row r="9" spans="1:12">
      <c r="A9" s="21" t="s">
        <v>8</v>
      </c>
      <c r="B9" s="38">
        <v>18505.71</v>
      </c>
      <c r="C9" s="25">
        <v>18505.8</v>
      </c>
      <c r="D9" s="34" t="str">
        <f t="shared" si="1"/>
        <v>-</v>
      </c>
      <c r="E9" s="36">
        <v>1.11E-2</v>
      </c>
      <c r="F9" s="26">
        <f t="shared" si="6"/>
        <v>8.1000000000000003E-2</v>
      </c>
      <c r="G9" s="28" t="str">
        <f t="shared" si="2"/>
        <v>-</v>
      </c>
      <c r="H9" s="29">
        <v>42257</v>
      </c>
      <c r="I9" s="31">
        <f t="shared" ca="1" si="0"/>
        <v>225</v>
      </c>
      <c r="J9" s="33" t="str">
        <f t="shared" si="3"/>
        <v>-</v>
      </c>
      <c r="K9" s="33" t="str">
        <f t="shared" si="4"/>
        <v>-</v>
      </c>
      <c r="L9" s="34" t="str">
        <f t="shared" si="5"/>
        <v>-</v>
      </c>
    </row>
    <row r="10" spans="1:12">
      <c r="A10" s="21" t="s">
        <v>9</v>
      </c>
      <c r="B10" s="38">
        <v>21648.27</v>
      </c>
      <c r="C10" s="25">
        <v>21648.36</v>
      </c>
      <c r="D10" s="34" t="str">
        <f t="shared" si="1"/>
        <v>-</v>
      </c>
      <c r="E10" s="36">
        <v>1.11E-2</v>
      </c>
      <c r="F10" s="26">
        <f t="shared" si="6"/>
        <v>9.2100000000000001E-2</v>
      </c>
      <c r="G10" s="28" t="str">
        <f t="shared" si="2"/>
        <v>-</v>
      </c>
      <c r="H10" s="29">
        <v>42287</v>
      </c>
      <c r="I10" s="31">
        <f t="shared" ca="1" si="0"/>
        <v>195</v>
      </c>
      <c r="J10" s="33" t="str">
        <f t="shared" si="3"/>
        <v>-</v>
      </c>
      <c r="K10" s="33" t="str">
        <f t="shared" si="4"/>
        <v>-</v>
      </c>
      <c r="L10" s="34" t="str">
        <f t="shared" si="5"/>
        <v>-</v>
      </c>
    </row>
    <row r="11" spans="1:12">
      <c r="A11" s="21" t="s">
        <v>10</v>
      </c>
      <c r="B11" s="38">
        <v>16877.18</v>
      </c>
      <c r="C11" s="25">
        <v>16877.240000000002</v>
      </c>
      <c r="D11" s="34" t="str">
        <f t="shared" si="1"/>
        <v>-</v>
      </c>
      <c r="E11" s="36">
        <v>1.11E-2</v>
      </c>
      <c r="F11" s="26">
        <f t="shared" si="6"/>
        <v>0.1032</v>
      </c>
      <c r="G11" s="28" t="str">
        <f t="shared" si="2"/>
        <v>-</v>
      </c>
      <c r="H11" s="29">
        <v>42318</v>
      </c>
      <c r="I11" s="31">
        <f t="shared" ca="1" si="0"/>
        <v>164</v>
      </c>
      <c r="J11" s="33" t="str">
        <f t="shared" si="3"/>
        <v>-</v>
      </c>
      <c r="K11" s="33" t="str">
        <f t="shared" si="4"/>
        <v>-</v>
      </c>
      <c r="L11" s="34" t="str">
        <f t="shared" si="5"/>
        <v>-</v>
      </c>
    </row>
    <row r="12" spans="1:12">
      <c r="A12" s="21" t="s">
        <v>11</v>
      </c>
      <c r="B12" s="38">
        <v>17471.46</v>
      </c>
      <c r="C12" s="25">
        <v>17471.52</v>
      </c>
      <c r="D12" s="34" t="str">
        <f t="shared" si="1"/>
        <v>-</v>
      </c>
      <c r="E12" s="36">
        <v>1.06E-2</v>
      </c>
      <c r="F12" s="26">
        <f t="shared" si="6"/>
        <v>0.1138</v>
      </c>
      <c r="G12" s="28" t="str">
        <f t="shared" si="2"/>
        <v>-</v>
      </c>
      <c r="H12" s="29">
        <v>42348</v>
      </c>
      <c r="I12" s="31">
        <f t="shared" ca="1" si="0"/>
        <v>134</v>
      </c>
      <c r="J12" s="33" t="str">
        <f t="shared" si="3"/>
        <v>-</v>
      </c>
      <c r="K12" s="33" t="str">
        <f t="shared" si="4"/>
        <v>-</v>
      </c>
      <c r="L12" s="34" t="str">
        <f t="shared" si="5"/>
        <v>-</v>
      </c>
    </row>
    <row r="13" spans="1:12">
      <c r="A13" s="21" t="s">
        <v>12</v>
      </c>
      <c r="B13" s="38">
        <v>21686.34</v>
      </c>
      <c r="C13" s="25"/>
      <c r="D13" s="34">
        <f t="shared" si="1"/>
        <v>21686.34</v>
      </c>
      <c r="E13" s="37">
        <v>1.1599999999999999E-2</v>
      </c>
      <c r="F13" s="27">
        <f t="shared" si="6"/>
        <v>0.12540000000000001</v>
      </c>
      <c r="G13" s="28">
        <f t="shared" si="2"/>
        <v>24405.807036000002</v>
      </c>
      <c r="H13" s="30">
        <v>42379</v>
      </c>
      <c r="I13" s="32">
        <f t="shared" ca="1" si="0"/>
        <v>103</v>
      </c>
      <c r="J13" s="33">
        <f t="shared" ca="1" si="3"/>
        <v>837.93270823600005</v>
      </c>
      <c r="K13" s="33">
        <f t="shared" si="4"/>
        <v>2440.5807036000001</v>
      </c>
      <c r="L13" s="35">
        <f t="shared" ca="1" si="5"/>
        <v>27684.320447836002</v>
      </c>
    </row>
    <row r="14" spans="1:12">
      <c r="A14" s="39" t="s">
        <v>31</v>
      </c>
      <c r="B14" s="40">
        <f>SUM(B3:B13)</f>
        <v>205140.26999999996</v>
      </c>
      <c r="C14" s="40">
        <f t="shared" ref="C14:D14" si="7">SUM(C3:C13)</f>
        <v>183454.58</v>
      </c>
      <c r="D14" s="40">
        <f t="shared" si="7"/>
        <v>21686.34</v>
      </c>
      <c r="E14" s="22"/>
      <c r="F14" s="22"/>
      <c r="G14" s="41">
        <f>SUM(G2:G13)</f>
        <v>24506.747036000001</v>
      </c>
      <c r="H14" s="23"/>
      <c r="I14" s="22"/>
      <c r="J14" s="42">
        <f ca="1">SUM(J2:J13)</f>
        <v>852.63630156933334</v>
      </c>
      <c r="K14" s="42">
        <f ca="1">SUM(K2:K13)</f>
        <v>2586.1462776000003</v>
      </c>
      <c r="L14" s="42">
        <f ca="1">SUM(L2:L13)</f>
        <v>27945.529615169336</v>
      </c>
    </row>
    <row r="17" spans="6:9">
      <c r="F17" s="5"/>
      <c r="G17" s="3"/>
    </row>
    <row r="18" spans="6:9">
      <c r="G18" s="3"/>
      <c r="H18" s="7"/>
      <c r="I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2013</vt:lpstr>
      <vt:lpstr>2014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Tadeu</dc:creator>
  <cp:lastModifiedBy>Marcelo Tadeu</cp:lastModifiedBy>
  <dcterms:created xsi:type="dcterms:W3CDTF">2016-04-05T23:33:21Z</dcterms:created>
  <dcterms:modified xsi:type="dcterms:W3CDTF">2016-04-22T18:01:25Z</dcterms:modified>
</cp:coreProperties>
</file>