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han\Desktop\응용통계학\엑셀 실습\"/>
    </mc:Choice>
  </mc:AlternateContent>
  <xr:revisionPtr revIDLastSave="0" documentId="13_ncr:1_{77DD6B20-6452-4AFD-815A-60FA17B2BFCE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" l="1"/>
  <c r="B138" i="1"/>
  <c r="H136" i="1"/>
  <c r="G136" i="1"/>
  <c r="G135" i="1"/>
  <c r="H135" i="1"/>
  <c r="F135" i="1"/>
  <c r="H123" i="1"/>
  <c r="H124" i="1"/>
  <c r="H125" i="1"/>
  <c r="H126" i="1"/>
  <c r="H127" i="1"/>
  <c r="H128" i="1"/>
  <c r="H129" i="1"/>
  <c r="H130" i="1"/>
  <c r="H131" i="1"/>
  <c r="H132" i="1"/>
  <c r="H133" i="1"/>
  <c r="H122" i="1"/>
  <c r="G123" i="1"/>
  <c r="G124" i="1"/>
  <c r="G125" i="1"/>
  <c r="G126" i="1"/>
  <c r="G127" i="1"/>
  <c r="G128" i="1"/>
  <c r="G129" i="1"/>
  <c r="G130" i="1"/>
  <c r="G131" i="1"/>
  <c r="G132" i="1"/>
  <c r="G133" i="1"/>
  <c r="G122" i="1"/>
  <c r="F123" i="1"/>
  <c r="F124" i="1"/>
  <c r="F125" i="1"/>
  <c r="F126" i="1"/>
  <c r="F127" i="1"/>
  <c r="F128" i="1"/>
  <c r="F129" i="1"/>
  <c r="F130" i="1"/>
  <c r="F131" i="1"/>
  <c r="F132" i="1"/>
  <c r="F133" i="1"/>
  <c r="F122" i="1"/>
  <c r="E123" i="1"/>
  <c r="E124" i="1"/>
  <c r="E125" i="1"/>
  <c r="E126" i="1"/>
  <c r="E127" i="1"/>
  <c r="E128" i="1"/>
  <c r="E129" i="1"/>
  <c r="E130" i="1"/>
  <c r="E131" i="1"/>
  <c r="E132" i="1"/>
  <c r="E133" i="1"/>
  <c r="E122" i="1"/>
  <c r="D123" i="1"/>
  <c r="D124" i="1"/>
  <c r="D125" i="1"/>
  <c r="D126" i="1"/>
  <c r="D127" i="1"/>
  <c r="D128" i="1"/>
  <c r="D129" i="1"/>
  <c r="D130" i="1"/>
  <c r="D131" i="1"/>
  <c r="D132" i="1"/>
  <c r="D133" i="1"/>
  <c r="D122" i="1"/>
  <c r="C134" i="1"/>
  <c r="B134" i="1"/>
  <c r="C123" i="1"/>
  <c r="C124" i="1"/>
  <c r="C125" i="1"/>
  <c r="C126" i="1"/>
  <c r="C127" i="1"/>
  <c r="C128" i="1"/>
  <c r="C129" i="1"/>
  <c r="C130" i="1"/>
  <c r="C131" i="1"/>
  <c r="C132" i="1"/>
  <c r="C133" i="1"/>
  <c r="B123" i="1"/>
  <c r="B124" i="1"/>
  <c r="B125" i="1"/>
  <c r="B126" i="1"/>
  <c r="B127" i="1"/>
  <c r="B128" i="1"/>
  <c r="B129" i="1"/>
  <c r="B130" i="1"/>
  <c r="B131" i="1"/>
  <c r="B132" i="1"/>
  <c r="B133" i="1"/>
  <c r="C122" i="1"/>
  <c r="B122" i="1"/>
  <c r="B110" i="1"/>
  <c r="F105" i="1"/>
  <c r="E105" i="1"/>
  <c r="D106" i="1"/>
  <c r="D105" i="1"/>
  <c r="B107" i="1"/>
  <c r="B106" i="1"/>
  <c r="C107" i="1"/>
  <c r="C106" i="1"/>
  <c r="C105" i="1"/>
  <c r="F102" i="1"/>
  <c r="E102" i="1"/>
  <c r="F90" i="1"/>
  <c r="F91" i="1"/>
  <c r="F92" i="1"/>
  <c r="F93" i="1"/>
  <c r="F94" i="1"/>
  <c r="F95" i="1"/>
  <c r="F96" i="1"/>
  <c r="F97" i="1"/>
  <c r="F98" i="1"/>
  <c r="F99" i="1"/>
  <c r="F100" i="1"/>
  <c r="F89" i="1"/>
  <c r="E90" i="1"/>
  <c r="E91" i="1"/>
  <c r="E92" i="1"/>
  <c r="E93" i="1"/>
  <c r="E94" i="1"/>
  <c r="E95" i="1"/>
  <c r="E96" i="1"/>
  <c r="E97" i="1"/>
  <c r="E98" i="1"/>
  <c r="E99" i="1"/>
  <c r="E100" i="1"/>
  <c r="E89" i="1"/>
  <c r="B40" i="1"/>
  <c r="C90" i="1"/>
  <c r="C101" i="1" s="1"/>
  <c r="C91" i="1"/>
  <c r="C92" i="1"/>
  <c r="C93" i="1"/>
  <c r="C94" i="1"/>
  <c r="C95" i="1"/>
  <c r="C96" i="1"/>
  <c r="C97" i="1"/>
  <c r="C98" i="1"/>
  <c r="C99" i="1"/>
  <c r="C100" i="1"/>
  <c r="C89" i="1"/>
  <c r="B90" i="1"/>
  <c r="B91" i="1"/>
  <c r="B92" i="1"/>
  <c r="B93" i="1"/>
  <c r="B94" i="1"/>
  <c r="B95" i="1"/>
  <c r="B96" i="1"/>
  <c r="B97" i="1"/>
  <c r="B98" i="1"/>
  <c r="B99" i="1"/>
  <c r="B100" i="1"/>
  <c r="B89" i="1"/>
  <c r="B58" i="1"/>
  <c r="B41" i="1"/>
  <c r="G5" i="1"/>
  <c r="G6" i="1"/>
  <c r="G7" i="1"/>
  <c r="G8" i="1"/>
  <c r="G9" i="1"/>
  <c r="G10" i="1"/>
  <c r="G11" i="1"/>
  <c r="G12" i="1"/>
  <c r="G13" i="1"/>
  <c r="G14" i="1"/>
  <c r="G15" i="1"/>
  <c r="G4" i="1"/>
  <c r="G17" i="1" s="1"/>
  <c r="B21" i="1" s="1"/>
  <c r="F15" i="1"/>
  <c r="F14" i="1"/>
  <c r="F17" i="1" s="1"/>
  <c r="F13" i="1"/>
  <c r="F12" i="1"/>
  <c r="F11" i="1"/>
  <c r="F10" i="1"/>
  <c r="F9" i="1"/>
  <c r="F8" i="1"/>
  <c r="F7" i="1"/>
  <c r="F6" i="1"/>
  <c r="F5" i="1"/>
  <c r="F4" i="1"/>
  <c r="E5" i="1"/>
  <c r="E17" i="1" s="1"/>
  <c r="E6" i="1"/>
  <c r="E7" i="1"/>
  <c r="E8" i="1"/>
  <c r="E9" i="1"/>
  <c r="E10" i="1"/>
  <c r="E11" i="1"/>
  <c r="E12" i="1"/>
  <c r="E13" i="1"/>
  <c r="E14" i="1"/>
  <c r="E15" i="1"/>
  <c r="E4" i="1"/>
  <c r="B20" i="1"/>
  <c r="C18" i="1"/>
  <c r="B18" i="1"/>
  <c r="B42" i="1" s="1"/>
  <c r="C17" i="1"/>
  <c r="B17" i="1"/>
  <c r="B85" i="1" l="1"/>
  <c r="B22" i="1"/>
  <c r="B51" i="1"/>
  <c r="B50" i="1"/>
  <c r="B49" i="1"/>
  <c r="B48" i="1"/>
  <c r="B47" i="1"/>
  <c r="B46" i="1"/>
  <c r="B45" i="1"/>
  <c r="B44" i="1"/>
  <c r="B43" i="1"/>
  <c r="B53" i="1" s="1"/>
  <c r="B86" i="1" l="1"/>
  <c r="B29" i="1"/>
  <c r="B24" i="1"/>
  <c r="B25" i="1" s="1"/>
  <c r="B55" i="1" s="1"/>
  <c r="B68" i="1" l="1"/>
  <c r="B69" i="1" s="1"/>
  <c r="B61" i="1"/>
  <c r="B60" i="1"/>
  <c r="D90" i="1"/>
  <c r="D91" i="1"/>
  <c r="D92" i="1"/>
  <c r="D93" i="1"/>
  <c r="D94" i="1"/>
  <c r="D95" i="1"/>
  <c r="D96" i="1"/>
  <c r="D97" i="1"/>
  <c r="D98" i="1"/>
  <c r="D99" i="1"/>
  <c r="D100" i="1"/>
  <c r="D89" i="1"/>
</calcChain>
</file>

<file path=xl/sharedStrings.xml><?xml version="1.0" encoding="utf-8"?>
<sst xmlns="http://schemas.openxmlformats.org/spreadsheetml/2006/main" count="112" uniqueCount="64">
  <si>
    <t>Parameter Estimation</t>
    <phoneticPr fontId="2" type="noConversion"/>
  </si>
  <si>
    <t>Production</t>
    <phoneticPr fontId="2" type="noConversion"/>
  </si>
  <si>
    <t>Electricity usage</t>
    <phoneticPr fontId="2" type="noConversion"/>
  </si>
  <si>
    <t>Jan</t>
    <phoneticPr fontId="2" type="noConversion"/>
  </si>
  <si>
    <t>Feb</t>
    <phoneticPr fontId="2" type="noConversion"/>
  </si>
  <si>
    <t>Mar</t>
    <phoneticPr fontId="2" type="noConversion"/>
  </si>
  <si>
    <t>April</t>
    <phoneticPr fontId="2" type="noConversion"/>
  </si>
  <si>
    <t>May</t>
    <phoneticPr fontId="2" type="noConversion"/>
  </si>
  <si>
    <t>June</t>
    <phoneticPr fontId="2" type="noConversion"/>
  </si>
  <si>
    <t>July</t>
    <phoneticPr fontId="2" type="noConversion"/>
  </si>
  <si>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</si>
  <si>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</si>
  <si>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</si>
  <si>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</si>
  <si>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</si>
  <si>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sum</t>
    <phoneticPr fontId="2" type="noConversion"/>
  </si>
  <si>
    <t>average</t>
    <phoneticPr fontId="2" type="noConversion"/>
  </si>
  <si>
    <t>n</t>
    <phoneticPr fontId="2" type="noConversion"/>
  </si>
  <si>
    <t>beta_1</t>
    <phoneticPr fontId="2" type="noConversion"/>
  </si>
  <si>
    <t>beta_0</t>
    <phoneticPr fontId="2" type="noConversion"/>
  </si>
  <si>
    <t>sigma^2</t>
    <phoneticPr fontId="2" type="noConversion"/>
  </si>
  <si>
    <t>x</t>
    <phoneticPr fontId="2" type="noConversion"/>
  </si>
  <si>
    <t>y</t>
    <phoneticPr fontId="2" type="noConversion"/>
  </si>
  <si>
    <t>x_i^2</t>
    <phoneticPr fontId="2" type="noConversion"/>
  </si>
  <si>
    <t>y_i^2</t>
    <phoneticPr fontId="2" type="noConversion"/>
  </si>
  <si>
    <t>x_i*y_i</t>
    <phoneticPr fontId="2" type="noConversion"/>
  </si>
  <si>
    <t>sigma</t>
    <phoneticPr fontId="2" type="noConversion"/>
  </si>
  <si>
    <t>Confidence Interval for beta_1</t>
    <phoneticPr fontId="2" type="noConversion"/>
  </si>
  <si>
    <t>(x_i-x_bar)^2</t>
    <phoneticPr fontId="2" type="noConversion"/>
  </si>
  <si>
    <t>(S_XX)</t>
    <phoneticPr fontId="2" type="noConversion"/>
  </si>
  <si>
    <t>s.e.</t>
    <phoneticPr fontId="2" type="noConversion"/>
  </si>
  <si>
    <t>alpha</t>
    <phoneticPr fontId="2" type="noConversion"/>
  </si>
  <si>
    <t>t_0.005,n-2</t>
    <phoneticPr fontId="2" type="noConversion"/>
  </si>
  <si>
    <t>lower</t>
    <phoneticPr fontId="2" type="noConversion"/>
  </si>
  <si>
    <t>upper</t>
    <phoneticPr fontId="2" type="noConversion"/>
  </si>
  <si>
    <t>Hypotheisis test for beta_1</t>
    <phoneticPr fontId="2" type="noConversion"/>
  </si>
  <si>
    <t>null hypothesis: beta_1 = 0</t>
    <phoneticPr fontId="2" type="noConversion"/>
  </si>
  <si>
    <t>t-statistic</t>
    <phoneticPr fontId="2" type="noConversion"/>
  </si>
  <si>
    <t>p-value</t>
    <phoneticPr fontId="2" type="noConversion"/>
  </si>
  <si>
    <t>ANOVA Table</t>
    <phoneticPr fontId="2" type="noConversion"/>
  </si>
  <si>
    <t>x_i</t>
    <phoneticPr fontId="2" type="noConversion"/>
  </si>
  <si>
    <t>y_i</t>
    <phoneticPr fontId="2" type="noConversion"/>
  </si>
  <si>
    <t>yhat_i</t>
    <phoneticPr fontId="2" type="noConversion"/>
  </si>
  <si>
    <t>(yhat_i-ybar)^2</t>
    <phoneticPr fontId="2" type="noConversion"/>
  </si>
  <si>
    <t>(y_i-yhat_i)^2</t>
    <phoneticPr fontId="2" type="noConversion"/>
  </si>
  <si>
    <t>mean</t>
    <phoneticPr fontId="2" type="noConversion"/>
  </si>
  <si>
    <t>Source</t>
    <phoneticPr fontId="2" type="noConversion"/>
  </si>
  <si>
    <t>Regression</t>
    <phoneticPr fontId="2" type="noConversion"/>
  </si>
  <si>
    <t>Error</t>
    <phoneticPr fontId="2" type="noConversion"/>
  </si>
  <si>
    <t>Total</t>
    <phoneticPr fontId="2" type="noConversion"/>
  </si>
  <si>
    <t>DF</t>
    <phoneticPr fontId="2" type="noConversion"/>
  </si>
  <si>
    <t>Sum of squares</t>
    <phoneticPr fontId="2" type="noConversion"/>
  </si>
  <si>
    <t>Mean squares</t>
    <phoneticPr fontId="2" type="noConversion"/>
  </si>
  <si>
    <t>F-statisitic</t>
    <phoneticPr fontId="2" type="noConversion"/>
  </si>
  <si>
    <t>SSR/SSE</t>
    <phoneticPr fontId="2" type="noConversion"/>
  </si>
  <si>
    <t>R-squared</t>
    <phoneticPr fontId="2" type="noConversion"/>
  </si>
  <si>
    <t>Sample correlation coefficient</t>
    <phoneticPr fontId="2" type="noConversion"/>
  </si>
  <si>
    <t>(x_i-xbar)</t>
    <phoneticPr fontId="2" type="noConversion"/>
  </si>
  <si>
    <t>(y_i-ybar)</t>
    <phoneticPr fontId="2" type="noConversion"/>
  </si>
  <si>
    <t>(x_i-xbar)(y_i-ybar)</t>
    <phoneticPr fontId="2" type="noConversion"/>
  </si>
  <si>
    <t>Sq-root</t>
    <phoneticPr fontId="2" type="noConversion"/>
  </si>
  <si>
    <t>r</t>
    <phoneticPr fontId="2" type="noConversion"/>
  </si>
  <si>
    <t>r^2</t>
    <phoneticPr fontId="2" type="noConversion"/>
  </si>
  <si>
    <t>R-squared과 같다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</si>
</sst>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1" formatCode="0.000000"/>
    <numFmt numFmtId="183" formatCode="0.0000"/>
    <numFmt numFmtId="184" formatCode="0.000"/>
    <numFmt numFmtId="185" formatCode="0.00_ "/>
    <numFmt numFmtId="199" formatCode="0.000_ "/>
  </numFmts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83" fontId="0" fillId="0" borderId="0" xfId="0" applyNumberFormat="1"/>
    <xf numFmtId="184" fontId="0" fillId="0" borderId="0" xfId="0" applyNumberForma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4" xfId="0" applyBorder="1"/>
    <xf numFmtId="0" fontId="0" fillId="0" borderId="6" xfId="0" applyBorder="1"/>
    <xf numFmtId="184" fontId="0" fillId="0" borderId="5" xfId="0" applyNumberFormat="1" applyBorder="1"/>
    <xf numFmtId="184" fontId="0" fillId="0" borderId="8" xfId="0" applyNumberFormat="1" applyBorder="1"/>
    <xf numFmtId="0" fontId="1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2" fontId="0" fillId="0" borderId="2" xfId="0" applyNumberFormat="1" applyBorder="1"/>
    <xf numFmtId="184" fontId="0" fillId="0" borderId="0" xfId="0" applyNumberFormat="1" applyBorder="1"/>
    <xf numFmtId="2" fontId="0" fillId="0" borderId="0" xfId="0" applyNumberFormat="1" applyBorder="1"/>
    <xf numFmtId="199" fontId="1" fillId="0" borderId="0" xfId="0" applyNumberFormat="1" applyFont="1" applyBorder="1"/>
    <xf numFmtId="199" fontId="1" fillId="0" borderId="5" xfId="0" applyNumberFormat="1" applyFont="1" applyBorder="1"/>
    <xf numFmtId="199" fontId="0" fillId="0" borderId="7" xfId="0" applyNumberFormat="1" applyBorder="1"/>
    <xf numFmtId="199" fontId="0" fillId="0" borderId="8" xfId="0" applyNumberFormat="1" applyBorder="1"/>
    <xf numFmtId="0" fontId="1" fillId="0" borderId="4" xfId="0" applyFont="1" applyFill="1" applyBorder="1"/>
    <xf numFmtId="0" fontId="1" fillId="0" borderId="6" xfId="0" applyFont="1" applyFill="1" applyBorder="1"/>
    <xf numFmtId="199" fontId="0" fillId="0" borderId="0" xfId="0" applyNumberFormat="1" applyBorder="1"/>
    <xf numFmtId="0" fontId="1" fillId="0" borderId="7" xfId="0" applyFont="1" applyBorder="1"/>
    <xf numFmtId="185" fontId="0" fillId="0" borderId="0" xfId="0" applyNumberFormat="1" applyBorder="1"/>
    <xf numFmtId="185" fontId="0" fillId="0" borderId="7" xfId="0" applyNumberFormat="1" applyBorder="1"/>
    <xf numFmtId="184" fontId="0" fillId="0" borderId="7" xfId="0" applyNumberFormat="1" applyBorder="1"/>
    <xf numFmtId="0" fontId="1" fillId="0" borderId="1" xfId="0" applyFont="1" applyFill="1" applyBorder="1"/>
    <xf numFmtId="2" fontId="0" fillId="0" borderId="2" xfId="0" applyNumberFormat="1" applyFill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8" xfId="0" applyNumberFormat="1" applyBorder="1"/>
    <xf numFmtId="184" fontId="0" fillId="3" borderId="0" xfId="0" applyNumberFormat="1" applyFill="1"/>
    <xf numFmtId="0" fontId="0" fillId="3" borderId="0" xfId="0" applyFill="1"/>
    <xf numFmtId="0" fontId="0" fillId="3" borderId="5" xfId="0" applyFill="1" applyBorder="1"/>
    <xf numFmtId="181" fontId="0" fillId="3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3</xdr:row>
      <xdr:rowOff>23812</xdr:rowOff>
    </xdr:from>
    <xdr:to>
      <xdr:col>11</xdr:col>
      <xdr:colOff>438173</xdr:colOff>
      <xdr:row>11</xdr:row>
      <xdr:rowOff>138125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4D7E2BA-744D-B131-F8D9-AB9DE8DB2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8013" y="671512"/>
          <a:ext cx="3181373" cy="1828813"/>
        </a:xfrm>
        <a:prstGeom prst="rect">
          <a:avLst/>
        </a:prstGeom>
      </xdr:spPr>
    </xdr:pic>
    <xdr:clientData/>
  </xdr:twoCellAnchor>
  <xdr:twoCellAnchor editAs="oneCell">
    <xdr:from>
      <xdr:col>2</xdr:col>
      <xdr:colOff>1176336</xdr:colOff>
      <xdr:row>20</xdr:row>
      <xdr:rowOff>0</xdr:rowOff>
    </xdr:from>
    <xdr:to>
      <xdr:col>7</xdr:col>
      <xdr:colOff>828674</xdr:colOff>
      <xdr:row>30</xdr:row>
      <xdr:rowOff>70545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3A14EF4-A65F-4F5C-CE14-21451CB3D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1299" y="4295775"/>
          <a:ext cx="4786313" cy="221367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9</xdr:col>
      <xdr:colOff>395287</xdr:colOff>
      <xdr:row>51</xdr:row>
      <xdr:rowOff>123079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97AA50D-27DD-3567-0453-117820598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7100" y="8586788"/>
          <a:ext cx="5257800" cy="24852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8</xdr:col>
      <xdr:colOff>376237</xdr:colOff>
      <xdr:row>76</xdr:row>
      <xdr:rowOff>108335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EB45478-7E0F-F1CE-42B0-6387A41CB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7100" y="14163675"/>
          <a:ext cx="4552950" cy="2251460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86</xdr:row>
      <xdr:rowOff>61912</xdr:rowOff>
    </xdr:from>
    <xdr:to>
      <xdr:col>13</xdr:col>
      <xdr:colOff>123825</xdr:colOff>
      <xdr:row>103</xdr:row>
      <xdr:rowOff>28918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5F28723-09FB-0BD2-F71D-553CC9C66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5088" y="18511837"/>
          <a:ext cx="4781550" cy="3629369"/>
        </a:xfrm>
        <a:prstGeom prst="rect">
          <a:avLst/>
        </a:prstGeom>
      </xdr:spPr>
    </xdr:pic>
    <xdr:clientData/>
  </xdr:twoCellAnchor>
  <xdr:twoCellAnchor editAs="oneCell">
    <xdr:from>
      <xdr:col>2</xdr:col>
      <xdr:colOff>309562</xdr:colOff>
      <xdr:row>108</xdr:row>
      <xdr:rowOff>200025</xdr:rowOff>
    </xdr:from>
    <xdr:to>
      <xdr:col>10</xdr:col>
      <xdr:colOff>139072</xdr:colOff>
      <xdr:row>113</xdr:row>
      <xdr:rowOff>157163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3150696-2034-C4F0-032C-8B199E27A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4525" y="23388638"/>
          <a:ext cx="7239960" cy="1028700"/>
        </a:xfrm>
        <a:prstGeom prst="rect">
          <a:avLst/>
        </a:prstGeom>
      </xdr:spPr>
    </xdr:pic>
    <xdr:clientData/>
  </xdr:twoCellAnchor>
  <xdr:twoCellAnchor editAs="oneCell">
    <xdr:from>
      <xdr:col>4</xdr:col>
      <xdr:colOff>509588</xdr:colOff>
      <xdr:row>137</xdr:row>
      <xdr:rowOff>133350</xdr:rowOff>
    </xdr:from>
    <xdr:to>
      <xdr:col>7</xdr:col>
      <xdr:colOff>247672</xdr:colOff>
      <xdr:row>141</xdr:row>
      <xdr:rowOff>209557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7338F21-F158-1C42-B647-957C9F76B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76688" y="29551313"/>
          <a:ext cx="3009922" cy="933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39"/>
  <sheetViews>
    <sheetView tabSelected="1" topLeftCell="A123" workbookViewId="0">
      <selection activeCell="J136" sqref="J136"/>
    </sheetView>
  </sheetViews>
  <sheetFormatPr defaultRowHeight="16.899999999999999" x14ac:dyDescent="0.6"/>
  <cols>
    <col min="1" max="1" width="10.1875" customWidth="1"/>
    <col min="2" max="2" width="10.875" customWidth="1"/>
    <col min="3" max="3" width="15.4375" customWidth="1"/>
    <col min="5" max="5" width="13.125" customWidth="1"/>
    <col min="6" max="6" width="15.6875" customWidth="1"/>
    <col min="7" max="7" width="14.125" customWidth="1"/>
    <col min="8" max="8" width="11.875" customWidth="1"/>
  </cols>
  <sheetData>
    <row r="1" spans="1:7" x14ac:dyDescent="0.6">
      <c r="A1" s="21" t="s">
        <v>0</v>
      </c>
      <c r="B1" s="22"/>
      <c r="C1" s="22"/>
      <c r="D1" s="22"/>
      <c r="E1" s="22"/>
      <c r="F1" s="22"/>
      <c r="G1" s="22"/>
    </row>
    <row r="2" spans="1:7" ht="17.25" thickBot="1" x14ac:dyDescent="0.65"/>
    <row r="3" spans="1:7" x14ac:dyDescent="0.6">
      <c r="A3" s="4"/>
      <c r="B3" s="5" t="s">
        <v>1</v>
      </c>
      <c r="C3" s="6" t="s">
        <v>2</v>
      </c>
      <c r="E3" s="14" t="s">
        <v>23</v>
      </c>
      <c r="F3" s="15" t="s">
        <v>24</v>
      </c>
      <c r="G3" s="16" t="s">
        <v>25</v>
      </c>
    </row>
    <row r="4" spans="1:7" x14ac:dyDescent="0.6">
      <c r="A4" s="7" t="s">
        <v>3</v>
      </c>
      <c r="B4" s="8">
        <v>4.51</v>
      </c>
      <c r="C4" s="9">
        <v>2.48</v>
      </c>
      <c r="E4" s="17">
        <f>B4*B4</f>
        <v>20.3401</v>
      </c>
      <c r="F4" s="8">
        <f>C4*C4</f>
        <v>6.1504000000000003</v>
      </c>
      <c r="G4" s="9">
        <f>B4*C4</f>
        <v>11.184799999999999</v>
      </c>
    </row>
    <row r="5" spans="1:7" x14ac:dyDescent="0.6">
      <c r="A5" s="7" t="s">
        <v>4</v>
      </c>
      <c r="B5" s="8">
        <v>3.58</v>
      </c>
      <c r="C5" s="9">
        <v>2.2599999999999998</v>
      </c>
      <c r="E5" s="17">
        <f t="shared" ref="E5:F15" si="0">B5*B5</f>
        <v>12.8164</v>
      </c>
      <c r="F5" s="8">
        <f t="shared" si="0"/>
        <v>5.1075999999999988</v>
      </c>
      <c r="G5" s="9">
        <f t="shared" ref="G5:G15" si="1">B5*C5</f>
        <v>8.0907999999999998</v>
      </c>
    </row>
    <row r="6" spans="1:7" x14ac:dyDescent="0.6">
      <c r="A6" s="7" t="s">
        <v>5</v>
      </c>
      <c r="B6" s="8">
        <v>4.3099999999999996</v>
      </c>
      <c r="C6" s="9">
        <v>2.4700000000000002</v>
      </c>
      <c r="E6" s="17">
        <f t="shared" si="0"/>
        <v>18.576099999999997</v>
      </c>
      <c r="F6" s="8">
        <f t="shared" si="0"/>
        <v>6.1009000000000011</v>
      </c>
      <c r="G6" s="9">
        <f t="shared" si="1"/>
        <v>10.6457</v>
      </c>
    </row>
    <row r="7" spans="1:7" x14ac:dyDescent="0.6">
      <c r="A7" s="7" t="s">
        <v>6</v>
      </c>
      <c r="B7" s="8">
        <v>5.0599999999999996</v>
      </c>
      <c r="C7" s="9">
        <v>2.77</v>
      </c>
      <c r="E7" s="17">
        <f t="shared" si="0"/>
        <v>25.603599999999997</v>
      </c>
      <c r="F7" s="8">
        <f t="shared" si="0"/>
        <v>7.6729000000000003</v>
      </c>
      <c r="G7" s="9">
        <f t="shared" si="1"/>
        <v>14.0162</v>
      </c>
    </row>
    <row r="8" spans="1:7" x14ac:dyDescent="0.6">
      <c r="A8" s="7" t="s">
        <v>7</v>
      </c>
      <c r="B8" s="8">
        <v>5.64</v>
      </c>
      <c r="C8" s="9">
        <v>2.99</v>
      </c>
      <c r="E8" s="17">
        <f t="shared" si="0"/>
        <v>31.809599999999996</v>
      </c>
      <c r="F8" s="8">
        <f t="shared" si="0"/>
        <v>8.940100000000001</v>
      </c>
      <c r="G8" s="9">
        <f t="shared" si="1"/>
        <v>16.863600000000002</v>
      </c>
    </row>
    <row r="9" spans="1:7" x14ac:dyDescent="0.6">
      <c r="A9" s="7" t="s">
        <v>8</v>
      </c>
      <c r="B9" s="8">
        <v>4.99</v>
      </c>
      <c r="C9" s="9">
        <v>3.05</v>
      </c>
      <c r="E9" s="17">
        <f t="shared" si="0"/>
        <v>24.900100000000002</v>
      </c>
      <c r="F9" s="8">
        <f t="shared" si="0"/>
        <v>9.3024999999999984</v>
      </c>
      <c r="G9" s="9">
        <f t="shared" si="1"/>
        <v>15.2195</v>
      </c>
    </row>
    <row r="10" spans="1:7" x14ac:dyDescent="0.6">
      <c r="A10" s="7" t="s">
        <v>9</v>
      </c>
      <c r="B10" s="8">
        <v>5.29</v>
      </c>
      <c r="C10" s="9">
        <v>3.18</v>
      </c>
      <c r="E10" s="17">
        <f t="shared" si="0"/>
        <v>27.984100000000002</v>
      </c>
      <c r="F10" s="8">
        <f t="shared" si="0"/>
        <v>10.112400000000001</v>
      </c>
      <c r="G10" s="9">
        <f t="shared" si="1"/>
        <v>16.822200000000002</v>
      </c>
    </row>
    <row r="11" spans="1:7" x14ac:dyDescent="0.6">
      <c r="A11" s="7" t="s">
        <v>10</v>
      </c>
      <c r="B11" s="8">
        <v>5.83</v>
      </c>
      <c r="C11" s="9">
        <v>3.46</v>
      </c>
      <c r="E11" s="17">
        <f t="shared" si="0"/>
        <v>33.988900000000001</v>
      </c>
      <c r="F11" s="8">
        <f t="shared" si="0"/>
        <v>11.9716</v>
      </c>
      <c r="G11" s="9">
        <f t="shared" si="1"/>
        <v>20.171800000000001</v>
      </c>
    </row>
    <row r="12" spans="1:7" x14ac:dyDescent="0.6">
      <c r="A12" s="7" t="s">
        <v>11</v>
      </c>
      <c r="B12" s="8">
        <v>4.7</v>
      </c>
      <c r="C12" s="9">
        <v>3.03</v>
      </c>
      <c r="E12" s="17">
        <f t="shared" si="0"/>
        <v>22.090000000000003</v>
      </c>
      <c r="F12" s="8">
        <f t="shared" si="0"/>
        <v>9.1808999999999994</v>
      </c>
      <c r="G12" s="9">
        <f t="shared" si="1"/>
        <v>14.241</v>
      </c>
    </row>
    <row r="13" spans="1:7" x14ac:dyDescent="0.6">
      <c r="A13" s="7" t="s">
        <v>12</v>
      </c>
      <c r="B13" s="8">
        <v>5.61</v>
      </c>
      <c r="C13" s="9">
        <v>3.26</v>
      </c>
      <c r="E13" s="17">
        <f t="shared" si="0"/>
        <v>31.472100000000005</v>
      </c>
      <c r="F13" s="8">
        <f t="shared" si="0"/>
        <v>10.627599999999999</v>
      </c>
      <c r="G13" s="9">
        <f t="shared" si="1"/>
        <v>18.288599999999999</v>
      </c>
    </row>
    <row r="14" spans="1:7" x14ac:dyDescent="0.6">
      <c r="A14" s="7" t="s">
        <v>13</v>
      </c>
      <c r="B14" s="8">
        <v>4.9000000000000004</v>
      </c>
      <c r="C14" s="9">
        <v>2.67</v>
      </c>
      <c r="E14" s="17">
        <f t="shared" si="0"/>
        <v>24.010000000000005</v>
      </c>
      <c r="F14" s="8">
        <f t="shared" si="0"/>
        <v>7.1288999999999998</v>
      </c>
      <c r="G14" s="9">
        <f t="shared" si="1"/>
        <v>13.083</v>
      </c>
    </row>
    <row r="15" spans="1:7" ht="17.25" thickBot="1" x14ac:dyDescent="0.65">
      <c r="A15" s="10" t="s">
        <v>14</v>
      </c>
      <c r="B15" s="11">
        <v>4.2</v>
      </c>
      <c r="C15" s="12">
        <v>2.5299999999999998</v>
      </c>
      <c r="E15" s="18">
        <f t="shared" si="0"/>
        <v>17.64</v>
      </c>
      <c r="F15" s="11">
        <f t="shared" si="0"/>
        <v>6.4008999999999991</v>
      </c>
      <c r="G15" s="12">
        <f t="shared" si="1"/>
        <v>10.625999999999999</v>
      </c>
    </row>
    <row r="17" spans="1:7" x14ac:dyDescent="0.6">
      <c r="A17" s="1" t="s">
        <v>15</v>
      </c>
      <c r="B17">
        <f>SUM(B4:B15)</f>
        <v>58.62</v>
      </c>
      <c r="C17">
        <f>SUM(C4:C15)</f>
        <v>34.150000000000006</v>
      </c>
      <c r="E17">
        <f>SUM(E4:E15)</f>
        <v>291.23099999999999</v>
      </c>
      <c r="F17">
        <f>SUM(F4:F15)</f>
        <v>98.696699999999993</v>
      </c>
      <c r="G17">
        <f>SUM(G4:G15)</f>
        <v>169.25319999999999</v>
      </c>
    </row>
    <row r="18" spans="1:7" x14ac:dyDescent="0.6">
      <c r="A18" s="1" t="s">
        <v>16</v>
      </c>
      <c r="B18">
        <f>AVERAGE(B4:B15)</f>
        <v>4.8849999999999998</v>
      </c>
      <c r="C18" s="3">
        <f>AVERAGE(C4:C15)</f>
        <v>2.8458333333333337</v>
      </c>
    </row>
    <row r="20" spans="1:7" x14ac:dyDescent="0.6">
      <c r="A20" s="1" t="s">
        <v>17</v>
      </c>
      <c r="B20">
        <f>COUNT(B4:B15)</f>
        <v>12</v>
      </c>
    </row>
    <row r="21" spans="1:7" x14ac:dyDescent="0.6">
      <c r="A21" s="1" t="s">
        <v>18</v>
      </c>
      <c r="B21" s="44">
        <f>(B20*G17-B17*C17)/(B20*E17-B17^2)</f>
        <v>0.49883012129793997</v>
      </c>
    </row>
    <row r="22" spans="1:7" x14ac:dyDescent="0.6">
      <c r="A22" s="1" t="s">
        <v>19</v>
      </c>
      <c r="B22" s="44">
        <f>C18-B21*B18</f>
        <v>0.40904819079289689</v>
      </c>
    </row>
    <row r="24" spans="1:7" x14ac:dyDescent="0.6">
      <c r="A24" s="1" t="s">
        <v>20</v>
      </c>
      <c r="B24" s="3">
        <f>(F17-B22*C17-B21*G17)/(B20-2)</f>
        <v>2.9910999835806251E-2</v>
      </c>
    </row>
    <row r="25" spans="1:7" x14ac:dyDescent="0.6">
      <c r="A25" s="1" t="s">
        <v>26</v>
      </c>
      <c r="B25" s="45">
        <f>SQRT(B24)</f>
        <v>0.17294796857958827</v>
      </c>
    </row>
    <row r="28" spans="1:7" x14ac:dyDescent="0.6">
      <c r="A28" s="1" t="s">
        <v>21</v>
      </c>
      <c r="B28" s="45">
        <v>4</v>
      </c>
    </row>
    <row r="29" spans="1:7" x14ac:dyDescent="0.6">
      <c r="A29" s="1" t="s">
        <v>22</v>
      </c>
      <c r="B29" s="44">
        <f>B22+B21*B28</f>
        <v>2.4043686759846565</v>
      </c>
    </row>
    <row r="37" spans="1:7" x14ac:dyDescent="0.6">
      <c r="A37" s="21" t="s">
        <v>27</v>
      </c>
      <c r="B37" s="22"/>
      <c r="C37" s="22"/>
      <c r="D37" s="22"/>
      <c r="E37" s="22"/>
      <c r="F37" s="22"/>
      <c r="G37" s="22"/>
    </row>
    <row r="38" spans="1:7" ht="17.25" thickBot="1" x14ac:dyDescent="0.65"/>
    <row r="39" spans="1:7" x14ac:dyDescent="0.6">
      <c r="A39" s="4"/>
      <c r="B39" s="6" t="s">
        <v>28</v>
      </c>
    </row>
    <row r="40" spans="1:7" x14ac:dyDescent="0.6">
      <c r="A40" s="7" t="s">
        <v>3</v>
      </c>
      <c r="B40" s="19">
        <f>(B4-$B$18)^2</f>
        <v>0.140625</v>
      </c>
    </row>
    <row r="41" spans="1:7" x14ac:dyDescent="0.6">
      <c r="A41" s="7" t="s">
        <v>4</v>
      </c>
      <c r="B41" s="19">
        <f t="shared" ref="B41:B51" si="2">(B5-$B$18)^2</f>
        <v>1.7030249999999993</v>
      </c>
    </row>
    <row r="42" spans="1:7" x14ac:dyDescent="0.6">
      <c r="A42" s="7" t="s">
        <v>5</v>
      </c>
      <c r="B42" s="19">
        <f t="shared" si="2"/>
        <v>0.33062500000000022</v>
      </c>
    </row>
    <row r="43" spans="1:7" x14ac:dyDescent="0.6">
      <c r="A43" s="7" t="s">
        <v>6</v>
      </c>
      <c r="B43" s="19">
        <f t="shared" si="2"/>
        <v>3.0624999999999937E-2</v>
      </c>
    </row>
    <row r="44" spans="1:7" x14ac:dyDescent="0.6">
      <c r="A44" s="7" t="s">
        <v>7</v>
      </c>
      <c r="B44" s="19">
        <f t="shared" si="2"/>
        <v>0.57002499999999989</v>
      </c>
    </row>
    <row r="45" spans="1:7" x14ac:dyDescent="0.6">
      <c r="A45" s="7" t="s">
        <v>8</v>
      </c>
      <c r="B45" s="19">
        <f t="shared" si="2"/>
        <v>1.102500000000009E-2</v>
      </c>
    </row>
    <row r="46" spans="1:7" x14ac:dyDescent="0.6">
      <c r="A46" s="7" t="s">
        <v>9</v>
      </c>
      <c r="B46" s="19">
        <f t="shared" si="2"/>
        <v>0.1640250000000002</v>
      </c>
    </row>
    <row r="47" spans="1:7" x14ac:dyDescent="0.6">
      <c r="A47" s="7" t="s">
        <v>10</v>
      </c>
      <c r="B47" s="19">
        <f t="shared" si="2"/>
        <v>0.89302500000000051</v>
      </c>
    </row>
    <row r="48" spans="1:7" x14ac:dyDescent="0.6">
      <c r="A48" s="7" t="s">
        <v>11</v>
      </c>
      <c r="B48" s="19">
        <f t="shared" si="2"/>
        <v>3.4224999999999853E-2</v>
      </c>
    </row>
    <row r="49" spans="1:7" x14ac:dyDescent="0.6">
      <c r="A49" s="7" t="s">
        <v>12</v>
      </c>
      <c r="B49" s="19">
        <f t="shared" si="2"/>
        <v>0.52562500000000079</v>
      </c>
    </row>
    <row r="50" spans="1:7" x14ac:dyDescent="0.6">
      <c r="A50" s="7" t="s">
        <v>13</v>
      </c>
      <c r="B50" s="19">
        <f t="shared" si="2"/>
        <v>2.2500000000001704E-4</v>
      </c>
    </row>
    <row r="51" spans="1:7" ht="17.25" thickBot="1" x14ac:dyDescent="0.65">
      <c r="A51" s="10" t="s">
        <v>14</v>
      </c>
      <c r="B51" s="20">
        <f t="shared" si="2"/>
        <v>0.46922499999999945</v>
      </c>
    </row>
    <row r="53" spans="1:7" x14ac:dyDescent="0.6">
      <c r="A53" s="1" t="s">
        <v>15</v>
      </c>
      <c r="B53" s="3">
        <f>SUM(B40:B51)</f>
        <v>4.872300000000001</v>
      </c>
      <c r="C53" s="1" t="s">
        <v>29</v>
      </c>
    </row>
    <row r="55" spans="1:7" x14ac:dyDescent="0.6">
      <c r="A55" s="1" t="s">
        <v>30</v>
      </c>
      <c r="B55" s="2">
        <f>B25/SQRT(B53)</f>
        <v>7.8351705570327251E-2</v>
      </c>
    </row>
    <row r="57" spans="1:7" x14ac:dyDescent="0.6">
      <c r="A57" s="1" t="s">
        <v>31</v>
      </c>
      <c r="B57">
        <v>0.01</v>
      </c>
    </row>
    <row r="58" spans="1:7" x14ac:dyDescent="0.6">
      <c r="A58" s="1" t="s">
        <v>32</v>
      </c>
      <c r="B58" s="3">
        <f>-_xlfn.T.INV(0.005,B20-2)</f>
        <v>3.1692726726169518</v>
      </c>
    </row>
    <row r="60" spans="1:7" x14ac:dyDescent="0.6">
      <c r="A60" s="1" t="s">
        <v>33</v>
      </c>
      <c r="B60" s="44">
        <f>$B$21-$B$58*$B$55</f>
        <v>0.2505122019809724</v>
      </c>
    </row>
    <row r="61" spans="1:7" x14ac:dyDescent="0.6">
      <c r="A61" s="1" t="s">
        <v>34</v>
      </c>
      <c r="B61" s="44">
        <f>$B$21+$B$58*$B$55</f>
        <v>0.74714804061490758</v>
      </c>
    </row>
    <row r="64" spans="1:7" x14ac:dyDescent="0.6">
      <c r="A64" s="21" t="s">
        <v>35</v>
      </c>
      <c r="B64" s="22"/>
      <c r="C64" s="22"/>
      <c r="D64" s="22"/>
      <c r="E64" s="22"/>
      <c r="F64" s="22"/>
      <c r="G64" s="22"/>
    </row>
    <row r="66" spans="1:2" x14ac:dyDescent="0.6">
      <c r="A66" s="1" t="s">
        <v>36</v>
      </c>
    </row>
    <row r="68" spans="1:2" x14ac:dyDescent="0.6">
      <c r="A68" s="1" t="s">
        <v>37</v>
      </c>
      <c r="B68" s="3">
        <f>(B21-0)/B55</f>
        <v>6.3665508959495201</v>
      </c>
    </row>
    <row r="69" spans="1:2" x14ac:dyDescent="0.6">
      <c r="A69" s="1" t="s">
        <v>38</v>
      </c>
      <c r="B69" s="45">
        <f>2*_xlfn.T.DIST.RT(B68,B20-2)</f>
        <v>8.1758991767012589E-5</v>
      </c>
    </row>
    <row r="81" spans="1:7" x14ac:dyDescent="0.6">
      <c r="A81" s="21" t="s">
        <v>39</v>
      </c>
      <c r="B81" s="22"/>
      <c r="C81" s="22"/>
      <c r="D81" s="22"/>
      <c r="E81" s="22"/>
      <c r="F81" s="22"/>
      <c r="G81" s="22"/>
    </row>
    <row r="83" spans="1:7" x14ac:dyDescent="0.6">
      <c r="A83" s="1" t="s">
        <v>36</v>
      </c>
    </row>
    <row r="85" spans="1:7" x14ac:dyDescent="0.6">
      <c r="A85" s="1" t="s">
        <v>18</v>
      </c>
      <c r="B85" s="3">
        <f>B21</f>
        <v>0.49883012129793997</v>
      </c>
    </row>
    <row r="86" spans="1:7" x14ac:dyDescent="0.6">
      <c r="A86" s="1" t="s">
        <v>19</v>
      </c>
      <c r="B86" s="3">
        <f>B22</f>
        <v>0.40904819079289689</v>
      </c>
    </row>
    <row r="87" spans="1:7" ht="17.25" thickBot="1" x14ac:dyDescent="0.65"/>
    <row r="88" spans="1:7" x14ac:dyDescent="0.6">
      <c r="A88" s="4"/>
      <c r="B88" s="5" t="s">
        <v>40</v>
      </c>
      <c r="C88" s="5" t="s">
        <v>41</v>
      </c>
      <c r="D88" s="5" t="s">
        <v>42</v>
      </c>
      <c r="E88" s="5" t="s">
        <v>43</v>
      </c>
      <c r="F88" s="6" t="s">
        <v>44</v>
      </c>
    </row>
    <row r="89" spans="1:7" x14ac:dyDescent="0.6">
      <c r="A89" s="7" t="s">
        <v>3</v>
      </c>
      <c r="B89" s="8">
        <f>B4</f>
        <v>4.51</v>
      </c>
      <c r="C89" s="8">
        <f>C4</f>
        <v>2.48</v>
      </c>
      <c r="D89" s="27">
        <f>$B$86+$B$85*B89</f>
        <v>2.6587720378466062</v>
      </c>
      <c r="E89" s="28">
        <f>(D89-$C$101)^2</f>
        <v>3.4991928269172759E-2</v>
      </c>
      <c r="F89" s="29">
        <f>(C89-D89)^2</f>
        <v>3.1959441515828406E-2</v>
      </c>
    </row>
    <row r="90" spans="1:7" x14ac:dyDescent="0.6">
      <c r="A90" s="7" t="s">
        <v>4</v>
      </c>
      <c r="B90" s="8">
        <f t="shared" ref="B90:C100" si="3">B5</f>
        <v>3.58</v>
      </c>
      <c r="C90" s="8">
        <f t="shared" si="3"/>
        <v>2.2599999999999998</v>
      </c>
      <c r="D90" s="27">
        <f t="shared" ref="D90:D100" si="4">$B$86+$B$85*B90</f>
        <v>2.1948600250395218</v>
      </c>
      <c r="E90" s="28">
        <f t="shared" ref="E90:E100" si="5">(D90-$C$101)^2</f>
        <v>0.42376624811099017</v>
      </c>
      <c r="F90" s="29">
        <f t="shared" ref="F90:F100" si="6">(C90-D90)^2</f>
        <v>4.2432163378516964E-3</v>
      </c>
    </row>
    <row r="91" spans="1:7" x14ac:dyDescent="0.6">
      <c r="A91" s="7" t="s">
        <v>5</v>
      </c>
      <c r="B91" s="8">
        <f t="shared" si="3"/>
        <v>4.3099999999999996</v>
      </c>
      <c r="C91" s="8">
        <f t="shared" si="3"/>
        <v>2.4700000000000002</v>
      </c>
      <c r="D91" s="27">
        <f t="shared" si="4"/>
        <v>2.5590060135870178</v>
      </c>
      <c r="E91" s="28">
        <f t="shared" si="5"/>
        <v>8.2269911352855288E-2</v>
      </c>
      <c r="F91" s="29">
        <f t="shared" si="6"/>
        <v>7.9220704546523711E-3</v>
      </c>
    </row>
    <row r="92" spans="1:7" x14ac:dyDescent="0.6">
      <c r="A92" s="7" t="s">
        <v>6</v>
      </c>
      <c r="B92" s="8">
        <f t="shared" si="3"/>
        <v>5.0599999999999996</v>
      </c>
      <c r="C92" s="8">
        <f t="shared" si="3"/>
        <v>2.77</v>
      </c>
      <c r="D92" s="27">
        <f t="shared" si="4"/>
        <v>2.9331286045604728</v>
      </c>
      <c r="E92" s="28">
        <f t="shared" si="5"/>
        <v>7.6204643786197783E-3</v>
      </c>
      <c r="F92" s="29">
        <f t="shared" si="6"/>
        <v>2.6610941625847085E-2</v>
      </c>
    </row>
    <row r="93" spans="1:7" x14ac:dyDescent="0.6">
      <c r="A93" s="7" t="s">
        <v>7</v>
      </c>
      <c r="B93" s="8">
        <f t="shared" si="3"/>
        <v>5.64</v>
      </c>
      <c r="C93" s="8">
        <f t="shared" si="3"/>
        <v>2.99</v>
      </c>
      <c r="D93" s="27">
        <f t="shared" si="4"/>
        <v>3.2224500749132781</v>
      </c>
      <c r="E93" s="28">
        <f t="shared" si="5"/>
        <v>0.14184017003829463</v>
      </c>
      <c r="F93" s="29">
        <f t="shared" si="6"/>
        <v>5.4033037327188484E-2</v>
      </c>
    </row>
    <row r="94" spans="1:7" x14ac:dyDescent="0.6">
      <c r="A94" s="7" t="s">
        <v>8</v>
      </c>
      <c r="B94" s="8">
        <f t="shared" si="3"/>
        <v>4.99</v>
      </c>
      <c r="C94" s="8">
        <f t="shared" si="3"/>
        <v>3.05</v>
      </c>
      <c r="D94" s="27">
        <f t="shared" si="4"/>
        <v>2.8982104960696176</v>
      </c>
      <c r="E94" s="28">
        <f t="shared" si="5"/>
        <v>2.7433671763031665E-3</v>
      </c>
      <c r="F94" s="29">
        <f t="shared" si="6"/>
        <v>2.3040053503431534E-2</v>
      </c>
    </row>
    <row r="95" spans="1:7" x14ac:dyDescent="0.6">
      <c r="A95" s="7" t="s">
        <v>9</v>
      </c>
      <c r="B95" s="8">
        <f t="shared" si="3"/>
        <v>5.29</v>
      </c>
      <c r="C95" s="8">
        <f t="shared" si="3"/>
        <v>3.18</v>
      </c>
      <c r="D95" s="27">
        <f t="shared" si="4"/>
        <v>3.0478595324589994</v>
      </c>
      <c r="E95" s="28">
        <f t="shared" si="5"/>
        <v>4.0814585133163155E-2</v>
      </c>
      <c r="F95" s="29">
        <f t="shared" si="6"/>
        <v>1.7461103161954268E-2</v>
      </c>
    </row>
    <row r="96" spans="1:7" x14ac:dyDescent="0.6">
      <c r="A96" s="7" t="s">
        <v>10</v>
      </c>
      <c r="B96" s="8">
        <f t="shared" si="3"/>
        <v>5.83</v>
      </c>
      <c r="C96" s="8">
        <f t="shared" si="3"/>
        <v>3.46</v>
      </c>
      <c r="D96" s="27">
        <f t="shared" si="4"/>
        <v>3.317227797959887</v>
      </c>
      <c r="E96" s="28">
        <f t="shared" si="5"/>
        <v>0.22221274128055482</v>
      </c>
      <c r="F96" s="29">
        <f t="shared" si="6"/>
        <v>2.0383901675382843E-2</v>
      </c>
    </row>
    <row r="97" spans="1:7" x14ac:dyDescent="0.6">
      <c r="A97" s="7" t="s">
        <v>11</v>
      </c>
      <c r="B97" s="8">
        <f t="shared" si="3"/>
        <v>4.7</v>
      </c>
      <c r="C97" s="8">
        <f t="shared" si="3"/>
        <v>3.03</v>
      </c>
      <c r="D97" s="27">
        <f t="shared" si="4"/>
        <v>2.7535497608932147</v>
      </c>
      <c r="E97" s="28">
        <f t="shared" si="5"/>
        <v>8.5162577423106862E-3</v>
      </c>
      <c r="F97" s="29">
        <f t="shared" si="6"/>
        <v>7.6424734702198668E-2</v>
      </c>
    </row>
    <row r="98" spans="1:7" x14ac:dyDescent="0.6">
      <c r="A98" s="7" t="s">
        <v>12</v>
      </c>
      <c r="B98" s="8">
        <f t="shared" si="3"/>
        <v>5.61</v>
      </c>
      <c r="C98" s="8">
        <f t="shared" si="3"/>
        <v>3.26</v>
      </c>
      <c r="D98" s="27">
        <f t="shared" si="4"/>
        <v>3.2074851712743402</v>
      </c>
      <c r="E98" s="28">
        <f t="shared" si="5"/>
        <v>0.13079205188610804</v>
      </c>
      <c r="F98" s="29">
        <f t="shared" si="6"/>
        <v>2.7578072360853628E-3</v>
      </c>
    </row>
    <row r="99" spans="1:7" x14ac:dyDescent="0.6">
      <c r="A99" s="7" t="s">
        <v>13</v>
      </c>
      <c r="B99" s="8">
        <f t="shared" si="3"/>
        <v>4.9000000000000004</v>
      </c>
      <c r="C99" s="8">
        <f t="shared" si="3"/>
        <v>2.67</v>
      </c>
      <c r="D99" s="27">
        <f t="shared" si="4"/>
        <v>2.853315785152803</v>
      </c>
      <c r="E99" s="28">
        <f t="shared" si="5"/>
        <v>5.5987085230680672E-5</v>
      </c>
      <c r="F99" s="29">
        <f t="shared" si="6"/>
        <v>3.3604677086188667E-2</v>
      </c>
    </row>
    <row r="100" spans="1:7" ht="17.25" thickBot="1" x14ac:dyDescent="0.65">
      <c r="A100" s="10" t="s">
        <v>14</v>
      </c>
      <c r="B100" s="11">
        <f t="shared" si="3"/>
        <v>4.2</v>
      </c>
      <c r="C100" s="8">
        <f t="shared" si="3"/>
        <v>2.5299999999999998</v>
      </c>
      <c r="D100" s="27">
        <f t="shared" si="4"/>
        <v>2.5041347002442449</v>
      </c>
      <c r="E100" s="28">
        <f t="shared" si="5"/>
        <v>0.1167579558549517</v>
      </c>
      <c r="F100" s="29">
        <f t="shared" si="6"/>
        <v>6.6901373145505504E-4</v>
      </c>
    </row>
    <row r="101" spans="1:7" x14ac:dyDescent="0.6">
      <c r="A101" s="14" t="s">
        <v>45</v>
      </c>
      <c r="B101" s="23"/>
      <c r="C101" s="25">
        <f>AVERAGE(C89:C100)</f>
        <v>2.8458333333333337</v>
      </c>
      <c r="D101" s="23"/>
      <c r="E101" s="23"/>
      <c r="F101" s="24"/>
    </row>
    <row r="102" spans="1:7" ht="17.25" thickBot="1" x14ac:dyDescent="0.65">
      <c r="A102" s="10" t="s">
        <v>15</v>
      </c>
      <c r="B102" s="11"/>
      <c r="C102" s="11"/>
      <c r="D102" s="11"/>
      <c r="E102" s="30">
        <f>SUM(E89:E100)</f>
        <v>1.2123816683085546</v>
      </c>
      <c r="F102" s="31">
        <f>SUM(F89:F100)</f>
        <v>0.29910999835806446</v>
      </c>
      <c r="G102" s="1" t="s">
        <v>54</v>
      </c>
    </row>
    <row r="103" spans="1:7" ht="17.25" thickBot="1" x14ac:dyDescent="0.65">
      <c r="E103" s="1"/>
      <c r="F103" s="1"/>
    </row>
    <row r="104" spans="1:7" x14ac:dyDescent="0.6">
      <c r="A104" s="14" t="s">
        <v>46</v>
      </c>
      <c r="B104" s="5" t="s">
        <v>50</v>
      </c>
      <c r="C104" s="5" t="s">
        <v>51</v>
      </c>
      <c r="D104" s="5" t="s">
        <v>52</v>
      </c>
      <c r="E104" s="5" t="s">
        <v>53</v>
      </c>
      <c r="F104" s="6" t="s">
        <v>38</v>
      </c>
    </row>
    <row r="105" spans="1:7" x14ac:dyDescent="0.6">
      <c r="A105" s="32" t="s">
        <v>47</v>
      </c>
      <c r="B105" s="8">
        <v>1</v>
      </c>
      <c r="C105" s="34">
        <f>E102</f>
        <v>1.2123816683085546</v>
      </c>
      <c r="D105" s="34">
        <f>C105</f>
        <v>1.2123816683085546</v>
      </c>
      <c r="E105" s="26">
        <f>D105/D106</f>
        <v>40.532970310715356</v>
      </c>
      <c r="F105" s="46">
        <f>_xlfn.F.DIST.RT(E105,B105,B106)</f>
        <v>8.1758991767014961E-5</v>
      </c>
    </row>
    <row r="106" spans="1:7" x14ac:dyDescent="0.6">
      <c r="A106" s="32" t="s">
        <v>48</v>
      </c>
      <c r="B106" s="8">
        <f>B20-2</f>
        <v>10</v>
      </c>
      <c r="C106" s="34">
        <f>F102</f>
        <v>0.29910999835806446</v>
      </c>
      <c r="D106" s="8">
        <f>C106/B106</f>
        <v>2.9910999835806446E-2</v>
      </c>
      <c r="E106" s="8"/>
      <c r="F106" s="9"/>
    </row>
    <row r="107" spans="1:7" ht="17.25" thickBot="1" x14ac:dyDescent="0.65">
      <c r="A107" s="33" t="s">
        <v>49</v>
      </c>
      <c r="B107" s="35">
        <f>SUM(B105:B106)</f>
        <v>11</v>
      </c>
      <c r="C107" s="30">
        <f>SUM(C105:C106)</f>
        <v>1.5114916666666192</v>
      </c>
      <c r="D107" s="11"/>
      <c r="E107" s="11"/>
      <c r="F107" s="12"/>
    </row>
    <row r="110" spans="1:7" x14ac:dyDescent="0.6">
      <c r="A110" s="1" t="s">
        <v>55</v>
      </c>
      <c r="B110" s="44">
        <f>C105/C107</f>
        <v>0.8021093963305076</v>
      </c>
    </row>
    <row r="119" spans="1:8" x14ac:dyDescent="0.6">
      <c r="A119" s="21" t="s">
        <v>56</v>
      </c>
      <c r="B119" s="22"/>
      <c r="C119" s="22"/>
      <c r="D119" s="22"/>
      <c r="E119" s="22"/>
      <c r="F119" s="22"/>
      <c r="G119" s="22"/>
    </row>
    <row r="120" spans="1:8" ht="17.25" thickBot="1" x14ac:dyDescent="0.65"/>
    <row r="121" spans="1:8" x14ac:dyDescent="0.6">
      <c r="A121" s="4"/>
      <c r="B121" s="5" t="s">
        <v>40</v>
      </c>
      <c r="C121" s="5" t="s">
        <v>41</v>
      </c>
      <c r="D121" s="5" t="s">
        <v>57</v>
      </c>
      <c r="E121" s="5" t="s">
        <v>58</v>
      </c>
      <c r="F121" s="6" t="s">
        <v>59</v>
      </c>
      <c r="G121" s="5" t="s">
        <v>43</v>
      </c>
      <c r="H121" s="6" t="s">
        <v>44</v>
      </c>
    </row>
    <row r="122" spans="1:8" x14ac:dyDescent="0.6">
      <c r="A122" s="7" t="s">
        <v>3</v>
      </c>
      <c r="B122" s="8">
        <f>B4</f>
        <v>4.51</v>
      </c>
      <c r="C122" s="8">
        <f>C4</f>
        <v>2.48</v>
      </c>
      <c r="D122" s="36">
        <f>B122-$B$134</f>
        <v>-0.375</v>
      </c>
      <c r="E122" s="34">
        <f>C122-$C$134</f>
        <v>-0.36583333333333368</v>
      </c>
      <c r="F122" s="26">
        <f>D122*E122</f>
        <v>0.13718750000000013</v>
      </c>
      <c r="G122" s="26">
        <f>D122*D122</f>
        <v>0.140625</v>
      </c>
      <c r="H122" s="19">
        <f>E122*E122</f>
        <v>0.13383402777777803</v>
      </c>
    </row>
    <row r="123" spans="1:8" x14ac:dyDescent="0.6">
      <c r="A123" s="7" t="s">
        <v>4</v>
      </c>
      <c r="B123" s="8">
        <f t="shared" ref="B123:C133" si="7">B5</f>
        <v>3.58</v>
      </c>
      <c r="C123" s="8">
        <f t="shared" si="7"/>
        <v>2.2599999999999998</v>
      </c>
      <c r="D123" s="36">
        <f t="shared" ref="D123:D133" si="8">B123-$B$134</f>
        <v>-1.3049999999999997</v>
      </c>
      <c r="E123" s="34">
        <f t="shared" ref="E123:E133" si="9">C123-$C$134</f>
        <v>-0.58583333333333387</v>
      </c>
      <c r="F123" s="26">
        <f t="shared" ref="F123:F133" si="10">D123*E123</f>
        <v>0.76451250000000048</v>
      </c>
      <c r="G123" s="26">
        <f t="shared" ref="G123:G133" si="11">D123*D123</f>
        <v>1.7030249999999993</v>
      </c>
      <c r="H123" s="19">
        <f t="shared" ref="H123:H133" si="12">E123*E123</f>
        <v>0.34320069444444506</v>
      </c>
    </row>
    <row r="124" spans="1:8" x14ac:dyDescent="0.6">
      <c r="A124" s="7" t="s">
        <v>5</v>
      </c>
      <c r="B124" s="8">
        <f t="shared" si="7"/>
        <v>4.3099999999999996</v>
      </c>
      <c r="C124" s="8">
        <f t="shared" si="7"/>
        <v>2.4700000000000002</v>
      </c>
      <c r="D124" s="36">
        <f t="shared" si="8"/>
        <v>-0.57500000000000018</v>
      </c>
      <c r="E124" s="34">
        <f t="shared" si="9"/>
        <v>-0.37583333333333346</v>
      </c>
      <c r="F124" s="26">
        <f t="shared" si="10"/>
        <v>0.21610416666666682</v>
      </c>
      <c r="G124" s="26">
        <f t="shared" si="11"/>
        <v>0.33062500000000022</v>
      </c>
      <c r="H124" s="19">
        <f t="shared" si="12"/>
        <v>0.14125069444444455</v>
      </c>
    </row>
    <row r="125" spans="1:8" x14ac:dyDescent="0.6">
      <c r="A125" s="7" t="s">
        <v>6</v>
      </c>
      <c r="B125" s="8">
        <f t="shared" si="7"/>
        <v>5.0599999999999996</v>
      </c>
      <c r="C125" s="8">
        <f t="shared" si="7"/>
        <v>2.77</v>
      </c>
      <c r="D125" s="36">
        <f t="shared" si="8"/>
        <v>0.17499999999999982</v>
      </c>
      <c r="E125" s="34">
        <f t="shared" si="9"/>
        <v>-7.5833333333333641E-2</v>
      </c>
      <c r="F125" s="26">
        <f t="shared" si="10"/>
        <v>-1.3270833333333374E-2</v>
      </c>
      <c r="G125" s="26">
        <f t="shared" si="11"/>
        <v>3.0624999999999937E-2</v>
      </c>
      <c r="H125" s="19">
        <f t="shared" si="12"/>
        <v>5.7506944444444914E-3</v>
      </c>
    </row>
    <row r="126" spans="1:8" x14ac:dyDescent="0.6">
      <c r="A126" s="7" t="s">
        <v>7</v>
      </c>
      <c r="B126" s="8">
        <f t="shared" si="7"/>
        <v>5.64</v>
      </c>
      <c r="C126" s="8">
        <f t="shared" si="7"/>
        <v>2.99</v>
      </c>
      <c r="D126" s="36">
        <f t="shared" si="8"/>
        <v>0.75499999999999989</v>
      </c>
      <c r="E126" s="34">
        <f t="shared" si="9"/>
        <v>0.14416666666666655</v>
      </c>
      <c r="F126" s="26">
        <f t="shared" si="10"/>
        <v>0.10884583333333324</v>
      </c>
      <c r="G126" s="26">
        <f t="shared" si="11"/>
        <v>0.57002499999999989</v>
      </c>
      <c r="H126" s="19">
        <f t="shared" si="12"/>
        <v>2.0784027777777745E-2</v>
      </c>
    </row>
    <row r="127" spans="1:8" x14ac:dyDescent="0.6">
      <c r="A127" s="7" t="s">
        <v>8</v>
      </c>
      <c r="B127" s="8">
        <f t="shared" si="7"/>
        <v>4.99</v>
      </c>
      <c r="C127" s="8">
        <f t="shared" si="7"/>
        <v>3.05</v>
      </c>
      <c r="D127" s="36">
        <f t="shared" si="8"/>
        <v>0.10500000000000043</v>
      </c>
      <c r="E127" s="34">
        <f t="shared" si="9"/>
        <v>0.20416666666666616</v>
      </c>
      <c r="F127" s="26">
        <f t="shared" si="10"/>
        <v>2.1437500000000033E-2</v>
      </c>
      <c r="G127" s="26">
        <f t="shared" si="11"/>
        <v>1.102500000000009E-2</v>
      </c>
      <c r="H127" s="19">
        <f t="shared" si="12"/>
        <v>4.168402777777757E-2</v>
      </c>
    </row>
    <row r="128" spans="1:8" x14ac:dyDescent="0.6">
      <c r="A128" s="7" t="s">
        <v>9</v>
      </c>
      <c r="B128" s="8">
        <f t="shared" si="7"/>
        <v>5.29</v>
      </c>
      <c r="C128" s="8">
        <f t="shared" si="7"/>
        <v>3.18</v>
      </c>
      <c r="D128" s="36">
        <f t="shared" si="8"/>
        <v>0.40500000000000025</v>
      </c>
      <c r="E128" s="34">
        <f t="shared" si="9"/>
        <v>0.3341666666666665</v>
      </c>
      <c r="F128" s="26">
        <f t="shared" si="10"/>
        <v>0.13533750000000003</v>
      </c>
      <c r="G128" s="26">
        <f t="shared" si="11"/>
        <v>0.1640250000000002</v>
      </c>
      <c r="H128" s="19">
        <f t="shared" si="12"/>
        <v>0.111667361111111</v>
      </c>
    </row>
    <row r="129" spans="1:8" x14ac:dyDescent="0.6">
      <c r="A129" s="7" t="s">
        <v>10</v>
      </c>
      <c r="B129" s="8">
        <f t="shared" si="7"/>
        <v>5.83</v>
      </c>
      <c r="C129" s="8">
        <f t="shared" si="7"/>
        <v>3.46</v>
      </c>
      <c r="D129" s="36">
        <f t="shared" si="8"/>
        <v>0.94500000000000028</v>
      </c>
      <c r="E129" s="34">
        <f t="shared" si="9"/>
        <v>0.61416666666666631</v>
      </c>
      <c r="F129" s="26">
        <f t="shared" si="10"/>
        <v>0.58038749999999983</v>
      </c>
      <c r="G129" s="26">
        <f t="shared" si="11"/>
        <v>0.89302500000000051</v>
      </c>
      <c r="H129" s="19">
        <f t="shared" si="12"/>
        <v>0.37720069444444398</v>
      </c>
    </row>
    <row r="130" spans="1:8" x14ac:dyDescent="0.6">
      <c r="A130" s="7" t="s">
        <v>11</v>
      </c>
      <c r="B130" s="8">
        <f t="shared" si="7"/>
        <v>4.7</v>
      </c>
      <c r="C130" s="8">
        <f t="shared" si="7"/>
        <v>3.03</v>
      </c>
      <c r="D130" s="36">
        <f t="shared" si="8"/>
        <v>-0.18499999999999961</v>
      </c>
      <c r="E130" s="34">
        <f t="shared" si="9"/>
        <v>0.18416666666666615</v>
      </c>
      <c r="F130" s="26">
        <f t="shared" si="10"/>
        <v>-3.4070833333333168E-2</v>
      </c>
      <c r="G130" s="26">
        <f t="shared" si="11"/>
        <v>3.4224999999999853E-2</v>
      </c>
      <c r="H130" s="19">
        <f t="shared" si="12"/>
        <v>3.3917361111110919E-2</v>
      </c>
    </row>
    <row r="131" spans="1:8" x14ac:dyDescent="0.6">
      <c r="A131" s="7" t="s">
        <v>12</v>
      </c>
      <c r="B131" s="8">
        <f t="shared" si="7"/>
        <v>5.61</v>
      </c>
      <c r="C131" s="8">
        <f t="shared" si="7"/>
        <v>3.26</v>
      </c>
      <c r="D131" s="36">
        <f t="shared" si="8"/>
        <v>0.72500000000000053</v>
      </c>
      <c r="E131" s="34">
        <f t="shared" si="9"/>
        <v>0.41416666666666613</v>
      </c>
      <c r="F131" s="26">
        <f t="shared" si="10"/>
        <v>0.30027083333333315</v>
      </c>
      <c r="G131" s="26">
        <f t="shared" si="11"/>
        <v>0.52562500000000079</v>
      </c>
      <c r="H131" s="19">
        <f t="shared" si="12"/>
        <v>0.17153402777777732</v>
      </c>
    </row>
    <row r="132" spans="1:8" x14ac:dyDescent="0.6">
      <c r="A132" s="7" t="s">
        <v>13</v>
      </c>
      <c r="B132" s="8">
        <f t="shared" si="7"/>
        <v>4.9000000000000004</v>
      </c>
      <c r="C132" s="8">
        <f t="shared" si="7"/>
        <v>2.67</v>
      </c>
      <c r="D132" s="36">
        <f t="shared" si="8"/>
        <v>1.5000000000000568E-2</v>
      </c>
      <c r="E132" s="34">
        <f t="shared" si="9"/>
        <v>-0.17583333333333373</v>
      </c>
      <c r="F132" s="26">
        <f t="shared" si="10"/>
        <v>-2.6375000000001059E-3</v>
      </c>
      <c r="G132" s="26">
        <f t="shared" si="11"/>
        <v>2.2500000000001704E-4</v>
      </c>
      <c r="H132" s="19">
        <f t="shared" si="12"/>
        <v>3.091736111111125E-2</v>
      </c>
    </row>
    <row r="133" spans="1:8" ht="17.25" thickBot="1" x14ac:dyDescent="0.65">
      <c r="A133" s="10" t="s">
        <v>14</v>
      </c>
      <c r="B133" s="11">
        <f t="shared" si="7"/>
        <v>4.2</v>
      </c>
      <c r="C133" s="11">
        <f t="shared" si="7"/>
        <v>2.5299999999999998</v>
      </c>
      <c r="D133" s="37">
        <f t="shared" si="8"/>
        <v>-0.68499999999999961</v>
      </c>
      <c r="E133" s="30">
        <f t="shared" si="9"/>
        <v>-0.31583333333333385</v>
      </c>
      <c r="F133" s="38">
        <f t="shared" si="10"/>
        <v>0.21634583333333357</v>
      </c>
      <c r="G133" s="38">
        <f t="shared" si="11"/>
        <v>0.46922499999999945</v>
      </c>
      <c r="H133" s="20">
        <f t="shared" si="12"/>
        <v>9.9750694444444774E-2</v>
      </c>
    </row>
    <row r="134" spans="1:8" x14ac:dyDescent="0.6">
      <c r="A134" s="39" t="s">
        <v>45</v>
      </c>
      <c r="B134" s="40">
        <f>AVERAGE(B122:B133)</f>
        <v>4.8849999999999998</v>
      </c>
      <c r="C134" s="40">
        <f>AVERAGE(C122:C133)</f>
        <v>2.8458333333333337</v>
      </c>
      <c r="D134" s="23"/>
      <c r="E134" s="23"/>
      <c r="F134" s="23"/>
      <c r="G134" s="23"/>
      <c r="H134" s="24"/>
    </row>
    <row r="135" spans="1:8" x14ac:dyDescent="0.6">
      <c r="A135" s="32" t="s">
        <v>15</v>
      </c>
      <c r="B135" s="8"/>
      <c r="C135" s="8"/>
      <c r="D135" s="8"/>
      <c r="E135" s="8"/>
      <c r="F135" s="27">
        <f>SUM(F122:F133)</f>
        <v>2.4304500000000004</v>
      </c>
      <c r="G135" s="27">
        <f t="shared" ref="G135:H135" si="13">SUM(G122:G133)</f>
        <v>4.872300000000001</v>
      </c>
      <c r="H135" s="42">
        <f t="shared" si="13"/>
        <v>1.5114916666666669</v>
      </c>
    </row>
    <row r="136" spans="1:8" ht="17.25" thickBot="1" x14ac:dyDescent="0.65">
      <c r="A136" s="33" t="s">
        <v>60</v>
      </c>
      <c r="B136" s="11"/>
      <c r="C136" s="11"/>
      <c r="D136" s="11"/>
      <c r="E136" s="11"/>
      <c r="F136" s="11"/>
      <c r="G136" s="41">
        <f>SQRT(G135)</f>
        <v>2.2073287023005888</v>
      </c>
      <c r="H136" s="43">
        <f>SQRT(H135)</f>
        <v>1.2294273734819259</v>
      </c>
    </row>
    <row r="138" spans="1:8" x14ac:dyDescent="0.6">
      <c r="A138" s="1" t="s">
        <v>61</v>
      </c>
      <c r="B138" s="47">
        <f>F135/(G136*H136)</f>
        <v>0.89560560311473802</v>
      </c>
    </row>
    <row r="139" spans="1:8" x14ac:dyDescent="0.6">
      <c r="A139" s="13" t="s">
        <v>62</v>
      </c>
      <c r="B139" s="47">
        <f>B138*B138</f>
        <v>0.80210939633051359</v>
      </c>
      <c r="C139" s="1" t="s">
        <v>63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한지훈</cp:lastModifiedBy>
  <cp:revision>1</cp:revision>
  <dcterms:created xsi:type="dcterms:W3CDTF">2019-10-09T00:00:00Z</dcterms:created>
  <dcterms:modified xsi:type="dcterms:W3CDTF">2023-11-13T13:32:13Z</dcterms:modified>
  <cp:version>1100.0100.01</cp:version>
</cp:coreProperties>
</file>