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ca\Downloads\"/>
    </mc:Choice>
  </mc:AlternateContent>
  <bookViews>
    <workbookView xWindow="0" yWindow="0" windowWidth="10980" windowHeight="6780"/>
  </bookViews>
  <sheets>
    <sheet name="Frackin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D54" i="1"/>
  <c r="E54" i="1"/>
  <c r="F54" i="1"/>
  <c r="G54" i="1"/>
  <c r="H54" i="1"/>
  <c r="I54" i="1"/>
  <c r="J54" i="1"/>
  <c r="C54" i="1"/>
  <c r="B54" i="1"/>
  <c r="D52" i="1"/>
  <c r="E52" i="1"/>
  <c r="F52" i="1"/>
  <c r="G52" i="1"/>
  <c r="H52" i="1" s="1"/>
  <c r="C52" i="1"/>
  <c r="D49" i="1" s="1"/>
  <c r="D51" i="1"/>
  <c r="E51" i="1"/>
  <c r="F51" i="1"/>
  <c r="G51" i="1"/>
  <c r="H51" i="1"/>
  <c r="I51" i="1"/>
  <c r="J51" i="1"/>
  <c r="C51" i="1"/>
  <c r="D50" i="1"/>
  <c r="E50" i="1"/>
  <c r="F50" i="1"/>
  <c r="G50" i="1"/>
  <c r="H50" i="1"/>
  <c r="I50" i="1"/>
  <c r="J50" i="1"/>
  <c r="C50" i="1"/>
  <c r="E49" i="1"/>
  <c r="F49" i="1"/>
  <c r="G49" i="1"/>
  <c r="H49" i="1"/>
  <c r="C49" i="1"/>
  <c r="D46" i="1"/>
  <c r="C46" i="1"/>
  <c r="C45" i="1"/>
  <c r="E44" i="1"/>
  <c r="C44" i="1"/>
  <c r="E43" i="1"/>
  <c r="E45" i="1" s="1"/>
  <c r="C43" i="1"/>
  <c r="D41" i="1"/>
  <c r="E41" i="1"/>
  <c r="F41" i="1"/>
  <c r="G41" i="1"/>
  <c r="H41" i="1"/>
  <c r="I41" i="1"/>
  <c r="J41" i="1"/>
  <c r="C41" i="1"/>
  <c r="D40" i="1"/>
  <c r="E40" i="1"/>
  <c r="F40" i="1"/>
  <c r="G40" i="1"/>
  <c r="H40" i="1"/>
  <c r="I40" i="1"/>
  <c r="J40" i="1"/>
  <c r="C40" i="1"/>
  <c r="D39" i="1"/>
  <c r="E39" i="1"/>
  <c r="F39" i="1"/>
  <c r="G39" i="1"/>
  <c r="H39" i="1"/>
  <c r="I39" i="1"/>
  <c r="J39" i="1"/>
  <c r="C39" i="1"/>
  <c r="D38" i="1"/>
  <c r="E38" i="1"/>
  <c r="F38" i="1"/>
  <c r="G38" i="1"/>
  <c r="H38" i="1"/>
  <c r="I38" i="1"/>
  <c r="J38" i="1"/>
  <c r="C38" i="1"/>
  <c r="D35" i="1"/>
  <c r="E35" i="1"/>
  <c r="F35" i="1"/>
  <c r="G35" i="1"/>
  <c r="H35" i="1"/>
  <c r="I35" i="1"/>
  <c r="J35" i="1"/>
  <c r="C35" i="1"/>
  <c r="D34" i="1"/>
  <c r="E34" i="1"/>
  <c r="F34" i="1"/>
  <c r="G34" i="1"/>
  <c r="H34" i="1"/>
  <c r="I34" i="1"/>
  <c r="J34" i="1"/>
  <c r="D37" i="1"/>
  <c r="E37" i="1"/>
  <c r="F37" i="1"/>
  <c r="G37" i="1"/>
  <c r="H37" i="1"/>
  <c r="I37" i="1"/>
  <c r="J37" i="1"/>
  <c r="C37" i="1"/>
  <c r="D36" i="1"/>
  <c r="E36" i="1"/>
  <c r="F36" i="1"/>
  <c r="G36" i="1"/>
  <c r="H36" i="1"/>
  <c r="I36" i="1"/>
  <c r="J36" i="1"/>
  <c r="C36" i="1"/>
  <c r="D32" i="1"/>
  <c r="E32" i="1"/>
  <c r="F32" i="1"/>
  <c r="G32" i="1"/>
  <c r="H32" i="1"/>
  <c r="I32" i="1"/>
  <c r="J32" i="1"/>
  <c r="C32" i="1"/>
  <c r="D30" i="1"/>
  <c r="E30" i="1"/>
  <c r="F30" i="1"/>
  <c r="G30" i="1"/>
  <c r="H30" i="1"/>
  <c r="I30" i="1"/>
  <c r="J30" i="1"/>
  <c r="C30" i="1"/>
  <c r="D29" i="1"/>
  <c r="E29" i="1"/>
  <c r="F29" i="1"/>
  <c r="G29" i="1"/>
  <c r="H29" i="1"/>
  <c r="I29" i="1"/>
  <c r="J29" i="1"/>
  <c r="C29" i="1"/>
  <c r="D31" i="1"/>
  <c r="E31" i="1"/>
  <c r="F31" i="1"/>
  <c r="G31" i="1"/>
  <c r="H31" i="1"/>
  <c r="I31" i="1"/>
  <c r="J31" i="1"/>
  <c r="C31" i="1"/>
  <c r="E27" i="1"/>
  <c r="D27" i="1"/>
  <c r="D43" i="1" s="1"/>
  <c r="C27" i="1"/>
  <c r="I49" i="1" l="1"/>
  <c r="I52" i="1"/>
  <c r="E46" i="1"/>
  <c r="F27" i="1" s="1"/>
  <c r="F43" i="1" s="1"/>
  <c r="D45" i="1"/>
  <c r="D44" i="1"/>
  <c r="C34" i="1"/>
  <c r="J49" i="1" l="1"/>
  <c r="J52" i="1"/>
  <c r="F44" i="1"/>
  <c r="F46" i="1" s="1"/>
  <c r="G27" i="1" s="1"/>
  <c r="G43" i="1" s="1"/>
  <c r="F45" i="1"/>
  <c r="G44" i="1" l="1"/>
  <c r="G46" i="1" s="1"/>
  <c r="H27" i="1" s="1"/>
  <c r="H43" i="1" s="1"/>
  <c r="G45" i="1"/>
  <c r="H44" i="1" l="1"/>
  <c r="H46" i="1" s="1"/>
  <c r="I27" i="1" s="1"/>
  <c r="I43" i="1" s="1"/>
  <c r="H45" i="1"/>
  <c r="I45" i="1" l="1"/>
  <c r="I46" i="1"/>
  <c r="J27" i="1" s="1"/>
  <c r="J43" i="1" s="1"/>
  <c r="I44" i="1"/>
  <c r="J44" i="1" l="1"/>
  <c r="J45" i="1"/>
  <c r="J46" i="1"/>
</calcChain>
</file>

<file path=xl/comments1.xml><?xml version="1.0" encoding="utf-8"?>
<comments xmlns="http://schemas.openxmlformats.org/spreadsheetml/2006/main">
  <authors>
    <author>Jessica Hoffman</author>
  </authors>
  <commentList>
    <comment ref="C34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12 percent of the difference between Revenue and the Oil Transport cost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Jessica Hoffman:</t>
        </r>
        <r>
          <rPr>
            <sz val="9"/>
            <color indexed="81"/>
            <rFont val="Tahoma"/>
            <charset val="1"/>
          </rPr>
          <t xml:space="preserve">
This formula evaluates to  5 percent of the difference between Revenue and the Oil Transport cost</t>
        </r>
      </text>
    </comment>
  </commentList>
</comments>
</file>

<file path=xl/sharedStrings.xml><?xml version="1.0" encoding="utf-8"?>
<sst xmlns="http://schemas.openxmlformats.org/spreadsheetml/2006/main" count="117" uniqueCount="44">
  <si>
    <t>Fracking Oil Investment Decision</t>
  </si>
  <si>
    <t>Constants</t>
  </si>
  <si>
    <t>Income Tax Rate</t>
  </si>
  <si>
    <t>Cash Needed to Start Year</t>
  </si>
  <si>
    <t>Decline Rate</t>
  </si>
  <si>
    <t>Initial Production Rate (IPR)</t>
  </si>
  <si>
    <t>Interest on Junk Bonds</t>
  </si>
  <si>
    <t>NA</t>
  </si>
  <si>
    <t>Inputs</t>
  </si>
  <si>
    <t>Price Per Barrel</t>
  </si>
  <si>
    <t>Interest Rate on New Debt</t>
  </si>
  <si>
    <t>Requested Investment</t>
  </si>
  <si>
    <t>Summary of Key Results</t>
  </si>
  <si>
    <t>Net Income After Taxes</t>
  </si>
  <si>
    <t>End-of-the-Year Cash on Hand</t>
  </si>
  <si>
    <t>End-of-the-Year Debt Owed</t>
  </si>
  <si>
    <t>Net Present Value of Investment</t>
  </si>
  <si>
    <t xml:space="preserve">Calculations </t>
  </si>
  <si>
    <t>Initial Production Rate/Day (IPR)</t>
  </si>
  <si>
    <t>Average Production/Day in the Year</t>
  </si>
  <si>
    <t>Barrels of Oil Produced in the Year</t>
  </si>
  <si>
    <t>Income and Cash Flow Statement</t>
  </si>
  <si>
    <t>Beginning-of-the-Year Cash on Hand</t>
  </si>
  <si>
    <t>Revenue</t>
  </si>
  <si>
    <t>Out of Pocket Costs and Expenses</t>
  </si>
  <si>
    <t>Oil Tansport ($12/barrel)</t>
  </si>
  <si>
    <t>Well Operations ($3/barrel)</t>
  </si>
  <si>
    <t>General and Administrative</t>
  </si>
  <si>
    <t>Royalties to Land Owners</t>
  </si>
  <si>
    <t>Severance Taxes</t>
  </si>
  <si>
    <t>Interest on New Debt</t>
  </si>
  <si>
    <t>Total Out of Pocket Costs and Expenses</t>
  </si>
  <si>
    <t>Income Before Taxes</t>
  </si>
  <si>
    <t>Income Tax Expense</t>
  </si>
  <si>
    <t>Net Income After Income Tax Expense</t>
  </si>
  <si>
    <t>Net Cash Position (NCP) Before Borrowing and Repayment of Debt</t>
  </si>
  <si>
    <t>Add: Increase in Borrowing</t>
  </si>
  <si>
    <t>Less: Repayment of Debt</t>
  </si>
  <si>
    <t>End-of-the Year Cash on Hand</t>
  </si>
  <si>
    <t>Debt Owed</t>
  </si>
  <si>
    <t>Beginning-of-the Year Debt Owed</t>
  </si>
  <si>
    <t>End-of-the Year Debt Owed</t>
  </si>
  <si>
    <t>Net Present Value Data</t>
  </si>
  <si>
    <t>Net Present Value @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</si>
</sst>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44" fontId="0" fillId="0" borderId="0" xfId="1" applyNumberFormat="1" applyFont="1"/>
    <xf numFmtId="2" fontId="0" fillId="0" borderId="0" xfId="0" applyNumberFormat="1"/>
    <xf numFmtId="44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wrapText="1"/>
    </xf>
    <xf numFmtId="44" fontId="0" fillId="0" borderId="0" xfId="0" applyNumberFormat="1" applyAlignment="1">
      <alignment horizontal="center"/>
    </xf>
    <xf numFmtId="44" fontId="2" fillId="2" borderId="1" xfId="2" applyNumberFormat="1"/>
    <xf numFmtId="44" fontId="3" fillId="0" borderId="2" xfId="3" applyNumberFormat="1"/>
    <xf numFmtId="0" fontId="0" fillId="0" borderId="0" xfId="0" applyAlignment="1">
      <alignment horizontal="center" vertical="top"/>
    </xf>
  </cellXfs>
  <cellStyles count="4">
    <cellStyle name="Calculation" xfId="2" builtinId="22"/>
    <cellStyle name="Currency" xfId="1" builtinId="4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C22" sqref="C22"/>
    </sheetView>
  </sheetViews>
  <sheetFormatPr defaultRowHeight="15" x14ac:dyDescent="0.25"/>
  <cols>
    <col min="1" max="1" width="35.42578125" customWidth="1"/>
    <col min="2" max="10" width="18.7109375" customWidth="1"/>
  </cols>
  <sheetData>
    <row r="1" spans="1:10" x14ac:dyDescent="0.25">
      <c r="A1" s="1" t="s">
        <v>0</v>
      </c>
      <c r="B1" s="1"/>
      <c r="C1" s="1"/>
      <c r="D1" s="1"/>
    </row>
    <row r="3" spans="1:10" x14ac:dyDescent="0.25">
      <c r="A3" s="1" t="s">
        <v>1</v>
      </c>
      <c r="B3" s="3">
        <v>2016</v>
      </c>
      <c r="C3" s="3">
        <v>2017</v>
      </c>
      <c r="D3" s="3">
        <v>2018</v>
      </c>
      <c r="E3" s="3">
        <v>2019</v>
      </c>
      <c r="F3" s="3">
        <v>2020</v>
      </c>
      <c r="G3" s="3">
        <v>2021</v>
      </c>
      <c r="H3" s="3">
        <v>2022</v>
      </c>
      <c r="I3" s="3">
        <v>2023</v>
      </c>
      <c r="J3" s="3">
        <v>2024</v>
      </c>
    </row>
    <row r="4" spans="1:10" x14ac:dyDescent="0.25">
      <c r="A4" t="s">
        <v>2</v>
      </c>
      <c r="B4" s="2" t="s">
        <v>7</v>
      </c>
      <c r="C4" s="4">
        <v>0.2</v>
      </c>
      <c r="D4" s="4">
        <v>0.2</v>
      </c>
      <c r="E4" s="4">
        <v>0.2</v>
      </c>
      <c r="F4" s="4">
        <v>0.2</v>
      </c>
      <c r="G4" s="4">
        <v>0.2</v>
      </c>
      <c r="H4" s="4">
        <v>0.2</v>
      </c>
      <c r="I4" s="4">
        <v>0.2</v>
      </c>
      <c r="J4" s="4">
        <v>0.2</v>
      </c>
    </row>
    <row r="5" spans="1:10" x14ac:dyDescent="0.25">
      <c r="A5" t="s">
        <v>3</v>
      </c>
      <c r="B5" s="2" t="s">
        <v>7</v>
      </c>
      <c r="C5" s="5">
        <v>1000000</v>
      </c>
      <c r="D5" s="5">
        <v>1000000</v>
      </c>
      <c r="E5" s="5">
        <v>1000000</v>
      </c>
      <c r="F5" s="5">
        <v>1000000</v>
      </c>
      <c r="G5" s="5">
        <v>1000000</v>
      </c>
      <c r="H5" s="5">
        <v>1000000</v>
      </c>
      <c r="I5" s="5">
        <v>1000000</v>
      </c>
      <c r="J5" s="5">
        <v>1000000</v>
      </c>
    </row>
    <row r="6" spans="1:10" x14ac:dyDescent="0.25">
      <c r="A6" t="s">
        <v>4</v>
      </c>
      <c r="B6" s="2" t="s">
        <v>7</v>
      </c>
      <c r="C6" s="6">
        <v>0.7</v>
      </c>
      <c r="D6" s="6">
        <v>0.3</v>
      </c>
      <c r="E6" s="6">
        <v>0.25</v>
      </c>
      <c r="F6" s="6">
        <v>0.25</v>
      </c>
      <c r="G6" s="6">
        <v>0.2</v>
      </c>
      <c r="H6" s="6">
        <v>0.2</v>
      </c>
      <c r="I6" s="6">
        <v>0.2</v>
      </c>
      <c r="J6" s="6">
        <v>0.15</v>
      </c>
    </row>
    <row r="7" spans="1:10" x14ac:dyDescent="0.25">
      <c r="A7" t="s">
        <v>5</v>
      </c>
      <c r="B7" s="2" t="s">
        <v>7</v>
      </c>
      <c r="C7" s="2">
        <v>500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2" t="s">
        <v>7</v>
      </c>
    </row>
    <row r="8" spans="1:10" x14ac:dyDescent="0.25">
      <c r="A8" t="s">
        <v>6</v>
      </c>
      <c r="B8" s="2" t="s">
        <v>7</v>
      </c>
      <c r="C8" s="7">
        <v>500000</v>
      </c>
      <c r="D8" s="7">
        <v>500000</v>
      </c>
      <c r="E8" s="7">
        <v>500000</v>
      </c>
      <c r="F8" s="7">
        <v>500000</v>
      </c>
      <c r="G8" s="7">
        <v>500000</v>
      </c>
      <c r="H8" s="7">
        <v>500000</v>
      </c>
      <c r="I8" s="7">
        <v>500000</v>
      </c>
      <c r="J8" s="7">
        <v>500000</v>
      </c>
    </row>
    <row r="10" spans="1:10" x14ac:dyDescent="0.25">
      <c r="A10" s="1" t="s">
        <v>8</v>
      </c>
      <c r="B10" s="3">
        <v>2016</v>
      </c>
      <c r="C10" s="3">
        <v>2017</v>
      </c>
      <c r="D10" s="3">
        <v>2018</v>
      </c>
      <c r="E10" s="3">
        <v>2019</v>
      </c>
      <c r="F10" s="3">
        <v>2020</v>
      </c>
      <c r="G10" s="3">
        <v>2021</v>
      </c>
      <c r="H10" s="3">
        <v>2022</v>
      </c>
      <c r="I10" s="3">
        <v>2023</v>
      </c>
      <c r="J10" s="3">
        <v>2024</v>
      </c>
    </row>
    <row r="11" spans="1:10" x14ac:dyDescent="0.25">
      <c r="A11" t="s">
        <v>9</v>
      </c>
      <c r="B11" s="12"/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7</v>
      </c>
    </row>
    <row r="12" spans="1:10" x14ac:dyDescent="0.25">
      <c r="A12" t="s">
        <v>10</v>
      </c>
      <c r="B12" s="2" t="s">
        <v>7</v>
      </c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t="s">
        <v>11</v>
      </c>
      <c r="B13" s="12"/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</row>
    <row r="14" spans="1:10" x14ac:dyDescent="0.25">
      <c r="C14" s="2"/>
    </row>
    <row r="15" spans="1:10" x14ac:dyDescent="0.25">
      <c r="A15" s="1" t="s">
        <v>12</v>
      </c>
      <c r="B15" s="3">
        <v>2016</v>
      </c>
      <c r="C15" s="3">
        <v>2017</v>
      </c>
      <c r="D15" s="3">
        <v>2018</v>
      </c>
      <c r="E15" s="3">
        <v>2019</v>
      </c>
      <c r="F15" s="3">
        <v>2020</v>
      </c>
      <c r="G15" s="3">
        <v>2021</v>
      </c>
      <c r="H15" s="3">
        <v>2022</v>
      </c>
      <c r="I15" s="3">
        <v>2023</v>
      </c>
      <c r="J15" s="3">
        <v>2024</v>
      </c>
    </row>
    <row r="16" spans="1:10" x14ac:dyDescent="0.25">
      <c r="A16" t="s">
        <v>13</v>
      </c>
      <c r="B16" s="2" t="s">
        <v>7</v>
      </c>
      <c r="C16" s="12"/>
      <c r="D16" s="12"/>
      <c r="E16" s="12"/>
      <c r="F16" s="12"/>
      <c r="G16" s="12"/>
      <c r="H16" s="12"/>
      <c r="I16" s="12"/>
      <c r="J16" s="12"/>
    </row>
    <row r="17" spans="1:10" x14ac:dyDescent="0.25">
      <c r="A17" t="s">
        <v>14</v>
      </c>
      <c r="B17" s="2" t="s">
        <v>7</v>
      </c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t="s">
        <v>15</v>
      </c>
      <c r="B18" s="2" t="s">
        <v>7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t="s">
        <v>16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2"/>
    </row>
    <row r="21" spans="1:10" x14ac:dyDescent="0.25">
      <c r="A21" s="1" t="s">
        <v>17</v>
      </c>
      <c r="B21" s="3">
        <v>2016</v>
      </c>
      <c r="C21" s="3">
        <v>2017</v>
      </c>
      <c r="D21" s="3">
        <v>2018</v>
      </c>
      <c r="E21" s="3">
        <v>2019</v>
      </c>
      <c r="F21" s="3">
        <v>2020</v>
      </c>
      <c r="G21" s="3">
        <v>2021</v>
      </c>
      <c r="H21" s="3">
        <v>2022</v>
      </c>
      <c r="I21" s="3">
        <v>2023</v>
      </c>
      <c r="J21" s="3">
        <v>2024</v>
      </c>
    </row>
    <row r="22" spans="1:10" x14ac:dyDescent="0.25">
      <c r="A22" t="s">
        <v>18</v>
      </c>
      <c r="B22" s="8" t="s">
        <v>7</v>
      </c>
      <c r="C22">
        <v>500</v>
      </c>
    </row>
    <row r="23" spans="1:10" x14ac:dyDescent="0.25">
      <c r="A23" t="s">
        <v>19</v>
      </c>
      <c r="B23" s="8" t="s">
        <v>7</v>
      </c>
    </row>
    <row r="24" spans="1:10" x14ac:dyDescent="0.25">
      <c r="A24" t="s">
        <v>20</v>
      </c>
      <c r="B24" s="8" t="s">
        <v>7</v>
      </c>
    </row>
    <row r="26" spans="1:10" x14ac:dyDescent="0.25">
      <c r="A26" s="1" t="s">
        <v>21</v>
      </c>
      <c r="B26" s="3">
        <v>2016</v>
      </c>
      <c r="C26" s="3">
        <v>2017</v>
      </c>
      <c r="D26" s="3">
        <v>2018</v>
      </c>
      <c r="E26" s="3">
        <v>2019</v>
      </c>
      <c r="F26" s="3">
        <v>2020</v>
      </c>
      <c r="G26" s="3">
        <v>2021</v>
      </c>
      <c r="H26" s="3">
        <v>2022</v>
      </c>
      <c r="I26" s="3">
        <v>2023</v>
      </c>
      <c r="J26" s="3">
        <v>2024</v>
      </c>
    </row>
    <row r="27" spans="1:10" x14ac:dyDescent="0.25">
      <c r="A27" t="s">
        <v>22</v>
      </c>
      <c r="B27" s="8" t="s">
        <v>7</v>
      </c>
      <c r="C27" s="7">
        <f>B46</f>
        <v>1000000</v>
      </c>
      <c r="D27" s="7">
        <f>C46</f>
        <v>1000000</v>
      </c>
      <c r="E27" s="7">
        <f>D46</f>
        <v>1000000</v>
      </c>
      <c r="F27" s="7">
        <f t="shared" ref="F27:J27" si="0">E46</f>
        <v>1000000</v>
      </c>
      <c r="G27" s="7">
        <f t="shared" si="0"/>
        <v>1000000</v>
      </c>
      <c r="H27" s="7">
        <f t="shared" si="0"/>
        <v>1000000</v>
      </c>
      <c r="I27" s="7">
        <f t="shared" si="0"/>
        <v>1000000</v>
      </c>
      <c r="J27" s="7">
        <f t="shared" si="0"/>
        <v>1000000</v>
      </c>
    </row>
    <row r="29" spans="1:10" x14ac:dyDescent="0.25">
      <c r="A29" t="s">
        <v>23</v>
      </c>
      <c r="B29" s="2" t="s">
        <v>7</v>
      </c>
      <c r="C29" s="7">
        <f>$B$11*C24</f>
        <v>0</v>
      </c>
      <c r="D29" s="7">
        <f t="shared" ref="D29:J29" si="1">$B$11*D24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</row>
    <row r="30" spans="1:10" x14ac:dyDescent="0.25">
      <c r="A30" s="9" t="s">
        <v>24</v>
      </c>
      <c r="B30" s="2" t="s">
        <v>7</v>
      </c>
      <c r="C30" s="7">
        <f>12*C24</f>
        <v>0</v>
      </c>
      <c r="D30" s="7">
        <f t="shared" ref="D30:J30" si="2">12*D24</f>
        <v>0</v>
      </c>
      <c r="E30" s="7">
        <f t="shared" si="2"/>
        <v>0</v>
      </c>
      <c r="F30" s="7">
        <f t="shared" si="2"/>
        <v>0</v>
      </c>
      <c r="G30" s="7">
        <f t="shared" si="2"/>
        <v>0</v>
      </c>
      <c r="H30" s="7">
        <f t="shared" si="2"/>
        <v>0</v>
      </c>
      <c r="I30" s="7">
        <f t="shared" si="2"/>
        <v>0</v>
      </c>
      <c r="J30" s="7">
        <f t="shared" si="2"/>
        <v>0</v>
      </c>
    </row>
    <row r="31" spans="1:10" x14ac:dyDescent="0.25">
      <c r="A31" s="9" t="s">
        <v>25</v>
      </c>
      <c r="B31" s="2" t="s">
        <v>7</v>
      </c>
      <c r="C31" s="7">
        <f>12*C24</f>
        <v>0</v>
      </c>
      <c r="D31" s="7">
        <f t="shared" ref="D31:J31" si="3">12*D24</f>
        <v>0</v>
      </c>
      <c r="E31" s="7">
        <f t="shared" si="3"/>
        <v>0</v>
      </c>
      <c r="F31" s="7">
        <f t="shared" si="3"/>
        <v>0</v>
      </c>
      <c r="G31" s="7">
        <f t="shared" si="3"/>
        <v>0</v>
      </c>
      <c r="H31" s="7">
        <f t="shared" si="3"/>
        <v>0</v>
      </c>
      <c r="I31" s="7">
        <f t="shared" si="3"/>
        <v>0</v>
      </c>
      <c r="J31" s="7">
        <f t="shared" si="3"/>
        <v>0</v>
      </c>
    </row>
    <row r="32" spans="1:10" x14ac:dyDescent="0.25">
      <c r="A32" s="9" t="s">
        <v>26</v>
      </c>
      <c r="B32" s="2" t="s">
        <v>7</v>
      </c>
      <c r="C32" s="7">
        <f>3*C24</f>
        <v>0</v>
      </c>
      <c r="D32" s="7">
        <f t="shared" ref="D32:J32" si="4">3*D24</f>
        <v>0</v>
      </c>
      <c r="E32" s="7">
        <f t="shared" si="4"/>
        <v>0</v>
      </c>
      <c r="F32" s="7">
        <f t="shared" si="4"/>
        <v>0</v>
      </c>
      <c r="G32" s="7">
        <f t="shared" si="4"/>
        <v>0</v>
      </c>
      <c r="H32" s="7">
        <f t="shared" si="4"/>
        <v>0</v>
      </c>
      <c r="I32" s="7">
        <f t="shared" si="4"/>
        <v>0</v>
      </c>
      <c r="J32" s="7">
        <f t="shared" si="4"/>
        <v>0</v>
      </c>
    </row>
    <row r="33" spans="1:10" x14ac:dyDescent="0.25">
      <c r="A33" s="9" t="s">
        <v>27</v>
      </c>
      <c r="B33" s="2" t="s">
        <v>7</v>
      </c>
      <c r="C33" s="7">
        <v>200000</v>
      </c>
      <c r="D33" s="7">
        <v>200000</v>
      </c>
      <c r="E33" s="7">
        <v>200000</v>
      </c>
      <c r="F33" s="7">
        <v>200000</v>
      </c>
      <c r="G33" s="7">
        <v>200000</v>
      </c>
      <c r="H33" s="7">
        <v>200000</v>
      </c>
      <c r="I33" s="7">
        <v>200000</v>
      </c>
      <c r="J33" s="7">
        <v>200000</v>
      </c>
    </row>
    <row r="34" spans="1:10" x14ac:dyDescent="0.25">
      <c r="A34" s="9" t="s">
        <v>28</v>
      </c>
      <c r="B34" s="2" t="s">
        <v>7</v>
      </c>
      <c r="C34" s="7">
        <f>IF(C29&gt;0, (C29 - C31)*0.12,0)</f>
        <v>0</v>
      </c>
      <c r="D34" s="7">
        <f t="shared" ref="D34:J34" si="5">IF(D29&gt;0, (D29 - D31)*0.12,0)</f>
        <v>0</v>
      </c>
      <c r="E34" s="7">
        <f t="shared" si="5"/>
        <v>0</v>
      </c>
      <c r="F34" s="7">
        <f t="shared" si="5"/>
        <v>0</v>
      </c>
      <c r="G34" s="7">
        <f t="shared" si="5"/>
        <v>0</v>
      </c>
      <c r="H34" s="7">
        <f t="shared" si="5"/>
        <v>0</v>
      </c>
      <c r="I34" s="7">
        <f t="shared" si="5"/>
        <v>0</v>
      </c>
      <c r="J34" s="7">
        <f t="shared" si="5"/>
        <v>0</v>
      </c>
    </row>
    <row r="35" spans="1:10" x14ac:dyDescent="0.25">
      <c r="A35" s="9" t="s">
        <v>29</v>
      </c>
      <c r="B35" s="2" t="s">
        <v>7</v>
      </c>
      <c r="C35" s="7">
        <f>IF(C29&gt;0, (C29 - C31)*0.05,0)</f>
        <v>0</v>
      </c>
      <c r="D35" s="7">
        <f t="shared" ref="D35:J35" si="6">IF(D29&gt;0, (D29 - D31)*0.05,0)</f>
        <v>0</v>
      </c>
      <c r="E35" s="7">
        <f t="shared" si="6"/>
        <v>0</v>
      </c>
      <c r="F35" s="7">
        <f t="shared" si="6"/>
        <v>0</v>
      </c>
      <c r="G35" s="7">
        <f t="shared" si="6"/>
        <v>0</v>
      </c>
      <c r="H35" s="7">
        <f t="shared" si="6"/>
        <v>0</v>
      </c>
      <c r="I35" s="7">
        <f t="shared" si="6"/>
        <v>0</v>
      </c>
      <c r="J35" s="7">
        <f t="shared" si="6"/>
        <v>0</v>
      </c>
    </row>
    <row r="36" spans="1:10" x14ac:dyDescent="0.25">
      <c r="A36" s="9" t="s">
        <v>6</v>
      </c>
      <c r="B36" s="2" t="s">
        <v>7</v>
      </c>
      <c r="C36" s="7">
        <f>C8</f>
        <v>500000</v>
      </c>
      <c r="D36" s="7">
        <f t="shared" ref="D36:J36" si="7">D8</f>
        <v>500000</v>
      </c>
      <c r="E36" s="7">
        <f t="shared" si="7"/>
        <v>500000</v>
      </c>
      <c r="F36" s="7">
        <f t="shared" si="7"/>
        <v>500000</v>
      </c>
      <c r="G36" s="7">
        <f t="shared" si="7"/>
        <v>500000</v>
      </c>
      <c r="H36" s="7">
        <f t="shared" si="7"/>
        <v>500000</v>
      </c>
      <c r="I36" s="7">
        <f t="shared" si="7"/>
        <v>500000</v>
      </c>
      <c r="J36" s="7">
        <f t="shared" si="7"/>
        <v>500000</v>
      </c>
    </row>
    <row r="37" spans="1:10" x14ac:dyDescent="0.25">
      <c r="A37" s="9" t="s">
        <v>30</v>
      </c>
      <c r="B37" s="2" t="s">
        <v>7</v>
      </c>
      <c r="C37" s="7">
        <f>C18*C12</f>
        <v>0</v>
      </c>
      <c r="D37" s="7">
        <f t="shared" ref="D37:J37" si="8">D18*D12</f>
        <v>0</v>
      </c>
      <c r="E37" s="7">
        <f t="shared" si="8"/>
        <v>0</v>
      </c>
      <c r="F37" s="7">
        <f t="shared" si="8"/>
        <v>0</v>
      </c>
      <c r="G37" s="7">
        <f t="shared" si="8"/>
        <v>0</v>
      </c>
      <c r="H37" s="7">
        <f t="shared" si="8"/>
        <v>0</v>
      </c>
      <c r="I37" s="7">
        <f t="shared" si="8"/>
        <v>0</v>
      </c>
      <c r="J37" s="7">
        <f t="shared" si="8"/>
        <v>0</v>
      </c>
    </row>
    <row r="38" spans="1:10" x14ac:dyDescent="0.25">
      <c r="A38" t="s">
        <v>31</v>
      </c>
      <c r="B38" s="2" t="s">
        <v>7</v>
      </c>
      <c r="C38" s="7">
        <f>SUM(C31,C32,C33,C34,C35,C36,C37)</f>
        <v>700000</v>
      </c>
      <c r="D38" s="7">
        <f t="shared" ref="D38:J38" si="9">SUM(D31,D32,D33,D34,D35,D36,D37)</f>
        <v>700000</v>
      </c>
      <c r="E38" s="7">
        <f t="shared" si="9"/>
        <v>700000</v>
      </c>
      <c r="F38" s="7">
        <f t="shared" si="9"/>
        <v>700000</v>
      </c>
      <c r="G38" s="7">
        <f t="shared" si="9"/>
        <v>700000</v>
      </c>
      <c r="H38" s="7">
        <f t="shared" si="9"/>
        <v>700000</v>
      </c>
      <c r="I38" s="7">
        <f t="shared" si="9"/>
        <v>700000</v>
      </c>
      <c r="J38" s="7">
        <f t="shared" si="9"/>
        <v>700000</v>
      </c>
    </row>
    <row r="39" spans="1:10" x14ac:dyDescent="0.25">
      <c r="A39" t="s">
        <v>32</v>
      </c>
      <c r="B39" s="2" t="s">
        <v>7</v>
      </c>
      <c r="C39" s="7">
        <f>C29-C38</f>
        <v>-700000</v>
      </c>
      <c r="D39" s="7">
        <f t="shared" ref="D39:J39" si="10">D29-D38</f>
        <v>-700000</v>
      </c>
      <c r="E39" s="7">
        <f t="shared" si="10"/>
        <v>-700000</v>
      </c>
      <c r="F39" s="7">
        <f t="shared" si="10"/>
        <v>-700000</v>
      </c>
      <c r="G39" s="7">
        <f t="shared" si="10"/>
        <v>-700000</v>
      </c>
      <c r="H39" s="7">
        <f t="shared" si="10"/>
        <v>-700000</v>
      </c>
      <c r="I39" s="7">
        <f t="shared" si="10"/>
        <v>-700000</v>
      </c>
      <c r="J39" s="7">
        <f t="shared" si="10"/>
        <v>-700000</v>
      </c>
    </row>
    <row r="40" spans="1:10" x14ac:dyDescent="0.25">
      <c r="A40" t="s">
        <v>33</v>
      </c>
      <c r="B40" s="2" t="s">
        <v>7</v>
      </c>
      <c r="C40" s="7">
        <f>IF(C39&lt;=0, 0, C4*C39)</f>
        <v>0</v>
      </c>
      <c r="D40" s="7">
        <f t="shared" ref="D40:J40" si="11">IF(D39&lt;=0, 0, D4*D39)</f>
        <v>0</v>
      </c>
      <c r="E40" s="7">
        <f t="shared" si="11"/>
        <v>0</v>
      </c>
      <c r="F40" s="7">
        <f t="shared" si="11"/>
        <v>0</v>
      </c>
      <c r="G40" s="7">
        <f t="shared" si="11"/>
        <v>0</v>
      </c>
      <c r="H40" s="7">
        <f t="shared" si="11"/>
        <v>0</v>
      </c>
      <c r="I40" s="7">
        <f t="shared" si="11"/>
        <v>0</v>
      </c>
      <c r="J40" s="7">
        <f t="shared" si="11"/>
        <v>0</v>
      </c>
    </row>
    <row r="41" spans="1:10" x14ac:dyDescent="0.25">
      <c r="A41" t="s">
        <v>34</v>
      </c>
      <c r="B41" s="2" t="s">
        <v>7</v>
      </c>
      <c r="C41" s="7">
        <f>C39-C40</f>
        <v>-700000</v>
      </c>
      <c r="D41" s="7">
        <f t="shared" ref="D41:J41" si="12">D39-D40</f>
        <v>-700000</v>
      </c>
      <c r="E41" s="7">
        <f t="shared" si="12"/>
        <v>-700000</v>
      </c>
      <c r="F41" s="7">
        <f t="shared" si="12"/>
        <v>-700000</v>
      </c>
      <c r="G41" s="7">
        <f t="shared" si="12"/>
        <v>-700000</v>
      </c>
      <c r="H41" s="7">
        <f t="shared" si="12"/>
        <v>-700000</v>
      </c>
      <c r="I41" s="7">
        <f t="shared" si="12"/>
        <v>-700000</v>
      </c>
      <c r="J41" s="7">
        <f t="shared" si="12"/>
        <v>-700000</v>
      </c>
    </row>
    <row r="42" spans="1:10" x14ac:dyDescent="0.25">
      <c r="B42" s="2"/>
      <c r="C42" s="7"/>
      <c r="D42" s="7"/>
      <c r="E42" s="7"/>
      <c r="F42" s="7"/>
      <c r="G42" s="7"/>
      <c r="H42" s="7"/>
      <c r="I42" s="7"/>
      <c r="J42" s="7"/>
    </row>
    <row r="43" spans="1:10" ht="30" x14ac:dyDescent="0.25">
      <c r="A43" s="10" t="s">
        <v>35</v>
      </c>
      <c r="B43" s="2" t="s">
        <v>7</v>
      </c>
      <c r="C43" s="7">
        <f>C27+C41</f>
        <v>300000</v>
      </c>
      <c r="D43" s="7">
        <f t="shared" ref="D43:J43" si="13">D27+D41</f>
        <v>300000</v>
      </c>
      <c r="E43" s="7">
        <f t="shared" si="13"/>
        <v>300000</v>
      </c>
      <c r="F43" s="7">
        <f t="shared" si="13"/>
        <v>300000</v>
      </c>
      <c r="G43" s="7">
        <f t="shared" si="13"/>
        <v>300000</v>
      </c>
      <c r="H43" s="7">
        <f t="shared" si="13"/>
        <v>300000</v>
      </c>
      <c r="I43" s="7">
        <f t="shared" si="13"/>
        <v>300000</v>
      </c>
      <c r="J43" s="7">
        <f t="shared" si="13"/>
        <v>300000</v>
      </c>
    </row>
    <row r="44" spans="1:10" x14ac:dyDescent="0.25">
      <c r="A44" t="s">
        <v>36</v>
      </c>
      <c r="B44" s="2" t="s">
        <v>7</v>
      </c>
      <c r="C44" s="7">
        <f>IF(C43&lt;D5,D5-C43,0)</f>
        <v>700000</v>
      </c>
      <c r="D44" s="7">
        <f t="shared" ref="D44:J44" si="14">IF(D43&lt;E5,E5-D43,0)</f>
        <v>700000</v>
      </c>
      <c r="E44" s="7">
        <f t="shared" si="14"/>
        <v>700000</v>
      </c>
      <c r="F44" s="7">
        <f t="shared" si="14"/>
        <v>700000</v>
      </c>
      <c r="G44" s="7">
        <f t="shared" si="14"/>
        <v>700000</v>
      </c>
      <c r="H44" s="7">
        <f t="shared" si="14"/>
        <v>700000</v>
      </c>
      <c r="I44" s="7">
        <f t="shared" si="14"/>
        <v>700000</v>
      </c>
      <c r="J44" s="7">
        <f t="shared" si="14"/>
        <v>0</v>
      </c>
    </row>
    <row r="45" spans="1:10" x14ac:dyDescent="0.25">
      <c r="A45" t="s">
        <v>37</v>
      </c>
      <c r="B45" s="2" t="s">
        <v>7</v>
      </c>
      <c r="C45" s="7">
        <f>IF(AND(C43&gt;D5,C18&gt;0),C18-(C17-D5),0)</f>
        <v>0</v>
      </c>
      <c r="D45" s="7">
        <f t="shared" ref="D45:J45" si="15">IF(AND(D43&gt;E5,D18&gt;0),D18-(D17-E5),0)</f>
        <v>0</v>
      </c>
      <c r="E45" s="7">
        <f t="shared" si="15"/>
        <v>0</v>
      </c>
      <c r="F45" s="7">
        <f t="shared" si="15"/>
        <v>0</v>
      </c>
      <c r="G45" s="7">
        <f t="shared" si="15"/>
        <v>0</v>
      </c>
      <c r="H45" s="7">
        <f t="shared" si="15"/>
        <v>0</v>
      </c>
      <c r="I45" s="7">
        <f t="shared" si="15"/>
        <v>0</v>
      </c>
      <c r="J45" s="7">
        <f t="shared" si="15"/>
        <v>0</v>
      </c>
    </row>
    <row r="46" spans="1:10" x14ac:dyDescent="0.25">
      <c r="A46" t="s">
        <v>38</v>
      </c>
      <c r="B46" s="11">
        <v>1000000</v>
      </c>
      <c r="C46" s="7">
        <f>C43+(C44-C45)</f>
        <v>1000000</v>
      </c>
      <c r="D46" s="7">
        <f t="shared" ref="D46:J46" si="16">D43+(D44-D45)</f>
        <v>1000000</v>
      </c>
      <c r="E46" s="7">
        <f t="shared" si="16"/>
        <v>1000000</v>
      </c>
      <c r="F46" s="7">
        <f t="shared" si="16"/>
        <v>1000000</v>
      </c>
      <c r="G46" s="7">
        <f t="shared" si="16"/>
        <v>1000000</v>
      </c>
      <c r="H46" s="7">
        <f t="shared" si="16"/>
        <v>1000000</v>
      </c>
      <c r="I46" s="7">
        <f t="shared" si="16"/>
        <v>1000000</v>
      </c>
      <c r="J46" s="7">
        <f t="shared" si="16"/>
        <v>300000</v>
      </c>
    </row>
    <row r="48" spans="1:10" x14ac:dyDescent="0.25">
      <c r="A48" s="1" t="s">
        <v>39</v>
      </c>
      <c r="B48" s="3">
        <v>2016</v>
      </c>
      <c r="C48" s="3">
        <v>2017</v>
      </c>
      <c r="D48" s="3">
        <v>2018</v>
      </c>
      <c r="E48" s="3">
        <v>2019</v>
      </c>
      <c r="F48" s="3">
        <v>2020</v>
      </c>
      <c r="G48" s="3">
        <v>2021</v>
      </c>
      <c r="H48" s="3">
        <v>2022</v>
      </c>
      <c r="I48" s="3">
        <v>2023</v>
      </c>
      <c r="J48" s="3">
        <v>2024</v>
      </c>
    </row>
    <row r="49" spans="1:10" x14ac:dyDescent="0.25">
      <c r="A49" t="s">
        <v>40</v>
      </c>
      <c r="B49" s="2" t="s">
        <v>7</v>
      </c>
      <c r="C49" s="7">
        <f>B52</f>
        <v>1000000</v>
      </c>
      <c r="D49" s="7">
        <f t="shared" ref="D49:J49" si="17">C52</f>
        <v>1700000</v>
      </c>
      <c r="E49" s="7">
        <f t="shared" si="17"/>
        <v>2400000</v>
      </c>
      <c r="F49" s="7">
        <f t="shared" si="17"/>
        <v>3100000</v>
      </c>
      <c r="G49" s="7">
        <f t="shared" si="17"/>
        <v>3800000</v>
      </c>
      <c r="H49" s="7">
        <f t="shared" si="17"/>
        <v>4500000</v>
      </c>
      <c r="I49" s="7">
        <f t="shared" si="17"/>
        <v>5200000</v>
      </c>
      <c r="J49" s="7">
        <f t="shared" si="17"/>
        <v>5900000</v>
      </c>
    </row>
    <row r="50" spans="1:10" x14ac:dyDescent="0.25">
      <c r="A50" t="s">
        <v>36</v>
      </c>
      <c r="B50" s="2" t="s">
        <v>7</v>
      </c>
      <c r="C50" s="7">
        <f>C44</f>
        <v>700000</v>
      </c>
      <c r="D50" s="7">
        <f t="shared" ref="D50:J50" si="18">D44</f>
        <v>700000</v>
      </c>
      <c r="E50" s="7">
        <f t="shared" si="18"/>
        <v>700000</v>
      </c>
      <c r="F50" s="7">
        <f t="shared" si="18"/>
        <v>700000</v>
      </c>
      <c r="G50" s="7">
        <f t="shared" si="18"/>
        <v>700000</v>
      </c>
      <c r="H50" s="7">
        <f t="shared" si="18"/>
        <v>700000</v>
      </c>
      <c r="I50" s="7">
        <f t="shared" si="18"/>
        <v>700000</v>
      </c>
      <c r="J50" s="7">
        <f t="shared" si="18"/>
        <v>0</v>
      </c>
    </row>
    <row r="51" spans="1:10" x14ac:dyDescent="0.25">
      <c r="A51" t="s">
        <v>37</v>
      </c>
      <c r="B51" s="2" t="s">
        <v>7</v>
      </c>
      <c r="C51" s="7">
        <f>C45</f>
        <v>0</v>
      </c>
      <c r="D51" s="7">
        <f t="shared" ref="D51:J51" si="19">D45</f>
        <v>0</v>
      </c>
      <c r="E51" s="7">
        <f t="shared" si="19"/>
        <v>0</v>
      </c>
      <c r="F51" s="7">
        <f t="shared" si="19"/>
        <v>0</v>
      </c>
      <c r="G51" s="7">
        <f t="shared" si="19"/>
        <v>0</v>
      </c>
      <c r="H51" s="7">
        <f t="shared" si="19"/>
        <v>0</v>
      </c>
      <c r="I51" s="7">
        <f t="shared" si="19"/>
        <v>0</v>
      </c>
      <c r="J51" s="7">
        <f t="shared" si="19"/>
        <v>0</v>
      </c>
    </row>
    <row r="52" spans="1:10" ht="15.75" thickBot="1" x14ac:dyDescent="0.3">
      <c r="A52" t="s">
        <v>41</v>
      </c>
      <c r="B52" s="13">
        <v>1000000</v>
      </c>
      <c r="C52" s="7">
        <f>B52+C50-C51</f>
        <v>1700000</v>
      </c>
      <c r="D52" s="7">
        <f t="shared" ref="D52:J52" si="20">C52+D50-D51</f>
        <v>2400000</v>
      </c>
      <c r="E52" s="7">
        <f t="shared" si="20"/>
        <v>3100000</v>
      </c>
      <c r="F52" s="7">
        <f t="shared" si="20"/>
        <v>3800000</v>
      </c>
      <c r="G52" s="7">
        <f t="shared" si="20"/>
        <v>4500000</v>
      </c>
      <c r="H52" s="7">
        <f t="shared" si="20"/>
        <v>5200000</v>
      </c>
      <c r="I52" s="7">
        <f t="shared" si="20"/>
        <v>5900000</v>
      </c>
      <c r="J52" s="7">
        <f t="shared" si="20"/>
        <v>5900000</v>
      </c>
    </row>
    <row r="53" spans="1:10" ht="15.75" thickTop="1" x14ac:dyDescent="0.25"/>
    <row r="54" spans="1:10" x14ac:dyDescent="0.25">
      <c r="A54" t="s">
        <v>42</v>
      </c>
      <c r="B54" s="7">
        <f>B13*(-1)</f>
        <v>0</v>
      </c>
      <c r="C54" s="7">
        <f>C41</f>
        <v>-700000</v>
      </c>
      <c r="D54" s="7">
        <f t="shared" ref="D54:J54" si="21">D41</f>
        <v>-700000</v>
      </c>
      <c r="E54" s="7">
        <f t="shared" si="21"/>
        <v>-700000</v>
      </c>
      <c r="F54" s="7">
        <f t="shared" si="21"/>
        <v>-700000</v>
      </c>
      <c r="G54" s="7">
        <f t="shared" si="21"/>
        <v>-700000</v>
      </c>
      <c r="H54" s="7">
        <f t="shared" si="21"/>
        <v>-700000</v>
      </c>
      <c r="I54" s="7">
        <f t="shared" si="21"/>
        <v>-700000</v>
      </c>
      <c r="J54" s="7">
        <f t="shared" si="21"/>
        <v>-700000</v>
      </c>
    </row>
    <row r="56" spans="1:10" x14ac:dyDescent="0.25">
      <c r="A56" t="s">
        <v>43</v>
      </c>
      <c r="B56" s="7">
        <f>NPV(0.15,C54,D54,E54,F54,G54,H54,I54,J54)-B54</f>
        <v>-3141125.055384553</v>
      </c>
      <c r="C56" s="14" t="s">
        <v>7</v>
      </c>
      <c r="D56" s="14" t="s">
        <v>7</v>
      </c>
      <c r="E56" s="14" t="s">
        <v>7</v>
      </c>
      <c r="F56" s="14" t="s">
        <v>7</v>
      </c>
      <c r="G56" s="14" t="s">
        <v>7</v>
      </c>
      <c r="H56" s="14" t="s">
        <v>7</v>
      </c>
      <c r="I56" s="14" t="s">
        <v>7</v>
      </c>
      <c r="J56" s="14" t="s">
        <v>7</v>
      </c>
    </row>
  </sheetData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Jessica Hoffman</cp:lastModifiedBy>
  <dcterms:created xsi:type="dcterms:W3CDTF">2016-11-10T20:09:31Z</dcterms:created>
  <dcterms:modified xsi:type="dcterms:W3CDTF">2016-11-17T02:20:12Z</dcterms:modified>
</cp:coreProperties>
</file>