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unifs.unisa.edu.au\Teams\PMB\PMB-UNIT\Systems Pharmacology\Caffeine and Calcium Homeostasis\Data\"/>
    </mc:Choice>
  </mc:AlternateContent>
  <bookViews>
    <workbookView xWindow="0" yWindow="0" windowWidth="24000" windowHeight="10305" activeTab="1"/>
  </bookViews>
  <sheets>
    <sheet name="PK" sheetId="6" r:id="rId1"/>
    <sheet name="Sheet1" sheetId="10" r:id="rId2"/>
    <sheet name="Stats" sheetId="9" r:id="rId3"/>
    <sheet name="Biochemistry" sheetId="1" r:id="rId4"/>
    <sheet name="Urine Weights" sheetId="4" r:id="rId5"/>
    <sheet name="Blood Times" sheetId="5" r:id="rId6"/>
    <sheet name="Treatment" sheetId="8" r:id="rId7"/>
  </sheets>
  <definedNames>
    <definedName name="_xlnm._FilterDatabase" localSheetId="3" hidden="1">Biochemistry!$B$1:$L$197</definedName>
    <definedName name="_xlnm._FilterDatabase" localSheetId="5" hidden="1">'Blood Times'!$A$1:$I$194</definedName>
    <definedName name="_xlnm._FilterDatabase" localSheetId="0" hidden="1">PK!$A$1:$M$241</definedName>
    <definedName name="_xlnm._FilterDatabase" localSheetId="6" hidden="1">Treatment!$A$1:$B$25</definedName>
    <definedName name="_xlnm.Print_Titles" localSheetId="3">Biochemistry!$1:$1</definedName>
    <definedName name="_xlnm.Print_Titles" localSheetId="5">'Blood Times'!$1:$1</definedName>
    <definedName name="_xlnm.Print_Titles" localSheetId="6">Treatment!$1:$1</definedName>
  </definedNames>
  <calcPr calcId="152511"/>
</workbook>
</file>

<file path=xl/calcChain.xml><?xml version="1.0" encoding="utf-8"?>
<calcChain xmlns="http://schemas.openxmlformats.org/spreadsheetml/2006/main">
  <c r="C89" i="9" l="1"/>
  <c r="B89" i="9"/>
  <c r="C88" i="9"/>
  <c r="B88" i="9"/>
  <c r="C87" i="9"/>
  <c r="B87" i="9"/>
  <c r="C58" i="9"/>
  <c r="B58" i="9"/>
  <c r="C57" i="9"/>
  <c r="B57" i="9"/>
  <c r="C56" i="9"/>
  <c r="B56" i="9"/>
  <c r="C25" i="9"/>
  <c r="C26" i="9"/>
  <c r="C27" i="9"/>
  <c r="C28" i="9"/>
  <c r="B27" i="9"/>
  <c r="B28" i="9" s="1"/>
  <c r="B26" i="9"/>
  <c r="B25" i="9"/>
  <c r="A233" i="6"/>
  <c r="A234" i="6" s="1"/>
  <c r="B232" i="6"/>
  <c r="A223" i="6"/>
  <c r="A224" i="6" s="1"/>
  <c r="B222" i="6"/>
  <c r="A213" i="6"/>
  <c r="A214" i="6" s="1"/>
  <c r="A215" i="6" s="1"/>
  <c r="B212" i="6"/>
  <c r="A203" i="6"/>
  <c r="B202" i="6"/>
  <c r="A193" i="6"/>
  <c r="A194" i="6" s="1"/>
  <c r="A195" i="6" s="1"/>
  <c r="B192" i="6"/>
  <c r="A183" i="6"/>
  <c r="B182" i="6"/>
  <c r="A173" i="6"/>
  <c r="B172" i="6"/>
  <c r="A163" i="6"/>
  <c r="B162" i="6"/>
  <c r="A153" i="6"/>
  <c r="B152" i="6"/>
  <c r="A143" i="6"/>
  <c r="B142" i="6"/>
  <c r="A133" i="6"/>
  <c r="B132" i="6"/>
  <c r="A123" i="6"/>
  <c r="A124" i="6" s="1"/>
  <c r="B122" i="6"/>
  <c r="A113" i="6"/>
  <c r="B112" i="6"/>
  <c r="A103" i="6"/>
  <c r="A104" i="6" s="1"/>
  <c r="B102" i="6"/>
  <c r="A93" i="6"/>
  <c r="A94" i="6" s="1"/>
  <c r="B92" i="6"/>
  <c r="A83" i="6"/>
  <c r="A84" i="6" s="1"/>
  <c r="B82" i="6"/>
  <c r="A73" i="6"/>
  <c r="A74" i="6" s="1"/>
  <c r="B72" i="6"/>
  <c r="A63" i="6"/>
  <c r="A64" i="6" s="1"/>
  <c r="B62" i="6"/>
  <c r="A53" i="6"/>
  <c r="A54" i="6" s="1"/>
  <c r="B52" i="6"/>
  <c r="A43" i="6"/>
  <c r="B42" i="6"/>
  <c r="A33" i="6"/>
  <c r="A34" i="6" s="1"/>
  <c r="B32" i="6"/>
  <c r="A23" i="6"/>
  <c r="A24" i="6" s="1"/>
  <c r="B22" i="6"/>
  <c r="A13" i="6"/>
  <c r="A14" i="6" s="1"/>
  <c r="B12" i="6"/>
  <c r="B90" i="9" l="1"/>
  <c r="C90" i="9"/>
  <c r="B59" i="9"/>
  <c r="C59" i="9"/>
  <c r="A235" i="6"/>
  <c r="B234" i="6"/>
  <c r="B233" i="6"/>
  <c r="B223" i="6"/>
  <c r="B123" i="6"/>
  <c r="B183" i="6"/>
  <c r="B203" i="6"/>
  <c r="A134" i="6"/>
  <c r="A135" i="6" s="1"/>
  <c r="B163" i="6"/>
  <c r="A164" i="6"/>
  <c r="B113" i="6"/>
  <c r="A114" i="6"/>
  <c r="A184" i="6"/>
  <c r="B143" i="6"/>
  <c r="B215" i="6"/>
  <c r="A216" i="6"/>
  <c r="B173" i="6"/>
  <c r="B194" i="6"/>
  <c r="B193" i="6"/>
  <c r="B214" i="6"/>
  <c r="A225" i="6"/>
  <c r="B224" i="6"/>
  <c r="B195" i="6"/>
  <c r="A174" i="6"/>
  <c r="A196" i="6"/>
  <c r="B213" i="6"/>
  <c r="A204" i="6"/>
  <c r="A125" i="6"/>
  <c r="B124" i="6"/>
  <c r="A154" i="6"/>
  <c r="B153" i="6"/>
  <c r="A144" i="6"/>
  <c r="B133" i="6"/>
  <c r="A105" i="6"/>
  <c r="B104" i="6"/>
  <c r="B103" i="6"/>
  <c r="A95" i="6"/>
  <c r="B94" i="6"/>
  <c r="B93" i="6"/>
  <c r="B84" i="6"/>
  <c r="A85" i="6"/>
  <c r="B83" i="6"/>
  <c r="B74" i="6"/>
  <c r="A75" i="6"/>
  <c r="B73" i="6"/>
  <c r="B64" i="6"/>
  <c r="A65" i="6"/>
  <c r="B63" i="6"/>
  <c r="B54" i="6"/>
  <c r="A55" i="6"/>
  <c r="B53" i="6"/>
  <c r="A44" i="6"/>
  <c r="B44" i="6" s="1"/>
  <c r="B43" i="6"/>
  <c r="B34" i="6"/>
  <c r="A35" i="6"/>
  <c r="B33" i="6"/>
  <c r="A25" i="6"/>
  <c r="B24" i="6"/>
  <c r="B23" i="6"/>
  <c r="A15" i="6"/>
  <c r="B14" i="6"/>
  <c r="B13" i="6"/>
  <c r="A236" i="6" l="1"/>
  <c r="B235" i="6"/>
  <c r="A185" i="6"/>
  <c r="A186" i="6" s="1"/>
  <c r="B134" i="6"/>
  <c r="B164" i="6"/>
  <c r="B184" i="6"/>
  <c r="A45" i="6"/>
  <c r="A46" i="6" s="1"/>
  <c r="A165" i="6"/>
  <c r="A115" i="6"/>
  <c r="B114" i="6"/>
  <c r="A205" i="6"/>
  <c r="B204" i="6"/>
  <c r="A226" i="6"/>
  <c r="B225" i="6"/>
  <c r="B174" i="6"/>
  <c r="A175" i="6"/>
  <c r="B196" i="6"/>
  <c r="A197" i="6"/>
  <c r="B216" i="6"/>
  <c r="A217" i="6"/>
  <c r="B154" i="6"/>
  <c r="A155" i="6"/>
  <c r="A145" i="6"/>
  <c r="B144" i="6"/>
  <c r="A126" i="6"/>
  <c r="B125" i="6"/>
  <c r="B135" i="6"/>
  <c r="A136" i="6"/>
  <c r="A106" i="6"/>
  <c r="B105" i="6"/>
  <c r="A96" i="6"/>
  <c r="B95" i="6"/>
  <c r="A86" i="6"/>
  <c r="B85" i="6"/>
  <c r="A76" i="6"/>
  <c r="B75" i="6"/>
  <c r="A66" i="6"/>
  <c r="B65" i="6"/>
  <c r="A56" i="6"/>
  <c r="B55" i="6"/>
  <c r="A36" i="6"/>
  <c r="B35" i="6"/>
  <c r="A26" i="6"/>
  <c r="B25" i="6"/>
  <c r="A16" i="6"/>
  <c r="B15" i="6"/>
  <c r="B2" i="6"/>
  <c r="A3" i="6"/>
  <c r="B3" i="6" s="1"/>
  <c r="A3" i="1"/>
  <c r="H134" i="6" s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J125" i="6" s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2" i="1"/>
  <c r="I44" i="6" s="1"/>
  <c r="B45" i="6" l="1"/>
  <c r="B185" i="6"/>
  <c r="H25" i="6"/>
  <c r="E25" i="6"/>
  <c r="H45" i="6"/>
  <c r="E45" i="6"/>
  <c r="I65" i="6"/>
  <c r="E65" i="6"/>
  <c r="H105" i="6"/>
  <c r="E105" i="6"/>
  <c r="H135" i="6"/>
  <c r="H125" i="6"/>
  <c r="E125" i="6"/>
  <c r="E154" i="6"/>
  <c r="I196" i="6"/>
  <c r="J196" i="6"/>
  <c r="E204" i="6"/>
  <c r="H44" i="6"/>
  <c r="I154" i="6"/>
  <c r="I216" i="6"/>
  <c r="H185" i="6"/>
  <c r="E44" i="6"/>
  <c r="I235" i="6"/>
  <c r="E15" i="6"/>
  <c r="J232" i="6"/>
  <c r="F232" i="6"/>
  <c r="J222" i="6"/>
  <c r="F222" i="6"/>
  <c r="G212" i="6"/>
  <c r="G202" i="6"/>
  <c r="G192" i="6"/>
  <c r="G182" i="6"/>
  <c r="G172" i="6"/>
  <c r="G162" i="6"/>
  <c r="G152" i="6"/>
  <c r="H142" i="6"/>
  <c r="H132" i="6"/>
  <c r="H122" i="6"/>
  <c r="H112" i="6"/>
  <c r="H102" i="6"/>
  <c r="H92" i="6"/>
  <c r="H82" i="6"/>
  <c r="H72" i="6"/>
  <c r="H62" i="6"/>
  <c r="H52" i="6"/>
  <c r="H42" i="6"/>
  <c r="H32" i="6"/>
  <c r="H22" i="6"/>
  <c r="I92" i="6"/>
  <c r="I72" i="6"/>
  <c r="I62" i="6"/>
  <c r="I52" i="6"/>
  <c r="I42" i="6"/>
  <c r="I32" i="6"/>
  <c r="E32" i="6"/>
  <c r="I232" i="6"/>
  <c r="E232" i="6"/>
  <c r="I222" i="6"/>
  <c r="E222" i="6"/>
  <c r="J212" i="6"/>
  <c r="F212" i="6"/>
  <c r="J202" i="6"/>
  <c r="F202" i="6"/>
  <c r="J192" i="6"/>
  <c r="F192" i="6"/>
  <c r="J182" i="6"/>
  <c r="F182" i="6"/>
  <c r="J172" i="6"/>
  <c r="F172" i="6"/>
  <c r="J162" i="6"/>
  <c r="F162" i="6"/>
  <c r="J152" i="6"/>
  <c r="F152" i="6"/>
  <c r="G142" i="6"/>
  <c r="G132" i="6"/>
  <c r="G122" i="6"/>
  <c r="G112" i="6"/>
  <c r="G102" i="6"/>
  <c r="G92" i="6"/>
  <c r="G82" i="6"/>
  <c r="G72" i="6"/>
  <c r="G62" i="6"/>
  <c r="G52" i="6"/>
  <c r="G42" i="6"/>
  <c r="G32" i="6"/>
  <c r="G22" i="6"/>
  <c r="J52" i="6"/>
  <c r="J42" i="6"/>
  <c r="J32" i="6"/>
  <c r="F32" i="6"/>
  <c r="F22" i="6"/>
  <c r="G232" i="6"/>
  <c r="G222" i="6"/>
  <c r="H202" i="6"/>
  <c r="H182" i="6"/>
  <c r="H172" i="6"/>
  <c r="H152" i="6"/>
  <c r="E142" i="6"/>
  <c r="E132" i="6"/>
  <c r="E122" i="6"/>
  <c r="H232" i="6"/>
  <c r="H222" i="6"/>
  <c r="I212" i="6"/>
  <c r="E212" i="6"/>
  <c r="I202" i="6"/>
  <c r="E202" i="6"/>
  <c r="I192" i="6"/>
  <c r="E192" i="6"/>
  <c r="I182" i="6"/>
  <c r="E182" i="6"/>
  <c r="I172" i="6"/>
  <c r="E172" i="6"/>
  <c r="I162" i="6"/>
  <c r="E162" i="6"/>
  <c r="I152" i="6"/>
  <c r="E152" i="6"/>
  <c r="J142" i="6"/>
  <c r="F142" i="6"/>
  <c r="J132" i="6"/>
  <c r="F132" i="6"/>
  <c r="J122" i="6"/>
  <c r="F122" i="6"/>
  <c r="J112" i="6"/>
  <c r="F112" i="6"/>
  <c r="J102" i="6"/>
  <c r="F102" i="6"/>
  <c r="J92" i="6"/>
  <c r="F92" i="6"/>
  <c r="J82" i="6"/>
  <c r="F82" i="6"/>
  <c r="J72" i="6"/>
  <c r="F72" i="6"/>
  <c r="J62" i="6"/>
  <c r="F62" i="6"/>
  <c r="F52" i="6"/>
  <c r="F42" i="6"/>
  <c r="J22" i="6"/>
  <c r="H212" i="6"/>
  <c r="H192" i="6"/>
  <c r="H162" i="6"/>
  <c r="I142" i="6"/>
  <c r="I132" i="6"/>
  <c r="I122" i="6"/>
  <c r="I112" i="6"/>
  <c r="E112" i="6"/>
  <c r="I102" i="6"/>
  <c r="E102" i="6"/>
  <c r="E92" i="6"/>
  <c r="I82" i="6"/>
  <c r="E82" i="6"/>
  <c r="E72" i="6"/>
  <c r="E62" i="6"/>
  <c r="E52" i="6"/>
  <c r="E42" i="6"/>
  <c r="I22" i="6"/>
  <c r="E22" i="6"/>
  <c r="J133" i="6"/>
  <c r="H53" i="6"/>
  <c r="I214" i="6"/>
  <c r="I215" i="6"/>
  <c r="H193" i="6"/>
  <c r="H214" i="6"/>
  <c r="H213" i="6"/>
  <c r="E223" i="6"/>
  <c r="J134" i="6"/>
  <c r="J153" i="6"/>
  <c r="I123" i="6"/>
  <c r="I133" i="6"/>
  <c r="I104" i="6"/>
  <c r="E104" i="6"/>
  <c r="J103" i="6"/>
  <c r="H94" i="6"/>
  <c r="I73" i="6"/>
  <c r="I64" i="6"/>
  <c r="J63" i="6"/>
  <c r="J54" i="6"/>
  <c r="I53" i="6"/>
  <c r="I34" i="6"/>
  <c r="E34" i="6"/>
  <c r="J33" i="6"/>
  <c r="H23" i="6"/>
  <c r="E23" i="6"/>
  <c r="E33" i="6"/>
  <c r="E24" i="6"/>
  <c r="I23" i="6"/>
  <c r="I113" i="6"/>
  <c r="J223" i="6"/>
  <c r="H103" i="6"/>
  <c r="H123" i="6"/>
  <c r="E215" i="6"/>
  <c r="J193" i="6"/>
  <c r="I194" i="6"/>
  <c r="E114" i="6"/>
  <c r="E123" i="6"/>
  <c r="I103" i="6"/>
  <c r="J94" i="6"/>
  <c r="H64" i="6"/>
  <c r="J53" i="6"/>
  <c r="J44" i="6"/>
  <c r="I24" i="6"/>
  <c r="H73" i="6"/>
  <c r="J123" i="6"/>
  <c r="I223" i="6"/>
  <c r="J64" i="6"/>
  <c r="E53" i="6"/>
  <c r="H24" i="6"/>
  <c r="J43" i="6"/>
  <c r="H223" i="6"/>
  <c r="E133" i="6"/>
  <c r="E113" i="6"/>
  <c r="J113" i="6"/>
  <c r="H215" i="6"/>
  <c r="H194" i="6"/>
  <c r="E194" i="6"/>
  <c r="J213" i="6"/>
  <c r="I114" i="6"/>
  <c r="E124" i="6"/>
  <c r="H153" i="6"/>
  <c r="H133" i="6"/>
  <c r="H104" i="6"/>
  <c r="E103" i="6"/>
  <c r="E94" i="6"/>
  <c r="E64" i="6"/>
  <c r="E63" i="6"/>
  <c r="E43" i="6"/>
  <c r="I43" i="6"/>
  <c r="H34" i="6"/>
  <c r="J34" i="6"/>
  <c r="H113" i="6"/>
  <c r="J215" i="6"/>
  <c r="J194" i="6"/>
  <c r="J214" i="6"/>
  <c r="I124" i="6"/>
  <c r="J104" i="6"/>
  <c r="I94" i="6"/>
  <c r="J73" i="6"/>
  <c r="I54" i="6"/>
  <c r="H43" i="6"/>
  <c r="I33" i="6"/>
  <c r="J124" i="6"/>
  <c r="H63" i="6"/>
  <c r="I193" i="6"/>
  <c r="E193" i="6"/>
  <c r="E214" i="6"/>
  <c r="E153" i="6"/>
  <c r="E73" i="6"/>
  <c r="E54" i="6"/>
  <c r="J23" i="6"/>
  <c r="I63" i="6"/>
  <c r="J24" i="6"/>
  <c r="I213" i="6"/>
  <c r="E213" i="6"/>
  <c r="H124" i="6"/>
  <c r="I153" i="6"/>
  <c r="H54" i="6"/>
  <c r="H33" i="6"/>
  <c r="I25" i="6"/>
  <c r="J35" i="6"/>
  <c r="I45" i="6"/>
  <c r="H65" i="6"/>
  <c r="J75" i="6"/>
  <c r="J95" i="6"/>
  <c r="I105" i="6"/>
  <c r="I135" i="6"/>
  <c r="I125" i="6"/>
  <c r="J144" i="6"/>
  <c r="J154" i="6"/>
  <c r="H216" i="6"/>
  <c r="H196" i="6"/>
  <c r="I185" i="6"/>
  <c r="H204" i="6"/>
  <c r="J114" i="6"/>
  <c r="J165" i="6"/>
  <c r="J235" i="6"/>
  <c r="J25" i="6"/>
  <c r="H35" i="6"/>
  <c r="J45" i="6"/>
  <c r="J65" i="6"/>
  <c r="I75" i="6"/>
  <c r="I95" i="6"/>
  <c r="J105" i="6"/>
  <c r="J135" i="6"/>
  <c r="I144" i="6"/>
  <c r="J216" i="6"/>
  <c r="I204" i="6"/>
  <c r="H114" i="6"/>
  <c r="I35" i="6"/>
  <c r="E35" i="6"/>
  <c r="H75" i="6"/>
  <c r="E75" i="6"/>
  <c r="H95" i="6"/>
  <c r="E95" i="6"/>
  <c r="E135" i="6"/>
  <c r="H144" i="6"/>
  <c r="E144" i="6"/>
  <c r="H154" i="6"/>
  <c r="E216" i="6"/>
  <c r="E196" i="6"/>
  <c r="J185" i="6"/>
  <c r="E185" i="6"/>
  <c r="J204" i="6"/>
  <c r="E134" i="6"/>
  <c r="H235" i="6"/>
  <c r="E235" i="6"/>
  <c r="I134" i="6"/>
  <c r="I236" i="6"/>
  <c r="H236" i="6"/>
  <c r="A237" i="6"/>
  <c r="E236" i="6"/>
  <c r="J236" i="6"/>
  <c r="B236" i="6"/>
  <c r="A4" i="6"/>
  <c r="A5" i="6" s="1"/>
  <c r="A6" i="6" s="1"/>
  <c r="A7" i="6" s="1"/>
  <c r="A8" i="6" s="1"/>
  <c r="A9" i="6" s="1"/>
  <c r="A10" i="6" s="1"/>
  <c r="A11" i="6" s="1"/>
  <c r="B11" i="6" s="1"/>
  <c r="H165" i="6"/>
  <c r="E165" i="6"/>
  <c r="I165" i="6"/>
  <c r="A166" i="6"/>
  <c r="H166" i="6" s="1"/>
  <c r="B165" i="6"/>
  <c r="I115" i="6"/>
  <c r="E115" i="6"/>
  <c r="H115" i="6"/>
  <c r="J115" i="6"/>
  <c r="B115" i="6"/>
  <c r="A116" i="6"/>
  <c r="A218" i="6"/>
  <c r="F217" i="6"/>
  <c r="B217" i="6"/>
  <c r="E217" i="6"/>
  <c r="G217" i="6"/>
  <c r="B197" i="6"/>
  <c r="A198" i="6"/>
  <c r="F197" i="6"/>
  <c r="E197" i="6"/>
  <c r="G197" i="6"/>
  <c r="I205" i="6"/>
  <c r="A206" i="6"/>
  <c r="E205" i="6"/>
  <c r="B205" i="6"/>
  <c r="J205" i="6"/>
  <c r="H205" i="6"/>
  <c r="H175" i="6"/>
  <c r="A176" i="6"/>
  <c r="E175" i="6"/>
  <c r="J175" i="6"/>
  <c r="B175" i="6"/>
  <c r="I175" i="6"/>
  <c r="I186" i="6"/>
  <c r="A187" i="6"/>
  <c r="E186" i="6"/>
  <c r="H186" i="6"/>
  <c r="B186" i="6"/>
  <c r="J186" i="6"/>
  <c r="I226" i="6"/>
  <c r="A227" i="6"/>
  <c r="E226" i="6"/>
  <c r="J226" i="6"/>
  <c r="H226" i="6"/>
  <c r="B226" i="6"/>
  <c r="H155" i="6"/>
  <c r="A156" i="6"/>
  <c r="E155" i="6"/>
  <c r="J155" i="6"/>
  <c r="B155" i="6"/>
  <c r="I155" i="6"/>
  <c r="H136" i="6"/>
  <c r="A137" i="6"/>
  <c r="E136" i="6"/>
  <c r="J136" i="6"/>
  <c r="B136" i="6"/>
  <c r="I136" i="6"/>
  <c r="I126" i="6"/>
  <c r="H126" i="6"/>
  <c r="A127" i="6"/>
  <c r="E126" i="6"/>
  <c r="J126" i="6"/>
  <c r="B126" i="6"/>
  <c r="I145" i="6"/>
  <c r="H145" i="6"/>
  <c r="A146" i="6"/>
  <c r="E145" i="6"/>
  <c r="B145" i="6"/>
  <c r="J145" i="6"/>
  <c r="B106" i="6"/>
  <c r="A107" i="6"/>
  <c r="I96" i="6"/>
  <c r="H96" i="6"/>
  <c r="A97" i="6"/>
  <c r="E96" i="6"/>
  <c r="J96" i="6"/>
  <c r="B96" i="6"/>
  <c r="B86" i="6"/>
  <c r="A87" i="6"/>
  <c r="B76" i="6"/>
  <c r="A77" i="6"/>
  <c r="I66" i="6"/>
  <c r="J66" i="6"/>
  <c r="H66" i="6"/>
  <c r="B66" i="6"/>
  <c r="A67" i="6"/>
  <c r="E66" i="6"/>
  <c r="B56" i="6"/>
  <c r="A57" i="6"/>
  <c r="I46" i="6"/>
  <c r="H46" i="6"/>
  <c r="B46" i="6"/>
  <c r="A47" i="6"/>
  <c r="E46" i="6"/>
  <c r="J46" i="6"/>
  <c r="I36" i="6"/>
  <c r="H36" i="6"/>
  <c r="J36" i="6"/>
  <c r="A37" i="6"/>
  <c r="E36" i="6"/>
  <c r="B36" i="6"/>
  <c r="I26" i="6"/>
  <c r="H26" i="6"/>
  <c r="A27" i="6"/>
  <c r="E26" i="6"/>
  <c r="J26" i="6"/>
  <c r="B26" i="6"/>
  <c r="J15" i="6"/>
  <c r="H15" i="6"/>
  <c r="J3" i="6"/>
  <c r="H13" i="6"/>
  <c r="H12" i="6"/>
  <c r="G12" i="6"/>
  <c r="I12" i="6"/>
  <c r="J12" i="6"/>
  <c r="F12" i="6"/>
  <c r="E12" i="6"/>
  <c r="I14" i="6"/>
  <c r="J14" i="6"/>
  <c r="H14" i="6"/>
  <c r="E13" i="6"/>
  <c r="J13" i="6"/>
  <c r="I13" i="6"/>
  <c r="E14" i="6"/>
  <c r="I15" i="6"/>
  <c r="I16" i="6"/>
  <c r="H16" i="6"/>
  <c r="A17" i="6"/>
  <c r="E16" i="6"/>
  <c r="J16" i="6"/>
  <c r="B16" i="6"/>
  <c r="B10" i="6"/>
  <c r="E3" i="6"/>
  <c r="H2" i="6"/>
  <c r="I3" i="6"/>
  <c r="G2" i="6"/>
  <c r="I2" i="6"/>
  <c r="H3" i="6"/>
  <c r="F2" i="6"/>
  <c r="J2" i="6"/>
  <c r="E2" i="6"/>
  <c r="A15" i="5"/>
  <c r="A16" i="5" s="1"/>
  <c r="A17" i="5" s="1"/>
  <c r="A11" i="5"/>
  <c r="A12" i="5" s="1"/>
  <c r="A13" i="5" s="1"/>
  <c r="I8" i="6" l="1"/>
  <c r="H8" i="6"/>
  <c r="I10" i="6"/>
  <c r="I11" i="6"/>
  <c r="E6" i="6"/>
  <c r="B9" i="6"/>
  <c r="J10" i="6"/>
  <c r="E5" i="6"/>
  <c r="H11" i="6"/>
  <c r="J166" i="6"/>
  <c r="H5" i="6"/>
  <c r="E8" i="6"/>
  <c r="H6" i="6"/>
  <c r="A167" i="6"/>
  <c r="B8" i="6"/>
  <c r="J7" i="6"/>
  <c r="I5" i="6"/>
  <c r="G7" i="6"/>
  <c r="J5" i="6"/>
  <c r="J8" i="6"/>
  <c r="E11" i="6"/>
  <c r="M42" i="6"/>
  <c r="K162" i="6"/>
  <c r="M192" i="6"/>
  <c r="M212" i="6"/>
  <c r="L232" i="6"/>
  <c r="L52" i="6"/>
  <c r="K62" i="6"/>
  <c r="K102" i="6"/>
  <c r="M232" i="6"/>
  <c r="I6" i="6"/>
  <c r="J11" i="6"/>
  <c r="H4" i="6"/>
  <c r="I9" i="6"/>
  <c r="I4" i="6"/>
  <c r="J9" i="6"/>
  <c r="F7" i="6"/>
  <c r="J4" i="6"/>
  <c r="H10" i="6"/>
  <c r="E7" i="6"/>
  <c r="B7" i="6"/>
  <c r="B5" i="6"/>
  <c r="L32" i="6"/>
  <c r="E166" i="6"/>
  <c r="L122" i="6"/>
  <c r="K192" i="6"/>
  <c r="M72" i="6"/>
  <c r="M92" i="6"/>
  <c r="M132" i="6"/>
  <c r="L192" i="6"/>
  <c r="L212" i="6"/>
  <c r="K182" i="6"/>
  <c r="M52" i="6"/>
  <c r="L62" i="6"/>
  <c r="K72" i="6"/>
  <c r="L102" i="6"/>
  <c r="L132" i="6"/>
  <c r="K212" i="6"/>
  <c r="K222" i="6"/>
  <c r="M162" i="6"/>
  <c r="M182" i="6"/>
  <c r="L222" i="6"/>
  <c r="L72" i="6"/>
  <c r="K122" i="6"/>
  <c r="M222" i="6"/>
  <c r="H9" i="6"/>
  <c r="E4" i="6"/>
  <c r="J6" i="6"/>
  <c r="E9" i="6"/>
  <c r="H7" i="6"/>
  <c r="E10" i="6"/>
  <c r="I7" i="6"/>
  <c r="B6" i="6"/>
  <c r="B4" i="6"/>
  <c r="I166" i="6"/>
  <c r="L162" i="6" s="1"/>
  <c r="M62" i="6"/>
  <c r="M102" i="6"/>
  <c r="M122" i="6"/>
  <c r="L182" i="6"/>
  <c r="K232" i="6"/>
  <c r="L92" i="6"/>
  <c r="K52" i="6"/>
  <c r="K92" i="6"/>
  <c r="K132" i="6"/>
  <c r="K22" i="6"/>
  <c r="K42" i="6"/>
  <c r="L22" i="6"/>
  <c r="M22" i="6"/>
  <c r="M32" i="6"/>
  <c r="L42" i="6"/>
  <c r="K32" i="6"/>
  <c r="I237" i="6"/>
  <c r="E237" i="6"/>
  <c r="H237" i="6"/>
  <c r="B237" i="6"/>
  <c r="G237" i="6"/>
  <c r="A238" i="6"/>
  <c r="J237" i="6"/>
  <c r="F237" i="6"/>
  <c r="B166" i="6"/>
  <c r="J116" i="6"/>
  <c r="M112" i="6" s="1"/>
  <c r="I116" i="6"/>
  <c r="L112" i="6" s="1"/>
  <c r="B116" i="6"/>
  <c r="A117" i="6"/>
  <c r="E116" i="6"/>
  <c r="H116" i="6"/>
  <c r="K112" i="6" s="1"/>
  <c r="I187" i="6"/>
  <c r="E187" i="6"/>
  <c r="G187" i="6"/>
  <c r="H187" i="6"/>
  <c r="J187" i="6"/>
  <c r="A188" i="6"/>
  <c r="F187" i="6"/>
  <c r="B187" i="6"/>
  <c r="I218" i="6"/>
  <c r="A219" i="6"/>
  <c r="E218" i="6"/>
  <c r="J218" i="6"/>
  <c r="H218" i="6"/>
  <c r="B218" i="6"/>
  <c r="A199" i="6"/>
  <c r="E198" i="6"/>
  <c r="I198" i="6"/>
  <c r="B198" i="6"/>
  <c r="J198" i="6"/>
  <c r="H198" i="6"/>
  <c r="H176" i="6"/>
  <c r="K172" i="6" s="1"/>
  <c r="A177" i="6"/>
  <c r="B176" i="6"/>
  <c r="J176" i="6"/>
  <c r="M172" i="6" s="1"/>
  <c r="E176" i="6"/>
  <c r="I176" i="6"/>
  <c r="L172" i="6" s="1"/>
  <c r="I227" i="6"/>
  <c r="E227" i="6"/>
  <c r="G227" i="6"/>
  <c r="B227" i="6"/>
  <c r="J227" i="6"/>
  <c r="H227" i="6"/>
  <c r="A228" i="6"/>
  <c r="F227" i="6"/>
  <c r="A207" i="6"/>
  <c r="E206" i="6"/>
  <c r="I206" i="6"/>
  <c r="L202" i="6" s="1"/>
  <c r="B206" i="6"/>
  <c r="H206" i="6"/>
  <c r="K202" i="6" s="1"/>
  <c r="J206" i="6"/>
  <c r="M202" i="6" s="1"/>
  <c r="A147" i="6"/>
  <c r="E146" i="6"/>
  <c r="J146" i="6"/>
  <c r="M142" i="6" s="1"/>
  <c r="B146" i="6"/>
  <c r="I146" i="6"/>
  <c r="L142" i="6" s="1"/>
  <c r="H146" i="6"/>
  <c r="K142" i="6" s="1"/>
  <c r="I127" i="6"/>
  <c r="E127" i="6"/>
  <c r="H127" i="6"/>
  <c r="B127" i="6"/>
  <c r="G127" i="6"/>
  <c r="J127" i="6"/>
  <c r="F127" i="6"/>
  <c r="A128" i="6"/>
  <c r="I167" i="6"/>
  <c r="E167" i="6"/>
  <c r="H167" i="6"/>
  <c r="B167" i="6"/>
  <c r="G167" i="6"/>
  <c r="F167" i="6"/>
  <c r="A168" i="6"/>
  <c r="J167" i="6"/>
  <c r="H137" i="6"/>
  <c r="B137" i="6"/>
  <c r="G137" i="6"/>
  <c r="A138" i="6"/>
  <c r="J137" i="6"/>
  <c r="F137" i="6"/>
  <c r="I137" i="6"/>
  <c r="E137" i="6"/>
  <c r="J156" i="6"/>
  <c r="M152" i="6" s="1"/>
  <c r="B156" i="6"/>
  <c r="I156" i="6"/>
  <c r="L152" i="6" s="1"/>
  <c r="H156" i="6"/>
  <c r="K152" i="6" s="1"/>
  <c r="E156" i="6"/>
  <c r="A157" i="6"/>
  <c r="I107" i="6"/>
  <c r="E107" i="6"/>
  <c r="H107" i="6"/>
  <c r="B107" i="6"/>
  <c r="A108" i="6"/>
  <c r="F107" i="6"/>
  <c r="G107" i="6"/>
  <c r="J107" i="6"/>
  <c r="I97" i="6"/>
  <c r="E97" i="6"/>
  <c r="H97" i="6"/>
  <c r="B97" i="6"/>
  <c r="G97" i="6"/>
  <c r="A98" i="6"/>
  <c r="J97" i="6"/>
  <c r="F97" i="6"/>
  <c r="I87" i="6"/>
  <c r="E87" i="6"/>
  <c r="A88" i="6"/>
  <c r="H87" i="6"/>
  <c r="B87" i="6"/>
  <c r="J87" i="6"/>
  <c r="G87" i="6"/>
  <c r="F87" i="6"/>
  <c r="I77" i="6"/>
  <c r="E77" i="6"/>
  <c r="H77" i="6"/>
  <c r="B77" i="6"/>
  <c r="A78" i="6"/>
  <c r="J77" i="6"/>
  <c r="F77" i="6"/>
  <c r="G77" i="6"/>
  <c r="I67" i="6"/>
  <c r="E67" i="6"/>
  <c r="H67" i="6"/>
  <c r="B67" i="6"/>
  <c r="A68" i="6"/>
  <c r="J67" i="6"/>
  <c r="F67" i="6"/>
  <c r="G67" i="6"/>
  <c r="I57" i="6"/>
  <c r="E57" i="6"/>
  <c r="H57" i="6"/>
  <c r="B57" i="6"/>
  <c r="A58" i="6"/>
  <c r="J57" i="6"/>
  <c r="F57" i="6"/>
  <c r="G57" i="6"/>
  <c r="K12" i="6"/>
  <c r="I47" i="6"/>
  <c r="E47" i="6"/>
  <c r="H47" i="6"/>
  <c r="B47" i="6"/>
  <c r="A48" i="6"/>
  <c r="J47" i="6"/>
  <c r="F47" i="6"/>
  <c r="G47" i="6"/>
  <c r="I37" i="6"/>
  <c r="E37" i="6"/>
  <c r="J37" i="6"/>
  <c r="H37" i="6"/>
  <c r="B37" i="6"/>
  <c r="A38" i="6"/>
  <c r="G37" i="6"/>
  <c r="F37" i="6"/>
  <c r="I27" i="6"/>
  <c r="E27" i="6"/>
  <c r="H27" i="6"/>
  <c r="B27" i="6"/>
  <c r="G27" i="6"/>
  <c r="A28" i="6"/>
  <c r="J27" i="6"/>
  <c r="F27" i="6"/>
  <c r="M12" i="6"/>
  <c r="L12" i="6"/>
  <c r="I17" i="6"/>
  <c r="E17" i="6"/>
  <c r="H17" i="6"/>
  <c r="B17" i="6"/>
  <c r="G17" i="6"/>
  <c r="A18" i="6"/>
  <c r="J17" i="6"/>
  <c r="F17" i="6"/>
  <c r="G18" i="4"/>
  <c r="D18" i="4"/>
  <c r="G17" i="4"/>
  <c r="D17" i="4"/>
  <c r="G16" i="4"/>
  <c r="D16" i="4"/>
  <c r="G15" i="4"/>
  <c r="D15" i="4"/>
  <c r="G14" i="4"/>
  <c r="D14" i="4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G5" i="4"/>
  <c r="D5" i="4"/>
  <c r="G4" i="4"/>
  <c r="D4" i="4"/>
  <c r="G3" i="4"/>
  <c r="D3" i="4"/>
  <c r="L2" i="6" l="1"/>
  <c r="K2" i="6"/>
  <c r="M7" i="6"/>
  <c r="M2" i="6"/>
  <c r="K7" i="6"/>
  <c r="L7" i="6"/>
  <c r="H238" i="6"/>
  <c r="A239" i="6"/>
  <c r="E238" i="6"/>
  <c r="J238" i="6"/>
  <c r="B238" i="6"/>
  <c r="I238" i="6"/>
  <c r="J117" i="6"/>
  <c r="B117" i="6"/>
  <c r="A118" i="6"/>
  <c r="I117" i="6"/>
  <c r="F117" i="6"/>
  <c r="G117" i="6"/>
  <c r="E117" i="6"/>
  <c r="H117" i="6"/>
  <c r="H177" i="6"/>
  <c r="B177" i="6"/>
  <c r="A178" i="6"/>
  <c r="I177" i="6"/>
  <c r="G177" i="6"/>
  <c r="J177" i="6"/>
  <c r="F177" i="6"/>
  <c r="E177" i="6"/>
  <c r="G207" i="6"/>
  <c r="E207" i="6"/>
  <c r="A208" i="6"/>
  <c r="F207" i="6"/>
  <c r="B207" i="6"/>
  <c r="A220" i="6"/>
  <c r="E219" i="6"/>
  <c r="I219" i="6"/>
  <c r="B219" i="6"/>
  <c r="J219" i="6"/>
  <c r="H219" i="6"/>
  <c r="H228" i="6"/>
  <c r="J228" i="6"/>
  <c r="B228" i="6"/>
  <c r="A229" i="6"/>
  <c r="I228" i="6"/>
  <c r="E228" i="6"/>
  <c r="H188" i="6"/>
  <c r="J188" i="6"/>
  <c r="B188" i="6"/>
  <c r="E188" i="6"/>
  <c r="I188" i="6"/>
  <c r="A189" i="6"/>
  <c r="A200" i="6"/>
  <c r="B199" i="6"/>
  <c r="G147" i="6"/>
  <c r="A148" i="6"/>
  <c r="J147" i="6"/>
  <c r="F147" i="6"/>
  <c r="I147" i="6"/>
  <c r="E147" i="6"/>
  <c r="H147" i="6"/>
  <c r="B147" i="6"/>
  <c r="A139" i="6"/>
  <c r="E138" i="6"/>
  <c r="J138" i="6"/>
  <c r="B138" i="6"/>
  <c r="I138" i="6"/>
  <c r="H138" i="6"/>
  <c r="H168" i="6"/>
  <c r="A169" i="6"/>
  <c r="E168" i="6"/>
  <c r="J168" i="6"/>
  <c r="B168" i="6"/>
  <c r="I168" i="6"/>
  <c r="A158" i="6"/>
  <c r="J157" i="6"/>
  <c r="F157" i="6"/>
  <c r="I157" i="6"/>
  <c r="E157" i="6"/>
  <c r="H157" i="6"/>
  <c r="B157" i="6"/>
  <c r="G157" i="6"/>
  <c r="H128" i="6"/>
  <c r="A129" i="6"/>
  <c r="E128" i="6"/>
  <c r="J128" i="6"/>
  <c r="B128" i="6"/>
  <c r="I128" i="6"/>
  <c r="A109" i="6"/>
  <c r="B108" i="6"/>
  <c r="A99" i="6"/>
  <c r="B98" i="6"/>
  <c r="H88" i="6"/>
  <c r="A89" i="6"/>
  <c r="E88" i="6"/>
  <c r="I88" i="6"/>
  <c r="J88" i="6"/>
  <c r="B88" i="6"/>
  <c r="A79" i="6"/>
  <c r="B78" i="6"/>
  <c r="H68" i="6"/>
  <c r="A69" i="6"/>
  <c r="E68" i="6"/>
  <c r="I68" i="6"/>
  <c r="J68" i="6"/>
  <c r="B68" i="6"/>
  <c r="A59" i="6"/>
  <c r="B58" i="6"/>
  <c r="H48" i="6"/>
  <c r="A49" i="6"/>
  <c r="E48" i="6"/>
  <c r="J48" i="6"/>
  <c r="B48" i="6"/>
  <c r="I48" i="6"/>
  <c r="H38" i="6"/>
  <c r="A39" i="6"/>
  <c r="E38" i="6"/>
  <c r="J38" i="6"/>
  <c r="B38" i="6"/>
  <c r="I38" i="6"/>
  <c r="H28" i="6"/>
  <c r="A29" i="6"/>
  <c r="E28" i="6"/>
  <c r="J28" i="6"/>
  <c r="B28" i="6"/>
  <c r="I28" i="6"/>
  <c r="H18" i="6"/>
  <c r="A19" i="6"/>
  <c r="E18" i="6"/>
  <c r="J18" i="6"/>
  <c r="B18" i="6"/>
  <c r="I18" i="6"/>
  <c r="J239" i="6" l="1"/>
  <c r="B239" i="6"/>
  <c r="I239" i="6"/>
  <c r="H239" i="6"/>
  <c r="A240" i="6"/>
  <c r="E239" i="6"/>
  <c r="B118" i="6"/>
  <c r="I118" i="6"/>
  <c r="H118" i="6"/>
  <c r="A119" i="6"/>
  <c r="E118" i="6"/>
  <c r="J118" i="6"/>
  <c r="A179" i="6"/>
  <c r="E178" i="6"/>
  <c r="J178" i="6"/>
  <c r="I178" i="6"/>
  <c r="B178" i="6"/>
  <c r="H178" i="6"/>
  <c r="J189" i="6"/>
  <c r="B189" i="6"/>
  <c r="H189" i="6"/>
  <c r="I189" i="6"/>
  <c r="A190" i="6"/>
  <c r="E189" i="6"/>
  <c r="A221" i="6"/>
  <c r="B220" i="6"/>
  <c r="J208" i="6"/>
  <c r="B208" i="6"/>
  <c r="H208" i="6"/>
  <c r="E208" i="6"/>
  <c r="A209" i="6"/>
  <c r="I208" i="6"/>
  <c r="A201" i="6"/>
  <c r="B200" i="6"/>
  <c r="B229" i="6"/>
  <c r="A230" i="6"/>
  <c r="J148" i="6"/>
  <c r="B148" i="6"/>
  <c r="I148" i="6"/>
  <c r="H148" i="6"/>
  <c r="A149" i="6"/>
  <c r="E148" i="6"/>
  <c r="J129" i="6"/>
  <c r="B129" i="6"/>
  <c r="I129" i="6"/>
  <c r="H129" i="6"/>
  <c r="A130" i="6"/>
  <c r="E129" i="6"/>
  <c r="I139" i="6"/>
  <c r="H139" i="6"/>
  <c r="A140" i="6"/>
  <c r="E139" i="6"/>
  <c r="J139" i="6"/>
  <c r="B139" i="6"/>
  <c r="I158" i="6"/>
  <c r="H158" i="6"/>
  <c r="A159" i="6"/>
  <c r="E158" i="6"/>
  <c r="B158" i="6"/>
  <c r="J158" i="6"/>
  <c r="J169" i="6"/>
  <c r="B169" i="6"/>
  <c r="I169" i="6"/>
  <c r="H169" i="6"/>
  <c r="A170" i="6"/>
  <c r="E169" i="6"/>
  <c r="J109" i="6"/>
  <c r="B109" i="6"/>
  <c r="I109" i="6"/>
  <c r="E109" i="6"/>
  <c r="H109" i="6"/>
  <c r="A110" i="6"/>
  <c r="B99" i="6"/>
  <c r="A100" i="6"/>
  <c r="B89" i="6"/>
  <c r="A90" i="6"/>
  <c r="B79" i="6"/>
  <c r="A80" i="6"/>
  <c r="J69" i="6"/>
  <c r="B69" i="6"/>
  <c r="I69" i="6"/>
  <c r="A70" i="6"/>
  <c r="E69" i="6"/>
  <c r="H69" i="6"/>
  <c r="B59" i="6"/>
  <c r="A60" i="6"/>
  <c r="J49" i="6"/>
  <c r="B49" i="6"/>
  <c r="I49" i="6"/>
  <c r="A50" i="6"/>
  <c r="E49" i="6"/>
  <c r="H49" i="6"/>
  <c r="J39" i="6"/>
  <c r="B39" i="6"/>
  <c r="I39" i="6"/>
  <c r="A40" i="6"/>
  <c r="H39" i="6"/>
  <c r="E39" i="6"/>
  <c r="J29" i="6"/>
  <c r="B29" i="6"/>
  <c r="I29" i="6"/>
  <c r="H29" i="6"/>
  <c r="A30" i="6"/>
  <c r="E29" i="6"/>
  <c r="J19" i="6"/>
  <c r="B19" i="6"/>
  <c r="I19" i="6"/>
  <c r="H19" i="6"/>
  <c r="A20" i="6"/>
  <c r="E19" i="6"/>
  <c r="H240" i="6" l="1"/>
  <c r="A241" i="6"/>
  <c r="E240" i="6"/>
  <c r="J240" i="6"/>
  <c r="B240" i="6"/>
  <c r="I240" i="6"/>
  <c r="E119" i="6"/>
  <c r="H119" i="6"/>
  <c r="B119" i="6"/>
  <c r="J119" i="6"/>
  <c r="A120" i="6"/>
  <c r="I119" i="6"/>
  <c r="I179" i="6"/>
  <c r="J179" i="6"/>
  <c r="H179" i="6"/>
  <c r="A180" i="6"/>
  <c r="B179" i="6"/>
  <c r="E179" i="6"/>
  <c r="I201" i="6"/>
  <c r="E201" i="6"/>
  <c r="J201" i="6"/>
  <c r="H201" i="6"/>
  <c r="B201" i="6"/>
  <c r="E221" i="6"/>
  <c r="I221" i="6"/>
  <c r="H221" i="6"/>
  <c r="B221" i="6"/>
  <c r="J221" i="6"/>
  <c r="H209" i="6"/>
  <c r="J209" i="6"/>
  <c r="B209" i="6"/>
  <c r="E209" i="6"/>
  <c r="I209" i="6"/>
  <c r="A210" i="6"/>
  <c r="H190" i="6"/>
  <c r="J190" i="6"/>
  <c r="B190" i="6"/>
  <c r="A191" i="6"/>
  <c r="I190" i="6"/>
  <c r="E190" i="6"/>
  <c r="B230" i="6"/>
  <c r="A231" i="6"/>
  <c r="A160" i="6"/>
  <c r="E159" i="6"/>
  <c r="J159" i="6"/>
  <c r="B159" i="6"/>
  <c r="I159" i="6"/>
  <c r="H159" i="6"/>
  <c r="H149" i="6"/>
  <c r="A150" i="6"/>
  <c r="E149" i="6"/>
  <c r="J149" i="6"/>
  <c r="B149" i="6"/>
  <c r="I149" i="6"/>
  <c r="A141" i="6"/>
  <c r="E140" i="6"/>
  <c r="J140" i="6"/>
  <c r="B140" i="6"/>
  <c r="I140" i="6"/>
  <c r="H140" i="6"/>
  <c r="H130" i="6"/>
  <c r="A131" i="6"/>
  <c r="E130" i="6"/>
  <c r="J130" i="6"/>
  <c r="B130" i="6"/>
  <c r="I130" i="6"/>
  <c r="H170" i="6"/>
  <c r="A171" i="6"/>
  <c r="E170" i="6"/>
  <c r="J170" i="6"/>
  <c r="B170" i="6"/>
  <c r="I170" i="6"/>
  <c r="A111" i="6"/>
  <c r="B110" i="6"/>
  <c r="A101" i="6"/>
  <c r="B100" i="6"/>
  <c r="A91" i="6"/>
  <c r="B90" i="6"/>
  <c r="A81" i="6"/>
  <c r="B80" i="6"/>
  <c r="H70" i="6"/>
  <c r="A71" i="6"/>
  <c r="E70" i="6"/>
  <c r="I70" i="6"/>
  <c r="J70" i="6"/>
  <c r="B70" i="6"/>
  <c r="A61" i="6"/>
  <c r="B60" i="6"/>
  <c r="H50" i="6"/>
  <c r="A51" i="6"/>
  <c r="E50" i="6"/>
  <c r="I50" i="6"/>
  <c r="J50" i="6"/>
  <c r="B50" i="6"/>
  <c r="H40" i="6"/>
  <c r="A41" i="6"/>
  <c r="E40" i="6"/>
  <c r="J40" i="6"/>
  <c r="B40" i="6"/>
  <c r="I40" i="6"/>
  <c r="H30" i="6"/>
  <c r="A31" i="6"/>
  <c r="E30" i="6"/>
  <c r="J30" i="6"/>
  <c r="B30" i="6"/>
  <c r="I30" i="6"/>
  <c r="H20" i="6"/>
  <c r="A21" i="6"/>
  <c r="E20" i="6"/>
  <c r="J20" i="6"/>
  <c r="B20" i="6"/>
  <c r="I20" i="6"/>
  <c r="J241" i="6" l="1"/>
  <c r="M237" i="6" s="1"/>
  <c r="B241" i="6"/>
  <c r="I241" i="6"/>
  <c r="L237" i="6" s="1"/>
  <c r="H241" i="6"/>
  <c r="K237" i="6" s="1"/>
  <c r="E241" i="6"/>
  <c r="A121" i="6"/>
  <c r="H120" i="6"/>
  <c r="B120" i="6"/>
  <c r="I120" i="6"/>
  <c r="E120" i="6"/>
  <c r="J120" i="6"/>
  <c r="J231" i="6"/>
  <c r="M227" i="6" s="1"/>
  <c r="B231" i="6"/>
  <c r="H231" i="6"/>
  <c r="K227" i="6" s="1"/>
  <c r="I231" i="6"/>
  <c r="L227" i="6" s="1"/>
  <c r="E231" i="6"/>
  <c r="J191" i="6"/>
  <c r="M187" i="6" s="1"/>
  <c r="B191" i="6"/>
  <c r="H191" i="6"/>
  <c r="K187" i="6" s="1"/>
  <c r="E191" i="6"/>
  <c r="I191" i="6"/>
  <c r="L187" i="6" s="1"/>
  <c r="J210" i="6"/>
  <c r="B210" i="6"/>
  <c r="H210" i="6"/>
  <c r="I210" i="6"/>
  <c r="A211" i="6"/>
  <c r="E210" i="6"/>
  <c r="A181" i="6"/>
  <c r="E180" i="6"/>
  <c r="I180" i="6"/>
  <c r="H180" i="6"/>
  <c r="J180" i="6"/>
  <c r="B180" i="6"/>
  <c r="I141" i="6"/>
  <c r="L137" i="6" s="1"/>
  <c r="H141" i="6"/>
  <c r="K137" i="6" s="1"/>
  <c r="E141" i="6"/>
  <c r="B141" i="6"/>
  <c r="J141" i="6"/>
  <c r="M137" i="6" s="1"/>
  <c r="I160" i="6"/>
  <c r="H160" i="6"/>
  <c r="A161" i="6"/>
  <c r="E160" i="6"/>
  <c r="J160" i="6"/>
  <c r="B160" i="6"/>
  <c r="J171" i="6"/>
  <c r="M167" i="6" s="1"/>
  <c r="B171" i="6"/>
  <c r="I171" i="6"/>
  <c r="L167" i="6" s="1"/>
  <c r="H171" i="6"/>
  <c r="K167" i="6" s="1"/>
  <c r="E171" i="6"/>
  <c r="J131" i="6"/>
  <c r="M127" i="6" s="1"/>
  <c r="B131" i="6"/>
  <c r="I131" i="6"/>
  <c r="L127" i="6" s="1"/>
  <c r="H131" i="6"/>
  <c r="K127" i="6" s="1"/>
  <c r="E131" i="6"/>
  <c r="J150" i="6"/>
  <c r="B150" i="6"/>
  <c r="I150" i="6"/>
  <c r="H150" i="6"/>
  <c r="A151" i="6"/>
  <c r="E150" i="6"/>
  <c r="J111" i="6"/>
  <c r="M107" i="6" s="1"/>
  <c r="B111" i="6"/>
  <c r="I111" i="6"/>
  <c r="L107" i="6" s="1"/>
  <c r="E111" i="6"/>
  <c r="H111" i="6"/>
  <c r="K107" i="6" s="1"/>
  <c r="B101" i="6"/>
  <c r="J91" i="6"/>
  <c r="M87" i="6" s="1"/>
  <c r="B91" i="6"/>
  <c r="I91" i="6"/>
  <c r="L87" i="6" s="1"/>
  <c r="E91" i="6"/>
  <c r="H91" i="6"/>
  <c r="K87" i="6" s="1"/>
  <c r="J81" i="6"/>
  <c r="M77" i="6" s="1"/>
  <c r="B81" i="6"/>
  <c r="I81" i="6"/>
  <c r="L77" i="6" s="1"/>
  <c r="E81" i="6"/>
  <c r="H81" i="6"/>
  <c r="K77" i="6" s="1"/>
  <c r="J71" i="6"/>
  <c r="M67" i="6" s="1"/>
  <c r="B71" i="6"/>
  <c r="I71" i="6"/>
  <c r="L67" i="6" s="1"/>
  <c r="E71" i="6"/>
  <c r="H71" i="6"/>
  <c r="K67" i="6" s="1"/>
  <c r="B61" i="6"/>
  <c r="J51" i="6"/>
  <c r="M47" i="6" s="1"/>
  <c r="B51" i="6"/>
  <c r="I51" i="6"/>
  <c r="L47" i="6" s="1"/>
  <c r="E51" i="6"/>
  <c r="H51" i="6"/>
  <c r="K47" i="6" s="1"/>
  <c r="J41" i="6"/>
  <c r="M37" i="6" s="1"/>
  <c r="B41" i="6"/>
  <c r="I41" i="6"/>
  <c r="L37" i="6" s="1"/>
  <c r="E41" i="6"/>
  <c r="H41" i="6"/>
  <c r="K37" i="6" s="1"/>
  <c r="J31" i="6"/>
  <c r="M27" i="6" s="1"/>
  <c r="B31" i="6"/>
  <c r="I31" i="6"/>
  <c r="L27" i="6" s="1"/>
  <c r="H31" i="6"/>
  <c r="K27" i="6" s="1"/>
  <c r="E31" i="6"/>
  <c r="J21" i="6"/>
  <c r="M17" i="6" s="1"/>
  <c r="B21" i="6"/>
  <c r="I21" i="6"/>
  <c r="L17" i="6" s="1"/>
  <c r="H21" i="6"/>
  <c r="K17" i="6" s="1"/>
  <c r="E21" i="6"/>
  <c r="J121" i="6" l="1"/>
  <c r="M117" i="6" s="1"/>
  <c r="I121" i="6"/>
  <c r="L117" i="6" s="1"/>
  <c r="H121" i="6"/>
  <c r="K117" i="6" s="1"/>
  <c r="E121" i="6"/>
  <c r="B121" i="6"/>
  <c r="L177" i="6"/>
  <c r="K177" i="6"/>
  <c r="B181" i="6"/>
  <c r="M177" i="6"/>
  <c r="H211" i="6"/>
  <c r="J211" i="6"/>
  <c r="B211" i="6"/>
  <c r="I211" i="6"/>
  <c r="E211" i="6"/>
  <c r="E161" i="6"/>
  <c r="J161" i="6"/>
  <c r="M157" i="6" s="1"/>
  <c r="B161" i="6"/>
  <c r="I161" i="6"/>
  <c r="L157" i="6" s="1"/>
  <c r="H161" i="6"/>
  <c r="K157" i="6" s="1"/>
  <c r="H151" i="6"/>
  <c r="K147" i="6" s="1"/>
  <c r="E151" i="6"/>
  <c r="J151" i="6"/>
  <c r="M147" i="6" s="1"/>
  <c r="B151" i="6"/>
  <c r="I151" i="6"/>
  <c r="L147" i="6" s="1"/>
</calcChain>
</file>

<file path=xl/comments1.xml><?xml version="1.0" encoding="utf-8"?>
<comments xmlns="http://schemas.openxmlformats.org/spreadsheetml/2006/main">
  <authors>
    <author>Peter Reuter</author>
  </authors>
  <commentList>
    <comment ref="A7" authorId="0" shapeId="0">
      <text>
        <r>
          <rPr>
            <b/>
            <sz val="9"/>
            <color indexed="81"/>
            <rFont val="Tahoma"/>
            <charset val="1"/>
          </rPr>
          <t>Peter Reuter:</t>
        </r>
        <r>
          <rPr>
            <sz val="9"/>
            <color indexed="81"/>
            <rFont val="Tahoma"/>
            <charset val="1"/>
          </rPr>
          <t xml:space="preserve">
14-90016379 on lab report</t>
        </r>
      </text>
    </comment>
    <comment ref="B7" authorId="0" shapeId="0">
      <text>
        <r>
          <rPr>
            <b/>
            <sz val="9"/>
            <color indexed="81"/>
            <rFont val="Tahoma"/>
            <charset val="1"/>
          </rPr>
          <t>Peter Reuter:</t>
        </r>
        <r>
          <rPr>
            <sz val="9"/>
            <color indexed="81"/>
            <rFont val="Tahoma"/>
            <charset val="1"/>
          </rPr>
          <t xml:space="preserve">
14-90016379 on lab report</t>
        </r>
      </text>
    </comment>
  </commentList>
</comments>
</file>

<file path=xl/sharedStrings.xml><?xml version="1.0" encoding="utf-8"?>
<sst xmlns="http://schemas.openxmlformats.org/spreadsheetml/2006/main" count="1069" uniqueCount="276">
  <si>
    <t>Lab Reference</t>
  </si>
  <si>
    <t>Sample Type</t>
  </si>
  <si>
    <t>MCH</t>
  </si>
  <si>
    <t>URC</t>
  </si>
  <si>
    <t>Participant</t>
  </si>
  <si>
    <t>13-90379631</t>
  </si>
  <si>
    <t>13-90378942</t>
  </si>
  <si>
    <t>13-90379636</t>
  </si>
  <si>
    <t>13-90379637</t>
  </si>
  <si>
    <t>13-90375664</t>
  </si>
  <si>
    <t>13-90378940</t>
  </si>
  <si>
    <t>13-90379630</t>
  </si>
  <si>
    <t>13-90379632</t>
  </si>
  <si>
    <t>13-90378945</t>
  </si>
  <si>
    <t>13-90379634</t>
  </si>
  <si>
    <t>13-90378941</t>
  </si>
  <si>
    <t>13-90375646</t>
  </si>
  <si>
    <t>13-90379635</t>
  </si>
  <si>
    <t>13-90379633</t>
  </si>
  <si>
    <t>13-90378944</t>
  </si>
  <si>
    <t>13-90375648</t>
  </si>
  <si>
    <t>13-90378939</t>
  </si>
  <si>
    <t>13-90375644</t>
  </si>
  <si>
    <t>13-90375645</t>
  </si>
  <si>
    <t>13-90375647</t>
  </si>
  <si>
    <t>13-90379639</t>
  </si>
  <si>
    <t>13-90379638</t>
  </si>
  <si>
    <t>13-90379640</t>
  </si>
  <si>
    <t>13-90379641</t>
  </si>
  <si>
    <t>13-90375665</t>
  </si>
  <si>
    <t>13-90375650</t>
  </si>
  <si>
    <t>Invoice</t>
  </si>
  <si>
    <t>14-90018315</t>
  </si>
  <si>
    <t>14-90018326</t>
  </si>
  <si>
    <t>14-90018329</t>
  </si>
  <si>
    <t>14-90018317</t>
  </si>
  <si>
    <t>14-90018323</t>
  </si>
  <si>
    <t>14-90018325</t>
  </si>
  <si>
    <t>14-90015950</t>
  </si>
  <si>
    <t>14-90018318</t>
  </si>
  <si>
    <t>14-90018316</t>
  </si>
  <si>
    <t>14-90018324</t>
  </si>
  <si>
    <t>14-90018330</t>
  </si>
  <si>
    <t>14-90015951</t>
  </si>
  <si>
    <t>14-90016378</t>
  </si>
  <si>
    <t>14-90016433</t>
  </si>
  <si>
    <t>14-90016408</t>
  </si>
  <si>
    <t>14-90016401</t>
  </si>
  <si>
    <t>14-90016444</t>
  </si>
  <si>
    <t>14-90016429</t>
  </si>
  <si>
    <t>14-90016385</t>
  </si>
  <si>
    <t>14-90016446</t>
  </si>
  <si>
    <t>14-90016443</t>
  </si>
  <si>
    <t>14-90016438</t>
  </si>
  <si>
    <t>14-90016436</t>
  </si>
  <si>
    <t>14-90016427</t>
  </si>
  <si>
    <t>14-90016402</t>
  </si>
  <si>
    <t>14-90016405</t>
  </si>
  <si>
    <t>14-90016432</t>
  </si>
  <si>
    <t>14-90016445</t>
  </si>
  <si>
    <t>14-90016381</t>
  </si>
  <si>
    <t>14-90016411</t>
  </si>
  <si>
    <t>14-90016398</t>
  </si>
  <si>
    <t>14-90016382</t>
  </si>
  <si>
    <t>14-90016441</t>
  </si>
  <si>
    <t>14-90016440</t>
  </si>
  <si>
    <t>14-90016430</t>
  </si>
  <si>
    <t>14-90016406</t>
  </si>
  <si>
    <t>14-90016415</t>
  </si>
  <si>
    <t>14-90016425</t>
  </si>
  <si>
    <t>14-90016392</t>
  </si>
  <si>
    <t>14-90016414</t>
  </si>
  <si>
    <t>14-90016390</t>
  </si>
  <si>
    <t>14-90016420</t>
  </si>
  <si>
    <t>14-90016391</t>
  </si>
  <si>
    <t>14-90016418</t>
  </si>
  <si>
    <t>14-90016376</t>
  </si>
  <si>
    <t>14-90016416</t>
  </si>
  <si>
    <t>14-90016389</t>
  </si>
  <si>
    <t>14-90016395</t>
  </si>
  <si>
    <t>14-90016419</t>
  </si>
  <si>
    <t>14-90016421</t>
  </si>
  <si>
    <t>14-90018319</t>
  </si>
  <si>
    <t>14-90016400</t>
  </si>
  <si>
    <t>14-90017974</t>
  </si>
  <si>
    <t>14-90018322</t>
  </si>
  <si>
    <t>14-90017975</t>
  </si>
  <si>
    <t>14-90017977</t>
  </si>
  <si>
    <t>14-90018320</t>
  </si>
  <si>
    <t>14-90017976</t>
  </si>
  <si>
    <t>14-90017967</t>
  </si>
  <si>
    <t>14-90017973</t>
  </si>
  <si>
    <t>14-90018321</t>
  </si>
  <si>
    <t>14-90017966</t>
  </si>
  <si>
    <t>14-90017965</t>
  </si>
  <si>
    <t>14-90016384</t>
  </si>
  <si>
    <t>14-90018327</t>
  </si>
  <si>
    <t>14-90018328</t>
  </si>
  <si>
    <t>14-90000154</t>
  </si>
  <si>
    <t>14-90016434</t>
  </si>
  <si>
    <t>14-90016439</t>
  </si>
  <si>
    <t>14-90016428</t>
  </si>
  <si>
    <t>14-90016380</t>
  </si>
  <si>
    <t>14-90016435</t>
  </si>
  <si>
    <t>14-90016437</t>
  </si>
  <si>
    <t>14-90016407</t>
  </si>
  <si>
    <t>14-90016409</t>
  </si>
  <si>
    <t>14-90016442</t>
  </si>
  <si>
    <t>14-90016431</t>
  </si>
  <si>
    <t>14-90016399</t>
  </si>
  <si>
    <t>14-90016404</t>
  </si>
  <si>
    <t>14-90016397</t>
  </si>
  <si>
    <t>14-90016375</t>
  </si>
  <si>
    <t>14-90016393</t>
  </si>
  <si>
    <t>14-90016413</t>
  </si>
  <si>
    <t>14-90016422</t>
  </si>
  <si>
    <t>14-90016424</t>
  </si>
  <si>
    <t>14-90016426</t>
  </si>
  <si>
    <t>14-90016412</t>
  </si>
  <si>
    <t>14-90016374</t>
  </si>
  <si>
    <t>14-90016387</t>
  </si>
  <si>
    <t>14-90016417</t>
  </si>
  <si>
    <t>14-90016396</t>
  </si>
  <si>
    <t>14-90016373</t>
  </si>
  <si>
    <t>14-90015948</t>
  </si>
  <si>
    <t>14-90017969</t>
  </si>
  <si>
    <t>14-90017968</t>
  </si>
  <si>
    <t>14-90000155</t>
  </si>
  <si>
    <t>14-90015949</t>
  </si>
  <si>
    <t>14-90016403</t>
  </si>
  <si>
    <t>14-90017970</t>
  </si>
  <si>
    <t>14-90000157</t>
  </si>
  <si>
    <t>14-90016410</t>
  </si>
  <si>
    <t>14-90017964</t>
  </si>
  <si>
    <t>14-90016394</t>
  </si>
  <si>
    <t>14-90016386</t>
  </si>
  <si>
    <t>14-90000156</t>
  </si>
  <si>
    <t>14-90050447</t>
  </si>
  <si>
    <t>14-90050449</t>
  </si>
  <si>
    <t>14-90027866</t>
  </si>
  <si>
    <t>14-90026983</t>
  </si>
  <si>
    <t>14-90000088</t>
  </si>
  <si>
    <t>14-90000091</t>
  </si>
  <si>
    <t>14-90027867</t>
  </si>
  <si>
    <t>14-90027854</t>
  </si>
  <si>
    <t>14-90026982</t>
  </si>
  <si>
    <t>14-90000086</t>
  </si>
  <si>
    <t>14-90027857</t>
  </si>
  <si>
    <t>14-90027858</t>
  </si>
  <si>
    <t>14-90000092</t>
  </si>
  <si>
    <t>14-90026984</t>
  </si>
  <si>
    <t>14-90000089</t>
  </si>
  <si>
    <t>14-90054013</t>
  </si>
  <si>
    <t>14-90054019</t>
  </si>
  <si>
    <t>14-90054021</t>
  </si>
  <si>
    <t>14-90050441</t>
  </si>
  <si>
    <t>14-90050743</t>
  </si>
  <si>
    <t>14-90050745</t>
  </si>
  <si>
    <t>14-90054012</t>
  </si>
  <si>
    <t>14-90054016</t>
  </si>
  <si>
    <t>14-90054017</t>
  </si>
  <si>
    <t>14-90050440</t>
  </si>
  <si>
    <t>14-90050444</t>
  </si>
  <si>
    <t>14-90050741</t>
  </si>
  <si>
    <t>14-90054014</t>
  </si>
  <si>
    <t>14-90054015</t>
  </si>
  <si>
    <t>14-90054020</t>
  </si>
  <si>
    <t>14-90054022</t>
  </si>
  <si>
    <t>14-90050747</t>
  </si>
  <si>
    <t>14-90050442</t>
  </si>
  <si>
    <t>14-90054011</t>
  </si>
  <si>
    <t>14-90054018</t>
  </si>
  <si>
    <t>14-90050744</t>
  </si>
  <si>
    <t>14-90050443</t>
  </si>
  <si>
    <t>14-90050740</t>
  </si>
  <si>
    <t>14-90027861</t>
  </si>
  <si>
    <t>14-90026985</t>
  </si>
  <si>
    <t>14-90000087</t>
  </si>
  <si>
    <t>14-90000093</t>
  </si>
  <si>
    <t>14-90050448</t>
  </si>
  <si>
    <t>14-90026981</t>
  </si>
  <si>
    <t>14-90026973</t>
  </si>
  <si>
    <t>14-90026977</t>
  </si>
  <si>
    <t>14-90027871</t>
  </si>
  <si>
    <t>14-90026975</t>
  </si>
  <si>
    <t>14-90026974</t>
  </si>
  <si>
    <t>14-90024284</t>
  </si>
  <si>
    <t>14-90026971</t>
  </si>
  <si>
    <t>14-90026976</t>
  </si>
  <si>
    <t>14-90026980</t>
  </si>
  <si>
    <t>14-90050445</t>
  </si>
  <si>
    <t>14-90050450</t>
  </si>
  <si>
    <t>14-90050446</t>
  </si>
  <si>
    <t>14-90026972</t>
  </si>
  <si>
    <t>14-90026978</t>
  </si>
  <si>
    <t>14-90026979</t>
  </si>
  <si>
    <t>14-90027862</t>
  </si>
  <si>
    <t>Sodium</t>
  </si>
  <si>
    <t>Creatinine</t>
  </si>
  <si>
    <t>Calcium</t>
  </si>
  <si>
    <t>Sample Time End</t>
  </si>
  <si>
    <t>Sample Time Start</t>
  </si>
  <si>
    <t>Volume</t>
  </si>
  <si>
    <t>Sample</t>
  </si>
  <si>
    <t>14-90016383</t>
  </si>
  <si>
    <t>Sample 1 12- 8 Saturday</t>
  </si>
  <si>
    <t>Sample 2 12- 8 Sunday</t>
  </si>
  <si>
    <t>Participant ID</t>
  </si>
  <si>
    <t>Starting weight (g)</t>
  </si>
  <si>
    <t>Finishing weight (g)</t>
  </si>
  <si>
    <t>Urine weight (g)</t>
  </si>
  <si>
    <t>CS1302</t>
  </si>
  <si>
    <t>CS1307</t>
  </si>
  <si>
    <t>CS1308</t>
  </si>
  <si>
    <t>CS1319</t>
  </si>
  <si>
    <t>CS1329</t>
  </si>
  <si>
    <t>CS1341</t>
  </si>
  <si>
    <t>CS1343</t>
  </si>
  <si>
    <t>CS1350</t>
  </si>
  <si>
    <t>CS1351</t>
  </si>
  <si>
    <t>CS1360</t>
  </si>
  <si>
    <t>CS1363</t>
  </si>
  <si>
    <t>CS1366</t>
  </si>
  <si>
    <t>CS1415</t>
  </si>
  <si>
    <t>CS1416</t>
  </si>
  <si>
    <t>CS1417</t>
  </si>
  <si>
    <t>CS1418</t>
  </si>
  <si>
    <t>Timepoint</t>
  </si>
  <si>
    <t>Date</t>
  </si>
  <si>
    <t>Serum 2</t>
  </si>
  <si>
    <t>SYS BP</t>
  </si>
  <si>
    <t>DIA BP</t>
  </si>
  <si>
    <t>HR</t>
  </si>
  <si>
    <t>Temp</t>
  </si>
  <si>
    <t>pO2</t>
  </si>
  <si>
    <t>DNC</t>
  </si>
  <si>
    <t>N/A</t>
  </si>
  <si>
    <t>NR</t>
  </si>
  <si>
    <t>14-90016388</t>
  </si>
  <si>
    <t>14-90050746</t>
  </si>
  <si>
    <t>14-90050742</t>
  </si>
  <si>
    <t>Treatment</t>
  </si>
  <si>
    <t>Placebo</t>
  </si>
  <si>
    <t>Caffeine</t>
  </si>
  <si>
    <t>Reference</t>
  </si>
  <si>
    <t>Biological Matrix</t>
  </si>
  <si>
    <t>Plasma</t>
  </si>
  <si>
    <t>Sodium
mmol/L</t>
  </si>
  <si>
    <t>Creatinine
mmol/L</t>
  </si>
  <si>
    <t>Calcium
mmol/L</t>
  </si>
  <si>
    <t>Volume
L</t>
  </si>
  <si>
    <t>Urine (Spot)</t>
  </si>
  <si>
    <t>NaCL
L/hr</t>
  </si>
  <si>
    <t>CrCL
L/hr</t>
  </si>
  <si>
    <t>CaCL
L/hr</t>
  </si>
  <si>
    <t>Urine</t>
  </si>
  <si>
    <t>NaCL</t>
  </si>
  <si>
    <t>CrCL</t>
  </si>
  <si>
    <t>Mean</t>
  </si>
  <si>
    <t>SD</t>
  </si>
  <si>
    <t>SEM</t>
  </si>
  <si>
    <t>Count</t>
  </si>
  <si>
    <t>CaCL</t>
  </si>
  <si>
    <t>t-Test: Two-Sample Assuming Equal Variances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</si>
  <si>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</si>
  <si>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</si>
  <si>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</si>
  <si>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</si>
  <si>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</si>
  <si>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</si>
  <si>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</si>
  <si>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</si>
  <si>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</si>
  <si>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</si>
  <si>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Variable 1</t>
  </si>
  <si>
    <t>Variable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</si>
</sst>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m/yyyy\ hh:mm"/>
    <numFmt numFmtId="171" formatCode="0.000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</font>
    <font>
      <sz val="11"/>
      <color theme="1"/>
      <name val="Calibri Light"/>
      <family val="2"/>
    </font>
    <font>
      <b/>
      <sz val="11"/>
      <color theme="0"/>
      <name val="Calibri Light"/>
      <family val="2"/>
    </font>
    <font>
      <sz val="12"/>
      <color theme="1"/>
      <name val="Calibri"/>
      <family val="2"/>
      <scheme val="minor"/>
    </font>
    <font>
      <b/>
      <sz val="11"/>
      <color theme="0" tint="-0.499984740745262"/>
      <name val="Calibri Light"/>
      <family val="2"/>
    </font>
    <font>
      <sz val="11"/>
      <color theme="0" tint="-0.499984740745262"/>
      <name val="Calibri Light"/>
      <family val="2"/>
    </font>
    <font>
      <sz val="11"/>
      <color rgb="FF000000"/>
      <name val="Calibri Light"/>
      <family val="2"/>
    </font>
    <font>
      <b/>
      <sz val="10"/>
      <color theme="0"/>
      <name val="Calibri Light"/>
      <family val="2"/>
    </font>
    <font>
      <sz val="10"/>
      <name val="Calibri Light"/>
      <family val="2"/>
    </font>
    <font>
      <b/>
      <sz val="10"/>
      <name val="Calibri Light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/>
      <name val="Calibri Light"/>
      <family val="2"/>
    </font>
    <font>
      <sz val="10"/>
      <color theme="1"/>
      <name val="Calibri Light"/>
      <family val="2"/>
    </font>
    <font>
      <i/>
      <sz val="10"/>
      <color theme="1"/>
      <name val="Calibri Light"/>
      <family val="2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92">
    <xf numFmtId="0" fontId="0" fillId="0" borderId="0" xfId="0"/>
    <xf numFmtId="0" fontId="1" fillId="0" borderId="0" xfId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14" fontId="9" fillId="2" borderId="1" xfId="0" applyNumberFormat="1" applyFont="1" applyFill="1" applyBorder="1" applyAlignment="1">
      <alignment horizontal="left"/>
    </xf>
    <xf numFmtId="20" fontId="9" fillId="2" borderId="1" xfId="0" applyNumberFormat="1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2" fillId="0" borderId="0" xfId="1" applyFont="1" applyBorder="1"/>
    <xf numFmtId="0" fontId="3" fillId="3" borderId="0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1" xfId="1" applyFont="1" applyBorder="1"/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2" fillId="0" borderId="3" xfId="1" applyFont="1" applyBorder="1"/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 vertical="center"/>
    </xf>
    <xf numFmtId="0" fontId="3" fillId="3" borderId="0" xfId="1" applyFont="1" applyFill="1" applyBorder="1" applyAlignment="1">
      <alignment horizontal="left"/>
    </xf>
    <xf numFmtId="0" fontId="5" fillId="0" borderId="0" xfId="1" applyFont="1" applyBorder="1" applyAlignment="1">
      <alignment horizontal="left"/>
    </xf>
    <xf numFmtId="0" fontId="1" fillId="0" borderId="0" xfId="1" applyFont="1" applyBorder="1" applyAlignment="1">
      <alignment horizontal="left"/>
    </xf>
    <xf numFmtId="0" fontId="2" fillId="0" borderId="1" xfId="1" applyFont="1" applyBorder="1" applyAlignment="1">
      <alignment horizontal="left"/>
    </xf>
    <xf numFmtId="14" fontId="2" fillId="0" borderId="1" xfId="1" applyNumberFormat="1" applyFont="1" applyBorder="1" applyAlignment="1">
      <alignment horizontal="left"/>
    </xf>
    <xf numFmtId="20" fontId="2" fillId="0" borderId="1" xfId="1" applyNumberFormat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0" fontId="2" fillId="0" borderId="0" xfId="1" applyFont="1" applyBorder="1" applyAlignment="1">
      <alignment horizontal="left"/>
    </xf>
    <xf numFmtId="0" fontId="2" fillId="0" borderId="1" xfId="1" applyFont="1" applyFill="1" applyBorder="1" applyAlignment="1">
      <alignment horizontal="left"/>
    </xf>
    <xf numFmtId="0" fontId="6" fillId="0" borderId="0" xfId="1" applyFont="1" applyFill="1" applyBorder="1" applyAlignment="1">
      <alignment horizontal="left"/>
    </xf>
    <xf numFmtId="14" fontId="7" fillId="0" borderId="1" xfId="1" applyNumberFormat="1" applyFont="1" applyBorder="1" applyAlignment="1">
      <alignment horizontal="left"/>
    </xf>
    <xf numFmtId="0" fontId="10" fillId="0" borderId="0" xfId="0" applyFont="1" applyAlignment="1">
      <alignment horizontal="left"/>
    </xf>
    <xf numFmtId="0" fontId="9" fillId="0" borderId="1" xfId="0" applyFont="1" applyFill="1" applyBorder="1" applyAlignment="1">
      <alignment horizontal="left"/>
    </xf>
    <xf numFmtId="22" fontId="9" fillId="0" borderId="1" xfId="0" applyNumberFormat="1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22" fontId="9" fillId="0" borderId="1" xfId="0" applyNumberFormat="1" applyFont="1" applyBorder="1" applyAlignment="1">
      <alignment horizontal="left"/>
    </xf>
    <xf numFmtId="0" fontId="9" fillId="0" borderId="1" xfId="0" applyNumberFormat="1" applyFont="1" applyFill="1" applyBorder="1" applyAlignment="1">
      <alignment horizontal="left"/>
    </xf>
    <xf numFmtId="0" fontId="9" fillId="0" borderId="1" xfId="0" applyNumberFormat="1" applyFont="1" applyBorder="1" applyAlignment="1">
      <alignment horizontal="left"/>
    </xf>
    <xf numFmtId="0" fontId="9" fillId="0" borderId="7" xfId="0" applyFont="1" applyBorder="1" applyAlignment="1">
      <alignment horizontal="left"/>
    </xf>
    <xf numFmtId="22" fontId="9" fillId="0" borderId="7" xfId="0" applyNumberFormat="1" applyFont="1" applyBorder="1" applyAlignment="1">
      <alignment horizontal="left"/>
    </xf>
    <xf numFmtId="0" fontId="9" fillId="0" borderId="6" xfId="0" applyFont="1" applyFill="1" applyBorder="1" applyAlignment="1">
      <alignment horizontal="left"/>
    </xf>
    <xf numFmtId="22" fontId="9" fillId="0" borderId="6" xfId="0" applyNumberFormat="1" applyFont="1" applyFill="1" applyBorder="1" applyAlignment="1">
      <alignment horizontal="left"/>
    </xf>
    <xf numFmtId="0" fontId="9" fillId="0" borderId="6" xfId="0" applyFont="1" applyBorder="1" applyAlignment="1">
      <alignment horizontal="left"/>
    </xf>
    <xf numFmtId="22" fontId="9" fillId="0" borderId="6" xfId="0" applyNumberFormat="1" applyFont="1" applyBorder="1" applyAlignment="1">
      <alignment horizontal="left"/>
    </xf>
    <xf numFmtId="0" fontId="9" fillId="0" borderId="8" xfId="0" applyFont="1" applyBorder="1" applyAlignment="1">
      <alignment horizontal="left"/>
    </xf>
    <xf numFmtId="22" fontId="9" fillId="0" borderId="8" xfId="0" applyNumberFormat="1" applyFont="1" applyBorder="1" applyAlignment="1">
      <alignment horizontal="left"/>
    </xf>
    <xf numFmtId="0" fontId="9" fillId="0" borderId="9" xfId="0" applyFont="1" applyBorder="1" applyAlignment="1">
      <alignment horizontal="left"/>
    </xf>
    <xf numFmtId="22" fontId="9" fillId="0" borderId="9" xfId="0" applyNumberFormat="1" applyFont="1" applyBorder="1" applyAlignment="1">
      <alignment horizontal="left"/>
    </xf>
    <xf numFmtId="22" fontId="9" fillId="0" borderId="8" xfId="0" applyNumberFormat="1" applyFont="1" applyFill="1" applyBorder="1" applyAlignment="1">
      <alignment horizontal="left"/>
    </xf>
    <xf numFmtId="0" fontId="9" fillId="0" borderId="7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left"/>
    </xf>
    <xf numFmtId="22" fontId="9" fillId="0" borderId="7" xfId="0" applyNumberFormat="1" applyFont="1" applyFill="1" applyBorder="1" applyAlignment="1">
      <alignment horizontal="left"/>
    </xf>
    <xf numFmtId="0" fontId="9" fillId="2" borderId="6" xfId="0" applyFont="1" applyFill="1" applyBorder="1" applyAlignment="1">
      <alignment horizontal="left"/>
    </xf>
    <xf numFmtId="14" fontId="9" fillId="2" borderId="6" xfId="0" applyNumberFormat="1" applyFont="1" applyFill="1" applyBorder="1" applyAlignment="1">
      <alignment horizontal="left"/>
    </xf>
    <xf numFmtId="14" fontId="9" fillId="2" borderId="8" xfId="0" applyNumberFormat="1" applyFont="1" applyFill="1" applyBorder="1" applyAlignment="1">
      <alignment horizontal="left"/>
    </xf>
    <xf numFmtId="14" fontId="9" fillId="2" borderId="9" xfId="0" applyNumberFormat="1" applyFont="1" applyFill="1" applyBorder="1" applyAlignment="1">
      <alignment horizontal="left"/>
    </xf>
    <xf numFmtId="0" fontId="9" fillId="2" borderId="8" xfId="0" applyFont="1" applyFill="1" applyBorder="1" applyAlignment="1">
      <alignment horizontal="left"/>
    </xf>
    <xf numFmtId="0" fontId="9" fillId="2" borderId="9" xfId="0" applyFont="1" applyFill="1" applyBorder="1" applyAlignment="1">
      <alignment horizontal="left"/>
    </xf>
    <xf numFmtId="20" fontId="9" fillId="2" borderId="6" xfId="0" applyNumberFormat="1" applyFont="1" applyFill="1" applyBorder="1" applyAlignment="1">
      <alignment horizontal="left"/>
    </xf>
    <xf numFmtId="20" fontId="9" fillId="2" borderId="8" xfId="0" applyNumberFormat="1" applyFont="1" applyFill="1" applyBorder="1" applyAlignment="1">
      <alignment horizontal="left"/>
    </xf>
    <xf numFmtId="20" fontId="9" fillId="2" borderId="9" xfId="0" applyNumberFormat="1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164" fontId="9" fillId="0" borderId="0" xfId="0" applyNumberFormat="1" applyFont="1" applyAlignment="1">
      <alignment horizontal="left"/>
    </xf>
    <xf numFmtId="0" fontId="13" fillId="6" borderId="1" xfId="0" applyFont="1" applyFill="1" applyBorder="1" applyAlignment="1">
      <alignment horizontal="left" vertical="top"/>
    </xf>
    <xf numFmtId="0" fontId="13" fillId="6" borderId="1" xfId="0" applyFont="1" applyFill="1" applyBorder="1" applyAlignment="1">
      <alignment horizontal="left" vertical="top" wrapText="1"/>
    </xf>
    <xf numFmtId="0" fontId="9" fillId="0" borderId="10" xfId="0" applyFont="1" applyBorder="1" applyAlignment="1">
      <alignment horizontal="left"/>
    </xf>
    <xf numFmtId="164" fontId="9" fillId="0" borderId="10" xfId="0" applyNumberFormat="1" applyFont="1" applyBorder="1" applyAlignment="1">
      <alignment horizontal="left"/>
    </xf>
    <xf numFmtId="0" fontId="9" fillId="0" borderId="0" xfId="0" applyFont="1" applyFill="1" applyAlignment="1">
      <alignment horizontal="left"/>
    </xf>
    <xf numFmtId="0" fontId="9" fillId="0" borderId="10" xfId="0" applyFont="1" applyFill="1" applyBorder="1" applyAlignment="1">
      <alignment horizontal="left"/>
    </xf>
    <xf numFmtId="0" fontId="14" fillId="0" borderId="0" xfId="0" applyFont="1"/>
    <xf numFmtId="0" fontId="9" fillId="9" borderId="0" xfId="0" applyFont="1" applyFill="1"/>
    <xf numFmtId="0" fontId="9" fillId="10" borderId="0" xfId="0" applyFont="1" applyFill="1"/>
    <xf numFmtId="0" fontId="8" fillId="7" borderId="0" xfId="0" applyFont="1" applyFill="1"/>
    <xf numFmtId="0" fontId="13" fillId="7" borderId="0" xfId="0" applyFont="1" applyFill="1"/>
    <xf numFmtId="0" fontId="8" fillId="8" borderId="0" xfId="0" applyFont="1" applyFill="1"/>
    <xf numFmtId="0" fontId="13" fillId="8" borderId="0" xfId="0" applyFont="1" applyFill="1"/>
    <xf numFmtId="0" fontId="8" fillId="11" borderId="0" xfId="0" applyFont="1" applyFill="1"/>
    <xf numFmtId="0" fontId="13" fillId="11" borderId="0" xfId="0" applyFont="1" applyFill="1"/>
    <xf numFmtId="0" fontId="9" fillId="12" borderId="0" xfId="0" applyFont="1" applyFill="1"/>
    <xf numFmtId="0" fontId="14" fillId="0" borderId="0" xfId="0" applyFont="1" applyFill="1" applyBorder="1" applyAlignment="1"/>
    <xf numFmtId="0" fontId="14" fillId="0" borderId="11" xfId="0" applyFont="1" applyFill="1" applyBorder="1" applyAlignment="1"/>
    <xf numFmtId="0" fontId="15" fillId="12" borderId="12" xfId="0" applyFont="1" applyFill="1" applyBorder="1" applyAlignment="1">
      <alignment horizontal="center"/>
    </xf>
    <xf numFmtId="0" fontId="14" fillId="12" borderId="0" xfId="0" applyFont="1" applyFill="1" applyBorder="1" applyAlignment="1"/>
    <xf numFmtId="0" fontId="15" fillId="9" borderId="12" xfId="0" applyFont="1" applyFill="1" applyBorder="1" applyAlignment="1">
      <alignment horizontal="center"/>
    </xf>
    <xf numFmtId="0" fontId="14" fillId="9" borderId="0" xfId="0" applyFont="1" applyFill="1" applyBorder="1" applyAlignment="1"/>
    <xf numFmtId="0" fontId="15" fillId="10" borderId="12" xfId="0" applyFont="1" applyFill="1" applyBorder="1" applyAlignment="1">
      <alignment horizontal="center"/>
    </xf>
    <xf numFmtId="0" fontId="14" fillId="10" borderId="0" xfId="0" applyFont="1" applyFill="1" applyBorder="1" applyAlignment="1"/>
    <xf numFmtId="0" fontId="3" fillId="3" borderId="0" xfId="1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11" xfId="0" applyFill="1" applyBorder="1" applyAlignment="1"/>
    <xf numFmtId="0" fontId="16" fillId="0" borderId="12" xfId="0" applyFont="1" applyFill="1" applyBorder="1" applyAlignment="1">
      <alignment horizontal="center"/>
    </xf>
    <xf numFmtId="171" fontId="0" fillId="0" borderId="0" xfId="0" applyNumberFormat="1" applyFill="1" applyBorder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20000"/>
                <a:lumOff val="80000"/>
              </a:schemeClr>
            </a:solidFill>
            <a:ln w="12700">
              <a:solidFill>
                <a:schemeClr val="accent5">
                  <a:lumMod val="5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Stats!$B$28:$C$28</c:f>
                <c:numCache>
                  <c:formatCode>General</c:formatCode>
                  <c:ptCount val="2"/>
                  <c:pt idx="0">
                    <c:v>5.5363010287261833E-3</c:v>
                  </c:pt>
                  <c:pt idx="1">
                    <c:v>2.5974965939397181E-3</c:v>
                  </c:pt>
                </c:numCache>
              </c:numRef>
            </c:plus>
            <c:minus>
              <c:numRef>
                <c:f>Stats!$B$28:$C$28</c:f>
                <c:numCache>
                  <c:formatCode>General</c:formatCode>
                  <c:ptCount val="2"/>
                  <c:pt idx="0">
                    <c:v>5.5363010287261833E-3</c:v>
                  </c:pt>
                  <c:pt idx="1">
                    <c:v>2.5974965939397181E-3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Stats!$B$1:$C$1</c:f>
              <c:strCache>
                <c:ptCount val="2"/>
                <c:pt idx="0">
                  <c:v>Caffeine</c:v>
                </c:pt>
                <c:pt idx="1">
                  <c:v>Placebo</c:v>
                </c:pt>
              </c:strCache>
            </c:strRef>
          </c:cat>
          <c:val>
            <c:numRef>
              <c:f>Stats!$B$26:$C$26</c:f>
              <c:numCache>
                <c:formatCode>General</c:formatCode>
                <c:ptCount val="2"/>
                <c:pt idx="0">
                  <c:v>3.9179280510104594E-2</c:v>
                </c:pt>
                <c:pt idx="1">
                  <c:v>2.6021979410625624E-2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3404768"/>
        <c:axId val="13405856"/>
      </c:barChart>
      <c:catAx>
        <c:axId val="1340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5856"/>
        <c:crosses val="autoZero"/>
        <c:auto val="1"/>
        <c:lblAlgn val="ctr"/>
        <c:lblOffset val="100"/>
        <c:noMultiLvlLbl val="0"/>
      </c:catAx>
      <c:valAx>
        <c:axId val="134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Na</a:t>
                </a:r>
                <a:r>
                  <a:rPr lang="en-AU" b="1" baseline="0"/>
                  <a:t> Clearance (L/hr)</a:t>
                </a:r>
                <a:endParaRPr lang="en-AU" b="1"/>
              </a:p>
            </c:rich>
          </c:tx>
          <c:layout>
            <c:manualLayout>
              <c:xMode val="edge"/>
              <c:yMode val="edge"/>
              <c:x val="1.1323422812149765E-2"/>
              <c:y val="0.29669364246135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20000"/>
                <a:lumOff val="80000"/>
              </a:schemeClr>
            </a:solidFill>
            <a:ln w="12700"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Stats!$B$59:$C$59</c:f>
                <c:numCache>
                  <c:formatCode>General</c:formatCode>
                  <c:ptCount val="2"/>
                  <c:pt idx="0">
                    <c:v>0.54755750207875542</c:v>
                  </c:pt>
                  <c:pt idx="1">
                    <c:v>0.62441730471451307</c:v>
                  </c:pt>
                </c:numCache>
              </c:numRef>
            </c:plus>
            <c:minus>
              <c:numRef>
                <c:f>Stats!$B$59:$C$59</c:f>
                <c:numCache>
                  <c:formatCode>General</c:formatCode>
                  <c:ptCount val="2"/>
                  <c:pt idx="0">
                    <c:v>0.54755750207875542</c:v>
                  </c:pt>
                  <c:pt idx="1">
                    <c:v>0.62441730471451307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Stats!$B$1:$C$1</c:f>
              <c:strCache>
                <c:ptCount val="2"/>
                <c:pt idx="0">
                  <c:v>Caffeine</c:v>
                </c:pt>
                <c:pt idx="1">
                  <c:v>Placebo</c:v>
                </c:pt>
              </c:strCache>
            </c:strRef>
          </c:cat>
          <c:val>
            <c:numRef>
              <c:f>Stats!$B$57:$C$57</c:f>
              <c:numCache>
                <c:formatCode>General</c:formatCode>
                <c:ptCount val="2"/>
                <c:pt idx="0">
                  <c:v>6.0225694684761599</c:v>
                </c:pt>
                <c:pt idx="1">
                  <c:v>6.7182123991909233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3393344"/>
        <c:axId val="13396064"/>
      </c:barChart>
      <c:catAx>
        <c:axId val="1339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064"/>
        <c:crosses val="autoZero"/>
        <c:auto val="1"/>
        <c:lblAlgn val="ctr"/>
        <c:lblOffset val="100"/>
        <c:noMultiLvlLbl val="0"/>
      </c:catAx>
      <c:valAx>
        <c:axId val="1339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Cr </a:t>
                </a:r>
                <a:r>
                  <a:rPr lang="en-AU" b="1" baseline="0"/>
                  <a:t>Clearance (L/hr)</a:t>
                </a:r>
                <a:endParaRPr lang="en-AU" b="1"/>
              </a:p>
            </c:rich>
          </c:tx>
          <c:layout>
            <c:manualLayout>
              <c:xMode val="edge"/>
              <c:yMode val="edge"/>
              <c:x val="1.1323422812149765E-2"/>
              <c:y val="0.29669364246135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20000"/>
                <a:lumOff val="80000"/>
              </a:schemeClr>
            </a:solidFill>
            <a:ln w="12700">
              <a:solidFill>
                <a:schemeClr val="accent3">
                  <a:lumMod val="5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Stats!$B$90:$C$90</c:f>
                <c:numCache>
                  <c:formatCode>General</c:formatCode>
                  <c:ptCount val="2"/>
                  <c:pt idx="0">
                    <c:v>1.5294789339869093E-2</c:v>
                  </c:pt>
                  <c:pt idx="1">
                    <c:v>6.176308647576601E-3</c:v>
                  </c:pt>
                </c:numCache>
              </c:numRef>
            </c:plus>
            <c:minus>
              <c:numRef>
                <c:f>Stats!$B$90:$C$90</c:f>
                <c:numCache>
                  <c:formatCode>General</c:formatCode>
                  <c:ptCount val="2"/>
                  <c:pt idx="0">
                    <c:v>1.5294789339869093E-2</c:v>
                  </c:pt>
                  <c:pt idx="1">
                    <c:v>6.176308647576601E-3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Stats!$B$1:$C$1</c:f>
              <c:strCache>
                <c:ptCount val="2"/>
                <c:pt idx="0">
                  <c:v>Caffeine</c:v>
                </c:pt>
                <c:pt idx="1">
                  <c:v>Placebo</c:v>
                </c:pt>
              </c:strCache>
            </c:strRef>
          </c:cat>
          <c:val>
            <c:numRef>
              <c:f>Stats!$B$88:$C$88</c:f>
              <c:numCache>
                <c:formatCode>General</c:formatCode>
                <c:ptCount val="2"/>
                <c:pt idx="0">
                  <c:v>0.11759159773570159</c:v>
                </c:pt>
                <c:pt idx="1">
                  <c:v>6.8066140691484381E-2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3397152"/>
        <c:axId val="13400416"/>
      </c:barChart>
      <c:catAx>
        <c:axId val="1339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0416"/>
        <c:crosses val="autoZero"/>
        <c:auto val="1"/>
        <c:lblAlgn val="ctr"/>
        <c:lblOffset val="100"/>
        <c:noMultiLvlLbl val="0"/>
      </c:catAx>
      <c:valAx>
        <c:axId val="1340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Ca </a:t>
                </a:r>
                <a:r>
                  <a:rPr lang="en-AU" b="1" baseline="0"/>
                  <a:t>Clearance (L/hr)</a:t>
                </a:r>
                <a:endParaRPr lang="en-AU" b="1"/>
              </a:p>
            </c:rich>
          </c:tx>
          <c:layout>
            <c:manualLayout>
              <c:xMode val="edge"/>
              <c:yMode val="edge"/>
              <c:x val="1.1323422812149765E-2"/>
              <c:y val="0.29669364246135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392906</xdr:colOff>
      <xdr:row>2</xdr:row>
      <xdr:rowOff>26193</xdr:rowOff>
    </xdr:from>
    <xdr:to>
      <xdr:col>8</xdr:col>
      <xdr:colOff>519113</xdr:colOff>
      <xdr:row>18</xdr:row>
      <xdr:rowOff>102393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392906</xdr:colOff>
      <xdr:row>33</xdr:row>
      <xdr:rowOff>26193</xdr:rowOff>
    </xdr:from>
    <xdr:to>
      <xdr:col>8</xdr:col>
      <xdr:colOff>519113</xdr:colOff>
      <xdr:row>49</xdr:row>
      <xdr:rowOff>102393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392906</xdr:colOff>
      <xdr:row>64</xdr:row>
      <xdr:rowOff>26193</xdr:rowOff>
    </xdr:from>
    <xdr:to>
      <xdr:col>8</xdr:col>
      <xdr:colOff>519113</xdr:colOff>
      <xdr:row>80</xdr:row>
      <xdr:rowOff>102393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41"/>
  <sheetViews>
    <sheetView workbookViewId="0">
      <selection activeCell="G2" sqref="G2:G227"/>
    </sheetView>
  </sheetViews>
  <sheetFormatPr defaultColWidth="9.1328125" defaultRowHeight="13.15" x14ac:dyDescent="0.4"/>
  <cols>
    <col min="1" max="2" width="10.73046875" style="6" customWidth="1"/>
    <col min="3" max="3" width="16.73046875" style="6" customWidth="1"/>
    <col min="4" max="4" width="8.73046875" style="6" customWidth="1"/>
    <col min="5" max="6" width="16.73046875" style="6" customWidth="1"/>
    <col min="7" max="13" width="8.73046875" style="6" customWidth="1"/>
    <col min="14" max="16384" width="9.1328125" style="6"/>
  </cols>
  <sheetData>
    <row r="1" spans="1:13" s="31" customFormat="1" ht="26.25" x14ac:dyDescent="0.4">
      <c r="A1" s="63" t="s">
        <v>4</v>
      </c>
      <c r="B1" s="63" t="s">
        <v>241</v>
      </c>
      <c r="C1" s="63" t="s">
        <v>245</v>
      </c>
      <c r="D1" s="63" t="s">
        <v>203</v>
      </c>
      <c r="E1" s="63" t="s">
        <v>201</v>
      </c>
      <c r="F1" s="63" t="s">
        <v>200</v>
      </c>
      <c r="G1" s="64" t="s">
        <v>250</v>
      </c>
      <c r="H1" s="64" t="s">
        <v>247</v>
      </c>
      <c r="I1" s="64" t="s">
        <v>248</v>
      </c>
      <c r="J1" s="64" t="s">
        <v>249</v>
      </c>
      <c r="K1" s="64" t="s">
        <v>252</v>
      </c>
      <c r="L1" s="64" t="s">
        <v>253</v>
      </c>
      <c r="M1" s="64" t="s">
        <v>254</v>
      </c>
    </row>
    <row r="2" spans="1:13" x14ac:dyDescent="0.4">
      <c r="A2" s="67">
        <v>1302</v>
      </c>
      <c r="B2" s="6" t="str">
        <f>VLOOKUP(A2,Treatment!A:B,2,FALSE)</f>
        <v>Placebo</v>
      </c>
      <c r="C2" s="6" t="s">
        <v>251</v>
      </c>
      <c r="D2" s="6">
        <v>1</v>
      </c>
      <c r="E2" s="62">
        <f>VLOOKUP(CONCATENATE(A2,"_",D2),Biochemistry!A:L,7,FALSE)</f>
        <v>41551.974999999999</v>
      </c>
      <c r="F2" s="62">
        <f>VLOOKUP(CONCATENATE(A2,"_",D2),Biochemistry!A:L,8,FALSE)</f>
        <v>41552.373611111114</v>
      </c>
      <c r="G2" s="6">
        <f>(VLOOKUP(CONCATENATE(A2,"_",D2),Biochemistry!A:L,9,FALSE))/1000</f>
        <v>1.63748</v>
      </c>
      <c r="H2" s="6">
        <f>VLOOKUP(CONCATENATE(A2,"_",D2),Biochemistry!A:L,10,FALSE)</f>
        <v>19</v>
      </c>
      <c r="I2" s="6">
        <f>VLOOKUP(CONCATENATE(A2,"_",D2),Biochemistry!A:L,11,FALSE)</f>
        <v>2.9</v>
      </c>
      <c r="J2" s="6">
        <f>VLOOKUP(CONCATENATE(A2,"_",D2),Biochemistry!A:L,12,FALSE)</f>
        <v>1</v>
      </c>
      <c r="K2" s="6">
        <f>(H2*G2)/(AVERAGE(H3:H6)*((F2-E2)*24))</f>
        <v>2.318814958331393E-2</v>
      </c>
      <c r="L2" s="6">
        <f>(I2*G2*1000)/(AVERAGE(I3:I6)*((F2-E2)*24))</f>
        <v>6.8466062717047969</v>
      </c>
      <c r="M2" s="6">
        <f>(J2*G2)/(AVERAGE(J3:J6)*((F2-E2)*24))</f>
        <v>7.2297848698044329E-2</v>
      </c>
    </row>
    <row r="3" spans="1:13" hidden="1" x14ac:dyDescent="0.4">
      <c r="A3" s="67">
        <f>A2</f>
        <v>1302</v>
      </c>
      <c r="B3" s="6" t="str">
        <f>VLOOKUP(A3,Treatment!A:B,2,FALSE)</f>
        <v>Placebo</v>
      </c>
      <c r="C3" s="6" t="s">
        <v>246</v>
      </c>
      <c r="D3" s="6">
        <v>5</v>
      </c>
      <c r="E3" s="62">
        <f>VLOOKUP(CONCATENATE(A3,"_",D3),Biochemistry!A:L,7,FALSE)</f>
        <v>41551.974999999999</v>
      </c>
      <c r="F3" s="62"/>
      <c r="H3" s="6">
        <f>VLOOKUP(CONCATENATE(A3,"_",D3),Biochemistry!A:L,10,FALSE)</f>
        <v>140</v>
      </c>
      <c r="I3" s="6">
        <f>VLOOKUP(CONCATENATE(A3,"_",D3),Biochemistry!A:L,11,FALSE)</f>
        <v>69</v>
      </c>
      <c r="J3" s="6">
        <f>VLOOKUP(CONCATENATE(A3,"_",D3),Biochemistry!A:L,12,FALSE)</f>
        <v>2.34</v>
      </c>
    </row>
    <row r="4" spans="1:13" hidden="1" x14ac:dyDescent="0.4">
      <c r="A4" s="67">
        <f t="shared" ref="A4:A11" si="0">A3</f>
        <v>1302</v>
      </c>
      <c r="B4" s="6" t="str">
        <f>VLOOKUP(A4,Treatment!A:B,2,FALSE)</f>
        <v>Placebo</v>
      </c>
      <c r="C4" s="6" t="s">
        <v>246</v>
      </c>
      <c r="D4" s="6">
        <v>6</v>
      </c>
      <c r="E4" s="62">
        <f>VLOOKUP(CONCATENATE(A4,"_",D4),Biochemistry!A:L,7,FALSE)</f>
        <v>41552.104861111111</v>
      </c>
      <c r="F4" s="62"/>
      <c r="H4" s="6">
        <f>VLOOKUP(CONCATENATE(A4,"_",D4),Biochemistry!A:L,10,FALSE)</f>
        <v>140</v>
      </c>
      <c r="I4" s="6">
        <f>VLOOKUP(CONCATENATE(A4,"_",D4),Biochemistry!A:L,11,FALSE)</f>
        <v>71</v>
      </c>
      <c r="J4" s="6">
        <f>VLOOKUP(CONCATENATE(A4,"_",D4),Biochemistry!A:L,12,FALSE)</f>
        <v>2.2799999999999998</v>
      </c>
    </row>
    <row r="5" spans="1:13" hidden="1" x14ac:dyDescent="0.4">
      <c r="A5" s="67">
        <f t="shared" si="0"/>
        <v>1302</v>
      </c>
      <c r="B5" s="6" t="str">
        <f>VLOOKUP(A5,Treatment!A:B,2,FALSE)</f>
        <v>Placebo</v>
      </c>
      <c r="C5" s="6" t="s">
        <v>246</v>
      </c>
      <c r="D5" s="6">
        <v>7</v>
      </c>
      <c r="E5" s="62">
        <f>VLOOKUP(CONCATENATE(A5,"_",D5),Biochemistry!A:L,7,FALSE)</f>
        <v>41552.240972222222</v>
      </c>
      <c r="F5" s="62"/>
      <c r="H5" s="6">
        <f>VLOOKUP(CONCATENATE(A5,"_",D5),Biochemistry!A:L,10,FALSE)</f>
        <v>140</v>
      </c>
      <c r="I5" s="6">
        <f>VLOOKUP(CONCATENATE(A5,"_",D5),Biochemistry!A:L,11,FALSE)</f>
        <v>70</v>
      </c>
      <c r="J5" s="6">
        <f>VLOOKUP(CONCATENATE(A5,"_",D5),Biochemistry!A:L,12,FALSE)</f>
        <v>2.4300000000000002</v>
      </c>
    </row>
    <row r="6" spans="1:13" hidden="1" x14ac:dyDescent="0.4">
      <c r="A6" s="67">
        <f t="shared" si="0"/>
        <v>1302</v>
      </c>
      <c r="B6" s="6" t="str">
        <f>VLOOKUP(A6,Treatment!A:B,2,FALSE)</f>
        <v>Placebo</v>
      </c>
      <c r="C6" s="6" t="s">
        <v>246</v>
      </c>
      <c r="D6" s="6">
        <v>8</v>
      </c>
      <c r="E6" s="62">
        <f>VLOOKUP(CONCATENATE(A6,"_",D6),Biochemistry!A:L,7,FALSE)</f>
        <v>41552.373611111114</v>
      </c>
      <c r="F6" s="62"/>
      <c r="H6" s="6">
        <f>VLOOKUP(CONCATENATE(A6,"_",D6),Biochemistry!A:L,10,FALSE)</f>
        <v>141</v>
      </c>
      <c r="I6" s="6">
        <f>VLOOKUP(CONCATENATE(A6,"_",D6),Biochemistry!A:L,11,FALSE)</f>
        <v>80</v>
      </c>
      <c r="J6" s="6">
        <f>VLOOKUP(CONCATENATE(A6,"_",D6),Biochemistry!A:L,12,FALSE)</f>
        <v>2.42</v>
      </c>
    </row>
    <row r="7" spans="1:13" x14ac:dyDescent="0.4">
      <c r="A7" s="67">
        <f t="shared" si="0"/>
        <v>1302</v>
      </c>
      <c r="B7" s="6" t="str">
        <f>VLOOKUP(A7,Treatment!A:B,2,FALSE)</f>
        <v>Placebo</v>
      </c>
      <c r="C7" s="6" t="s">
        <v>251</v>
      </c>
      <c r="D7" s="6">
        <v>2</v>
      </c>
      <c r="E7" s="62">
        <f>VLOOKUP(CONCATENATE(A7,"_",D7),Biochemistry!A:L,7,FALSE)</f>
        <v>41552.984722222223</v>
      </c>
      <c r="F7" s="62">
        <f>VLOOKUP(CONCATENATE(A7,"_",D7),Biochemistry!A:L,8,FALSE)</f>
        <v>41553.384027777778</v>
      </c>
      <c r="G7" s="6">
        <f>(VLOOKUP(CONCATENATE(A7,"_",D7),Biochemistry!A:L,9,FALSE))/1000</f>
        <v>2.09477</v>
      </c>
      <c r="H7" s="6">
        <f>VLOOKUP(CONCATENATE(A7,"_",D7),Biochemistry!A:L,10,FALSE)</f>
        <v>14</v>
      </c>
      <c r="I7" s="6">
        <f>VLOOKUP(CONCATENATE(A7,"_",D7),Biochemistry!A:L,11,FALSE)</f>
        <v>2.1</v>
      </c>
      <c r="J7" s="6">
        <f>VLOOKUP(CONCATENATE(A7,"_",D7),Biochemistry!A:L,12,FALSE)</f>
        <v>0.9</v>
      </c>
      <c r="K7" s="6">
        <f>(H7*G7)/(AVERAGE(H8:H11)*((F7-E7)*24))</f>
        <v>2.1741994594221176E-2</v>
      </c>
      <c r="L7" s="6">
        <f>(I7*G7*1000)/(AVERAGE(I8:I11)*((F7-E7)*24))</f>
        <v>6.3168971679425869</v>
      </c>
      <c r="M7" s="6">
        <f>(J7*G7)/(AVERAGE(J8:J11)*((F7-E7)*24))</f>
        <v>8.2427189701405654E-2</v>
      </c>
    </row>
    <row r="8" spans="1:13" hidden="1" x14ac:dyDescent="0.4">
      <c r="A8" s="67">
        <f t="shared" si="0"/>
        <v>1302</v>
      </c>
      <c r="B8" s="6" t="str">
        <f>VLOOKUP(A8,Treatment!A:B,2,FALSE)</f>
        <v>Placebo</v>
      </c>
      <c r="C8" s="6" t="s">
        <v>246</v>
      </c>
      <c r="D8" s="6">
        <v>13</v>
      </c>
      <c r="E8" s="62">
        <f>VLOOKUP(CONCATENATE(A8,"_",D8),Biochemistry!A:L,7,FALSE)</f>
        <v>41552.984722222223</v>
      </c>
      <c r="F8" s="62"/>
      <c r="H8" s="6">
        <f>VLOOKUP(CONCATENATE(A8,"_",D8),Biochemistry!A:L,10,FALSE)</f>
        <v>141</v>
      </c>
      <c r="I8" s="6">
        <f>VLOOKUP(CONCATENATE(A8,"_",D8),Biochemistry!A:L,11,FALSE)</f>
        <v>81</v>
      </c>
      <c r="J8" s="6">
        <f>VLOOKUP(CONCATENATE(A8,"_",D8),Biochemistry!A:L,12,FALSE)</f>
        <v>2.4</v>
      </c>
    </row>
    <row r="9" spans="1:13" hidden="1" x14ac:dyDescent="0.4">
      <c r="A9" s="67">
        <f t="shared" si="0"/>
        <v>1302</v>
      </c>
      <c r="B9" s="6" t="str">
        <f>VLOOKUP(A9,Treatment!A:B,2,FALSE)</f>
        <v>Placebo</v>
      </c>
      <c r="C9" s="6" t="s">
        <v>246</v>
      </c>
      <c r="D9" s="6">
        <v>14</v>
      </c>
      <c r="E9" s="62">
        <f>VLOOKUP(CONCATENATE(A9,"_",D9),Biochemistry!A:L,7,FALSE)</f>
        <v>41553.109722222223</v>
      </c>
      <c r="F9" s="62"/>
      <c r="H9" s="6">
        <f>VLOOKUP(CONCATENATE(A9,"_",D9),Biochemistry!A:L,10,FALSE)</f>
        <v>141</v>
      </c>
      <c r="I9" s="6" t="str">
        <f>VLOOKUP(CONCATENATE(A9,"_",D9),Biochemistry!A:L,11,FALSE)</f>
        <v>NR</v>
      </c>
      <c r="J9" s="6" t="str">
        <f>VLOOKUP(CONCATENATE(A9,"_",D9),Biochemistry!A:L,12,FALSE)</f>
        <v>NR</v>
      </c>
    </row>
    <row r="10" spans="1:13" hidden="1" x14ac:dyDescent="0.4">
      <c r="A10" s="67">
        <f t="shared" si="0"/>
        <v>1302</v>
      </c>
      <c r="B10" s="6" t="str">
        <f>VLOOKUP(A10,Treatment!A:B,2,FALSE)</f>
        <v>Placebo</v>
      </c>
      <c r="C10" s="6" t="s">
        <v>246</v>
      </c>
      <c r="D10" s="6">
        <v>15</v>
      </c>
      <c r="E10" s="62">
        <f>VLOOKUP(CONCATENATE(A10,"_",D10),Biochemistry!A:L,7,FALSE)</f>
        <v>41553.24722222222</v>
      </c>
      <c r="F10" s="62"/>
      <c r="H10" s="6">
        <f>VLOOKUP(CONCATENATE(A10,"_",D10),Biochemistry!A:L,10,FALSE)</f>
        <v>139</v>
      </c>
      <c r="I10" s="6">
        <f>VLOOKUP(CONCATENATE(A10,"_",D10),Biochemistry!A:L,11,FALSE)</f>
        <v>65</v>
      </c>
      <c r="J10" s="6">
        <f>VLOOKUP(CONCATENATE(A10,"_",D10),Biochemistry!A:L,12,FALSE)</f>
        <v>2.37</v>
      </c>
    </row>
    <row r="11" spans="1:13" hidden="1" x14ac:dyDescent="0.4">
      <c r="A11" s="68">
        <f t="shared" si="0"/>
        <v>1302</v>
      </c>
      <c r="B11" s="65" t="str">
        <f>VLOOKUP(A11,Treatment!A:B,2,FALSE)</f>
        <v>Placebo</v>
      </c>
      <c r="C11" s="65" t="s">
        <v>246</v>
      </c>
      <c r="D11" s="65">
        <v>16</v>
      </c>
      <c r="E11" s="66">
        <f>VLOOKUP(CONCATENATE(A11,"_",D11),Biochemistry!A:L,7,FALSE)</f>
        <v>41553.384027777778</v>
      </c>
      <c r="F11" s="66"/>
      <c r="G11" s="65"/>
      <c r="H11" s="65">
        <f>VLOOKUP(CONCATENATE(A11,"_",D11),Biochemistry!A:L,10,FALSE)</f>
        <v>142</v>
      </c>
      <c r="I11" s="65">
        <f>VLOOKUP(CONCATENATE(A11,"_",D11),Biochemistry!A:L,11,FALSE)</f>
        <v>72</v>
      </c>
      <c r="J11" s="65">
        <f>VLOOKUP(CONCATENATE(A11,"_",D11),Biochemistry!A:L,12,FALSE)</f>
        <v>2.39</v>
      </c>
      <c r="K11" s="65"/>
      <c r="L11" s="65"/>
      <c r="M11" s="65"/>
    </row>
    <row r="12" spans="1:13" x14ac:dyDescent="0.4">
      <c r="A12" s="67">
        <v>1307</v>
      </c>
      <c r="B12" s="6" t="str">
        <f>VLOOKUP(A12,Treatment!A:B,2,FALSE)</f>
        <v>Placebo</v>
      </c>
      <c r="C12" s="6" t="s">
        <v>251</v>
      </c>
      <c r="D12" s="6">
        <v>1</v>
      </c>
      <c r="E12" s="62">
        <f>VLOOKUP(CONCATENATE(A12,"_",D12),Biochemistry!A:L,7,FALSE)</f>
        <v>41551.988194444442</v>
      </c>
      <c r="F12" s="62">
        <f>VLOOKUP(CONCATENATE(A12,"_",D12),Biochemistry!A:L,8,FALSE)</f>
        <v>41552.357638888891</v>
      </c>
      <c r="G12" s="6">
        <f>(VLOOKUP(CONCATENATE(A12,"_",D12),Biochemistry!A:L,9,FALSE))/1000</f>
        <v>0.40129999999999999</v>
      </c>
      <c r="H12" s="6">
        <f>VLOOKUP(CONCATENATE(A12,"_",D12),Biochemistry!A:L,10,FALSE)</f>
        <v>30</v>
      </c>
      <c r="I12" s="6">
        <f>VLOOKUP(CONCATENATE(A12,"_",D12),Biochemistry!A:L,11,FALSE)</f>
        <v>3</v>
      </c>
      <c r="J12" s="6">
        <f>VLOOKUP(CONCATENATE(A12,"_",D12),Biochemistry!A:L,12,FALSE)</f>
        <v>2.2999999999999998</v>
      </c>
      <c r="K12" s="6">
        <f>(H12*G12)/(AVERAGE(H13:H16)*((F12-E12)*24))</f>
        <v>9.5956321899190854E-3</v>
      </c>
      <c r="L12" s="6">
        <f>(I12*G12*1000)/(AVERAGE(I13:I16)*((F12-E12)*24))</f>
        <v>2.6111191439875969</v>
      </c>
      <c r="M12" s="6">
        <f>(J12*G12)/(AVERAGE(J13:J16)*((F12-E12)*24))</f>
        <v>4.3464140517872875E-2</v>
      </c>
    </row>
    <row r="13" spans="1:13" hidden="1" x14ac:dyDescent="0.4">
      <c r="A13" s="67">
        <f>A12</f>
        <v>1307</v>
      </c>
      <c r="B13" s="6" t="str">
        <f>VLOOKUP(A13,Treatment!A:B,2,FALSE)</f>
        <v>Placebo</v>
      </c>
      <c r="C13" s="6" t="s">
        <v>246</v>
      </c>
      <c r="D13" s="6">
        <v>5</v>
      </c>
      <c r="E13" s="62">
        <f>VLOOKUP(CONCATENATE(A13,"_",D13),Biochemistry!A:L,7,FALSE)</f>
        <v>41551.988194444442</v>
      </c>
      <c r="F13" s="62"/>
      <c r="H13" s="6">
        <f>VLOOKUP(CONCATENATE(A13,"_",D13),Biochemistry!A:L,10,FALSE)</f>
        <v>141</v>
      </c>
      <c r="I13" s="6">
        <f>VLOOKUP(CONCATENATE(A13,"_",D13),Biochemistry!A:L,11,FALSE)</f>
        <v>53</v>
      </c>
      <c r="J13" s="6">
        <f>VLOOKUP(CONCATENATE(A13,"_",D13),Biochemistry!A:L,12,FALSE)</f>
        <v>2.33</v>
      </c>
    </row>
    <row r="14" spans="1:13" hidden="1" x14ac:dyDescent="0.4">
      <c r="A14" s="67">
        <f t="shared" ref="A14:A21" si="1">A13</f>
        <v>1307</v>
      </c>
      <c r="B14" s="6" t="str">
        <f>VLOOKUP(A14,Treatment!A:B,2,FALSE)</f>
        <v>Placebo</v>
      </c>
      <c r="C14" s="6" t="s">
        <v>246</v>
      </c>
      <c r="D14" s="6">
        <v>6</v>
      </c>
      <c r="E14" s="62">
        <f>VLOOKUP(CONCATENATE(A14,"_",D14),Biochemistry!A:L,7,FALSE)</f>
        <v>41552.111805555556</v>
      </c>
      <c r="F14" s="62"/>
      <c r="H14" s="6">
        <f>VLOOKUP(CONCATENATE(A14,"_",D14),Biochemistry!A:L,10,FALSE)</f>
        <v>141</v>
      </c>
      <c r="I14" s="6">
        <f>VLOOKUP(CONCATENATE(A14,"_",D14),Biochemistry!A:L,11,FALSE)</f>
        <v>54</v>
      </c>
      <c r="J14" s="6">
        <f>VLOOKUP(CONCATENATE(A14,"_",D14),Biochemistry!A:L,12,FALSE)</f>
        <v>2.4</v>
      </c>
    </row>
    <row r="15" spans="1:13" hidden="1" x14ac:dyDescent="0.4">
      <c r="A15" s="67">
        <f t="shared" si="1"/>
        <v>1307</v>
      </c>
      <c r="B15" s="6" t="str">
        <f>VLOOKUP(A15,Treatment!A:B,2,FALSE)</f>
        <v>Placebo</v>
      </c>
      <c r="C15" s="6" t="s">
        <v>246</v>
      </c>
      <c r="D15" s="6">
        <v>7</v>
      </c>
      <c r="E15" s="62">
        <f>VLOOKUP(CONCATENATE(A15,"_",D15),Biochemistry!A:L,7,FALSE)</f>
        <v>41552.252083333333</v>
      </c>
      <c r="F15" s="62"/>
      <c r="H15" s="6">
        <f>VLOOKUP(CONCATENATE(A15,"_",D15),Biochemistry!A:L,10,FALSE)</f>
        <v>142</v>
      </c>
      <c r="I15" s="6">
        <f>VLOOKUP(CONCATENATE(A15,"_",D15),Biochemistry!A:L,11,FALSE)</f>
        <v>45</v>
      </c>
      <c r="J15" s="6">
        <f>VLOOKUP(CONCATENATE(A15,"_",D15),Biochemistry!A:L,12,FALSE)</f>
        <v>2.41</v>
      </c>
    </row>
    <row r="16" spans="1:13" hidden="1" x14ac:dyDescent="0.4">
      <c r="A16" s="67">
        <f t="shared" si="1"/>
        <v>1307</v>
      </c>
      <c r="B16" s="6" t="str">
        <f>VLOOKUP(A16,Treatment!A:B,2,FALSE)</f>
        <v>Placebo</v>
      </c>
      <c r="C16" s="6" t="s">
        <v>246</v>
      </c>
      <c r="D16" s="6">
        <v>8</v>
      </c>
      <c r="E16" s="62">
        <f>VLOOKUP(CONCATENATE(A16,"_",D16),Biochemistry!A:L,7,FALSE)</f>
        <v>41552.357638888891</v>
      </c>
      <c r="F16" s="62"/>
      <c r="H16" s="6">
        <f>VLOOKUP(CONCATENATE(A16,"_",D16),Biochemistry!A:L,10,FALSE)</f>
        <v>142</v>
      </c>
      <c r="I16" s="6">
        <f>VLOOKUP(CONCATENATE(A16,"_",D16),Biochemistry!A:L,11,FALSE)</f>
        <v>56</v>
      </c>
      <c r="J16" s="6">
        <f>VLOOKUP(CONCATENATE(A16,"_",D16),Biochemistry!A:L,12,FALSE)</f>
        <v>2.44</v>
      </c>
    </row>
    <row r="17" spans="1:13" x14ac:dyDescent="0.4">
      <c r="A17" s="67">
        <f t="shared" si="1"/>
        <v>1307</v>
      </c>
      <c r="B17" s="6" t="str">
        <f>VLOOKUP(A17,Treatment!A:B,2,FALSE)</f>
        <v>Placebo</v>
      </c>
      <c r="C17" s="6" t="s">
        <v>251</v>
      </c>
      <c r="D17" s="6">
        <v>2</v>
      </c>
      <c r="E17" s="62">
        <f>VLOOKUP(CONCATENATE(A17,"_",D17),Biochemistry!A:L,7,FALSE)</f>
        <v>41552.97152777778</v>
      </c>
      <c r="F17" s="62">
        <f>VLOOKUP(CONCATENATE(A17,"_",D17),Biochemistry!A:L,8,FALSE)</f>
        <v>41553.357638888891</v>
      </c>
      <c r="G17" s="6">
        <f>(VLOOKUP(CONCATENATE(A17,"_",D17),Biochemistry!A:L,9,FALSE))/1000</f>
        <v>0.52112999999999998</v>
      </c>
      <c r="H17" s="6">
        <f>VLOOKUP(CONCATENATE(A17,"_",D17),Biochemistry!A:L,10,FALSE)</f>
        <v>17</v>
      </c>
      <c r="I17" s="6">
        <f>VLOOKUP(CONCATENATE(A17,"_",D17),Biochemistry!A:L,11,FALSE)</f>
        <v>3.3</v>
      </c>
      <c r="J17" s="6">
        <f>VLOOKUP(CONCATENATE(A17,"_",D17),Biochemistry!A:L,12,FALSE)</f>
        <v>2.1</v>
      </c>
      <c r="K17" s="6">
        <f>(H17*G17)/(AVERAGE(H18:H21)*((F17-E17)*24))</f>
        <v>6.9403256342323643E-3</v>
      </c>
      <c r="L17" s="6">
        <f>(I17*G17*1000)/(AVERAGE(I18:I21)*((F17-E17)*24))</f>
        <v>3.6748963601411497</v>
      </c>
      <c r="M17" s="6">
        <f>(J17*G17)/(AVERAGE(J18:J21)*((F17-E17)*24))</f>
        <v>5.079475516363232E-2</v>
      </c>
    </row>
    <row r="18" spans="1:13" hidden="1" x14ac:dyDescent="0.4">
      <c r="A18" s="67">
        <f t="shared" si="1"/>
        <v>1307</v>
      </c>
      <c r="B18" s="6" t="str">
        <f>VLOOKUP(A18,Treatment!A:B,2,FALSE)</f>
        <v>Placebo</v>
      </c>
      <c r="C18" s="6" t="s">
        <v>246</v>
      </c>
      <c r="D18" s="6">
        <v>13</v>
      </c>
      <c r="E18" s="62">
        <f>VLOOKUP(CONCATENATE(A18,"_",D18),Biochemistry!A:L,7,FALSE)</f>
        <v>41552.97152777778</v>
      </c>
      <c r="F18" s="62"/>
      <c r="H18" s="6">
        <f>VLOOKUP(CONCATENATE(A18,"_",D18),Biochemistry!A:L,10,FALSE)</f>
        <v>141</v>
      </c>
      <c r="I18" s="6">
        <f>VLOOKUP(CONCATENATE(A18,"_",D18),Biochemistry!A:L,11,FALSE)</f>
        <v>53</v>
      </c>
      <c r="J18" s="6">
        <f>VLOOKUP(CONCATENATE(A18,"_",D18),Biochemistry!A:L,12,FALSE)</f>
        <v>2.44</v>
      </c>
    </row>
    <row r="19" spans="1:13" hidden="1" x14ac:dyDescent="0.4">
      <c r="A19" s="67">
        <f t="shared" si="1"/>
        <v>1307</v>
      </c>
      <c r="B19" s="6" t="str">
        <f>VLOOKUP(A19,Treatment!A:B,2,FALSE)</f>
        <v>Placebo</v>
      </c>
      <c r="C19" s="6" t="s">
        <v>246</v>
      </c>
      <c r="D19" s="6">
        <v>14</v>
      </c>
      <c r="E19" s="62">
        <f>VLOOKUP(CONCATENATE(A19,"_",D19),Biochemistry!A:L,7,FALSE)</f>
        <v>41553.102083333331</v>
      </c>
      <c r="F19" s="62"/>
      <c r="H19" s="6">
        <f>VLOOKUP(CONCATENATE(A19,"_",D19),Biochemistry!A:L,10,FALSE)</f>
        <v>139</v>
      </c>
      <c r="I19" s="6">
        <f>VLOOKUP(CONCATENATE(A19,"_",D19),Biochemistry!A:L,11,FALSE)</f>
        <v>60</v>
      </c>
      <c r="J19" s="6">
        <f>VLOOKUP(CONCATENATE(A19,"_",D19),Biochemistry!A:L,12,FALSE)</f>
        <v>2.3199999999999998</v>
      </c>
    </row>
    <row r="20" spans="1:13" hidden="1" x14ac:dyDescent="0.4">
      <c r="A20" s="67">
        <f t="shared" si="1"/>
        <v>1307</v>
      </c>
      <c r="B20" s="6" t="str">
        <f>VLOOKUP(A20,Treatment!A:B,2,FALSE)</f>
        <v>Placebo</v>
      </c>
      <c r="C20" s="6" t="s">
        <v>246</v>
      </c>
      <c r="D20" s="6">
        <v>15</v>
      </c>
      <c r="E20" s="62">
        <f>VLOOKUP(CONCATENATE(A20,"_",D20),Biochemistry!A:L,7,FALSE)</f>
        <v>41553.236111111109</v>
      </c>
      <c r="F20" s="62"/>
      <c r="H20" s="6">
        <f>VLOOKUP(CONCATENATE(A20,"_",D20),Biochemistry!A:L,10,FALSE)</f>
        <v>130</v>
      </c>
      <c r="I20" s="6">
        <f>VLOOKUP(CONCATENATE(A20,"_",D20),Biochemistry!A:L,11,FALSE)</f>
        <v>34</v>
      </c>
      <c r="J20" s="6">
        <f>VLOOKUP(CONCATENATE(A20,"_",D20),Biochemistry!A:L,12,FALSE)</f>
        <v>2.16</v>
      </c>
    </row>
    <row r="21" spans="1:13" hidden="1" x14ac:dyDescent="0.4">
      <c r="A21" s="68">
        <f t="shared" si="1"/>
        <v>1307</v>
      </c>
      <c r="B21" s="65" t="str">
        <f>VLOOKUP(A21,Treatment!A:B,2,FALSE)</f>
        <v>Placebo</v>
      </c>
      <c r="C21" s="65" t="s">
        <v>246</v>
      </c>
      <c r="D21" s="65">
        <v>16</v>
      </c>
      <c r="E21" s="66">
        <f>VLOOKUP(CONCATENATE(A21,"_",D21),Biochemistry!A:L,7,FALSE)</f>
        <v>41553.357638888891</v>
      </c>
      <c r="F21" s="66"/>
      <c r="G21" s="65"/>
      <c r="H21" s="65">
        <f>VLOOKUP(CONCATENATE(A21,"_",D21),Biochemistry!A:L,10,FALSE)</f>
        <v>141</v>
      </c>
      <c r="I21" s="65">
        <f>VLOOKUP(CONCATENATE(A21,"_",D21),Biochemistry!A:L,11,FALSE)</f>
        <v>55</v>
      </c>
      <c r="J21" s="65">
        <f>VLOOKUP(CONCATENATE(A21,"_",D21),Biochemistry!A:L,12,FALSE)</f>
        <v>2.38</v>
      </c>
      <c r="K21" s="65"/>
      <c r="L21" s="65"/>
      <c r="M21" s="65"/>
    </row>
    <row r="22" spans="1:13" x14ac:dyDescent="0.4">
      <c r="A22" s="67">
        <v>1308</v>
      </c>
      <c r="B22" s="6" t="str">
        <f>VLOOKUP(A22,Treatment!A:B,2,FALSE)</f>
        <v>Placebo</v>
      </c>
      <c r="C22" s="6" t="s">
        <v>251</v>
      </c>
      <c r="D22" s="6">
        <v>1</v>
      </c>
      <c r="E22" s="62">
        <f>VLOOKUP(CONCATENATE(A22,"_",D22),Biochemistry!A:L,7,FALSE)</f>
        <v>41551.981944444444</v>
      </c>
      <c r="F22" s="62">
        <f>VLOOKUP(CONCATENATE(A22,"_",D22),Biochemistry!A:L,8,FALSE)</f>
        <v>41552.386111111111</v>
      </c>
      <c r="G22" s="6">
        <f>(VLOOKUP(CONCATENATE(A22,"_",D22),Biochemistry!A:L,9,FALSE))/1000</f>
        <v>1.5413699999999999</v>
      </c>
      <c r="H22" s="6">
        <f>VLOOKUP(CONCATENATE(A22,"_",D22),Biochemistry!A:L,10,FALSE)</f>
        <v>16</v>
      </c>
      <c r="I22" s="6">
        <f>VLOOKUP(CONCATENATE(A22,"_",D22),Biochemistry!A:L,11,FALSE)</f>
        <v>1.6</v>
      </c>
      <c r="J22" s="6">
        <f>VLOOKUP(CONCATENATE(A22,"_",D22),Biochemistry!A:L,12,FALSE)</f>
        <v>0.7</v>
      </c>
      <c r="K22" s="6">
        <f>(H22*G22)/(AVERAGE(H23:H26)*((F22-E22)*24))</f>
        <v>1.8063701452066726E-2</v>
      </c>
      <c r="L22" s="6">
        <f>(I22*G22*1000)/(AVERAGE(I23:I26)*((F22-E22)*24))</f>
        <v>5.0849319587567843</v>
      </c>
      <c r="M22" s="6">
        <f>(J22*G22)/(AVERAGE(J23:J26)*((F22-E22)*24))</f>
        <v>4.7082703321822066E-2</v>
      </c>
    </row>
    <row r="23" spans="1:13" hidden="1" x14ac:dyDescent="0.4">
      <c r="A23" s="67">
        <f>A22</f>
        <v>1308</v>
      </c>
      <c r="B23" s="6" t="str">
        <f>VLOOKUP(A23,Treatment!A:B,2,FALSE)</f>
        <v>Placebo</v>
      </c>
      <c r="C23" s="6" t="s">
        <v>246</v>
      </c>
      <c r="D23" s="6">
        <v>5</v>
      </c>
      <c r="E23" s="62">
        <f>VLOOKUP(CONCATENATE(A23,"_",D23),Biochemistry!A:L,7,FALSE)</f>
        <v>41551.981944444444</v>
      </c>
      <c r="F23" s="62"/>
      <c r="H23" s="6">
        <f>VLOOKUP(CONCATENATE(A23,"_",D23),Biochemistry!A:L,10,FALSE)</f>
        <v>140</v>
      </c>
      <c r="I23" s="6">
        <f>VLOOKUP(CONCATENATE(A23,"_",D23),Biochemistry!A:L,11,FALSE)</f>
        <v>51</v>
      </c>
      <c r="J23" s="6">
        <f>VLOOKUP(CONCATENATE(A23,"_",D23),Biochemistry!A:L,12,FALSE)</f>
        <v>2.34</v>
      </c>
    </row>
    <row r="24" spans="1:13" hidden="1" x14ac:dyDescent="0.4">
      <c r="A24" s="67">
        <f t="shared" ref="A24:A31" si="2">A23</f>
        <v>1308</v>
      </c>
      <c r="B24" s="6" t="str">
        <f>VLOOKUP(A24,Treatment!A:B,2,FALSE)</f>
        <v>Placebo</v>
      </c>
      <c r="C24" s="6" t="s">
        <v>246</v>
      </c>
      <c r="D24" s="6">
        <v>6</v>
      </c>
      <c r="E24" s="62">
        <f>VLOOKUP(CONCATENATE(A24,"_",D24),Biochemistry!A:L,7,FALSE)</f>
        <v>41552.120833333334</v>
      </c>
      <c r="F24" s="62"/>
      <c r="H24" s="6">
        <f>VLOOKUP(CONCATENATE(A24,"_",D24),Biochemistry!A:L,10,FALSE)</f>
        <v>141</v>
      </c>
      <c r="I24" s="6">
        <f>VLOOKUP(CONCATENATE(A24,"_",D24),Biochemistry!A:L,11,FALSE)</f>
        <v>52</v>
      </c>
      <c r="J24" s="6">
        <f>VLOOKUP(CONCATENATE(A24,"_",D24),Biochemistry!A:L,12,FALSE)</f>
        <v>2.35</v>
      </c>
    </row>
    <row r="25" spans="1:13" hidden="1" x14ac:dyDescent="0.4">
      <c r="A25" s="67">
        <f t="shared" si="2"/>
        <v>1308</v>
      </c>
      <c r="B25" s="6" t="str">
        <f>VLOOKUP(A25,Treatment!A:B,2,FALSE)</f>
        <v>Placebo</v>
      </c>
      <c r="C25" s="6" t="s">
        <v>246</v>
      </c>
      <c r="D25" s="6">
        <v>7</v>
      </c>
      <c r="E25" s="62">
        <f>VLOOKUP(CONCATENATE(A25,"_",D25),Biochemistry!A:L,7,FALSE)</f>
        <v>41552.259027777778</v>
      </c>
      <c r="F25" s="62"/>
      <c r="H25" s="6">
        <f>VLOOKUP(CONCATENATE(A25,"_",D25),Biochemistry!A:L,10,FALSE)</f>
        <v>140</v>
      </c>
      <c r="I25" s="6">
        <f>VLOOKUP(CONCATENATE(A25,"_",D25),Biochemistry!A:L,11,FALSE)</f>
        <v>46</v>
      </c>
      <c r="J25" s="6">
        <f>VLOOKUP(CONCATENATE(A25,"_",D25),Biochemistry!A:L,12,FALSE)</f>
        <v>2.38</v>
      </c>
    </row>
    <row r="26" spans="1:13" hidden="1" x14ac:dyDescent="0.4">
      <c r="A26" s="67">
        <f t="shared" si="2"/>
        <v>1308</v>
      </c>
      <c r="B26" s="6" t="str">
        <f>VLOOKUP(A26,Treatment!A:B,2,FALSE)</f>
        <v>Placebo</v>
      </c>
      <c r="C26" s="6" t="s">
        <v>246</v>
      </c>
      <c r="D26" s="6">
        <v>8</v>
      </c>
      <c r="E26" s="62">
        <f>VLOOKUP(CONCATENATE(A26,"_",D26),Biochemistry!A:L,7,FALSE)</f>
        <v>41552.386111111111</v>
      </c>
      <c r="F26" s="62"/>
      <c r="H26" s="6">
        <f>VLOOKUP(CONCATENATE(A26,"_",D26),Biochemistry!A:L,10,FALSE)</f>
        <v>142</v>
      </c>
      <c r="I26" s="6">
        <f>VLOOKUP(CONCATENATE(A26,"_",D26),Biochemistry!A:L,11,FALSE)</f>
        <v>51</v>
      </c>
      <c r="J26" s="6">
        <f>VLOOKUP(CONCATENATE(A26,"_",D26),Biochemistry!A:L,12,FALSE)</f>
        <v>2.38</v>
      </c>
    </row>
    <row r="27" spans="1:13" x14ac:dyDescent="0.4">
      <c r="A27" s="67">
        <f t="shared" si="2"/>
        <v>1308</v>
      </c>
      <c r="B27" s="6" t="str">
        <f>VLOOKUP(A27,Treatment!A:B,2,FALSE)</f>
        <v>Placebo</v>
      </c>
      <c r="C27" s="6" t="s">
        <v>251</v>
      </c>
      <c r="D27" s="6">
        <v>2</v>
      </c>
      <c r="E27" s="62">
        <f>VLOOKUP(CONCATENATE(A27,"_",D27),Biochemistry!A:L,7,FALSE)</f>
        <v>41552.975694444445</v>
      </c>
      <c r="F27" s="62">
        <f>VLOOKUP(CONCATENATE(A27,"_",D27),Biochemistry!A:L,8,FALSE)</f>
        <v>41553.368055555555</v>
      </c>
      <c r="G27" s="6">
        <f>(VLOOKUP(CONCATENATE(A27,"_",D27),Biochemistry!A:L,9,FALSE))/1000</f>
        <v>0.96866999999999992</v>
      </c>
      <c r="H27" s="6">
        <f>VLOOKUP(CONCATENATE(A27,"_",D27),Biochemistry!A:L,10,FALSE)</f>
        <v>25</v>
      </c>
      <c r="I27" s="6">
        <f>VLOOKUP(CONCATENATE(A27,"_",D27),Biochemistry!A:L,11,FALSE)</f>
        <v>2</v>
      </c>
      <c r="J27" s="6">
        <f>VLOOKUP(CONCATENATE(A27,"_",D27),Biochemistry!A:L,12,FALSE)</f>
        <v>0.8</v>
      </c>
      <c r="K27" s="6">
        <f>(H27*G27)/(AVERAGE(H28:H31)*((F27-E27)*24))</f>
        <v>1.8369216182123737E-2</v>
      </c>
      <c r="L27" s="6">
        <f>(I27*G27*1000)/(AVERAGE(I28:I31)*((F27-E27)*24))</f>
        <v>4.2419633245316675</v>
      </c>
      <c r="M27" s="6">
        <f>(J27*G27)/(AVERAGE(J28:J31)*((F27-E27)*24))</f>
        <v>3.5780038476484498E-2</v>
      </c>
    </row>
    <row r="28" spans="1:13" hidden="1" x14ac:dyDescent="0.4">
      <c r="A28" s="67">
        <f t="shared" si="2"/>
        <v>1308</v>
      </c>
      <c r="B28" s="6" t="str">
        <f>VLOOKUP(A28,Treatment!A:B,2,FALSE)</f>
        <v>Placebo</v>
      </c>
      <c r="C28" s="6" t="s">
        <v>246</v>
      </c>
      <c r="D28" s="6">
        <v>13</v>
      </c>
      <c r="E28" s="62">
        <f>VLOOKUP(CONCATENATE(A28,"_",D28),Biochemistry!A:L,7,FALSE)</f>
        <v>41552.975694444445</v>
      </c>
      <c r="F28" s="62"/>
      <c r="H28" s="6">
        <f>VLOOKUP(CONCATENATE(A28,"_",D28),Biochemistry!A:L,10,FALSE)</f>
        <v>140</v>
      </c>
      <c r="I28" s="6">
        <f>VLOOKUP(CONCATENATE(A28,"_",D28),Biochemistry!A:L,11,FALSE)</f>
        <v>51</v>
      </c>
      <c r="J28" s="6">
        <f>VLOOKUP(CONCATENATE(A28,"_",D28),Biochemistry!A:L,12,FALSE)</f>
        <v>2.27</v>
      </c>
    </row>
    <row r="29" spans="1:13" hidden="1" x14ac:dyDescent="0.4">
      <c r="A29" s="67">
        <f t="shared" si="2"/>
        <v>1308</v>
      </c>
      <c r="B29" s="6" t="str">
        <f>VLOOKUP(A29,Treatment!A:B,2,FALSE)</f>
        <v>Placebo</v>
      </c>
      <c r="C29" s="6" t="s">
        <v>246</v>
      </c>
      <c r="D29" s="6">
        <v>14</v>
      </c>
      <c r="E29" s="62">
        <f>VLOOKUP(CONCATENATE(A29,"_",D29),Biochemistry!A:L,7,FALSE)</f>
        <v>41553.095833333333</v>
      </c>
      <c r="F29" s="62"/>
      <c r="H29" s="6">
        <f>VLOOKUP(CONCATENATE(A29,"_",D29),Biochemistry!A:L,10,FALSE)</f>
        <v>140</v>
      </c>
      <c r="I29" s="6">
        <f>VLOOKUP(CONCATENATE(A29,"_",D29),Biochemistry!A:L,11,FALSE)</f>
        <v>50</v>
      </c>
      <c r="J29" s="6">
        <f>VLOOKUP(CONCATENATE(A29,"_",D29),Biochemistry!A:L,12,FALSE)</f>
        <v>2.2799999999999998</v>
      </c>
    </row>
    <row r="30" spans="1:13" hidden="1" x14ac:dyDescent="0.4">
      <c r="A30" s="67">
        <f t="shared" si="2"/>
        <v>1308</v>
      </c>
      <c r="B30" s="6" t="str">
        <f>VLOOKUP(A30,Treatment!A:B,2,FALSE)</f>
        <v>Placebo</v>
      </c>
      <c r="C30" s="6" t="s">
        <v>246</v>
      </c>
      <c r="D30" s="6">
        <v>15</v>
      </c>
      <c r="E30" s="62">
        <f>VLOOKUP(CONCATENATE(A30,"_",D30),Biochemistry!A:L,7,FALSE)</f>
        <v>41553.228472222225</v>
      </c>
      <c r="F30" s="62"/>
      <c r="H30" s="6">
        <f>VLOOKUP(CONCATENATE(A30,"_",D30),Biochemistry!A:L,10,FALSE)</f>
        <v>140</v>
      </c>
      <c r="I30" s="6">
        <f>VLOOKUP(CONCATENATE(A30,"_",D30),Biochemistry!A:L,11,FALSE)</f>
        <v>44</v>
      </c>
      <c r="J30" s="6">
        <f>VLOOKUP(CONCATENATE(A30,"_",D30),Biochemistry!A:L,12,FALSE)</f>
        <v>2.2999999999999998</v>
      </c>
    </row>
    <row r="31" spans="1:13" hidden="1" x14ac:dyDescent="0.4">
      <c r="A31" s="68">
        <f t="shared" si="2"/>
        <v>1308</v>
      </c>
      <c r="B31" s="65" t="str">
        <f>VLOOKUP(A31,Treatment!A:B,2,FALSE)</f>
        <v>Placebo</v>
      </c>
      <c r="C31" s="65" t="s">
        <v>246</v>
      </c>
      <c r="D31" s="65">
        <v>16</v>
      </c>
      <c r="E31" s="66">
        <f>VLOOKUP(CONCATENATE(A31,"_",D31),Biochemistry!A:L,7,FALSE)</f>
        <v>41553.368055555555</v>
      </c>
      <c r="F31" s="66"/>
      <c r="G31" s="65"/>
      <c r="H31" s="65">
        <f>VLOOKUP(CONCATENATE(A31,"_",D31),Biochemistry!A:L,10,FALSE)</f>
        <v>140</v>
      </c>
      <c r="I31" s="65">
        <f>VLOOKUP(CONCATENATE(A31,"_",D31),Biochemistry!A:L,11,FALSE)</f>
        <v>49</v>
      </c>
      <c r="J31" s="65">
        <f>VLOOKUP(CONCATENATE(A31,"_",D31),Biochemistry!A:L,12,FALSE)</f>
        <v>2.35</v>
      </c>
      <c r="K31" s="65"/>
      <c r="L31" s="65"/>
      <c r="M31" s="65"/>
    </row>
    <row r="32" spans="1:13" x14ac:dyDescent="0.4">
      <c r="A32" s="67">
        <v>1319</v>
      </c>
      <c r="B32" s="6" t="str">
        <f>VLOOKUP(A32,Treatment!A:B,2,FALSE)</f>
        <v>Placebo</v>
      </c>
      <c r="C32" s="6" t="s">
        <v>251</v>
      </c>
      <c r="D32" s="6">
        <v>1</v>
      </c>
      <c r="E32" s="62">
        <f>VLOOKUP(CONCATENATE(A32,"_",D32),Biochemistry!A:L,7,FALSE)</f>
        <v>41551.993750000001</v>
      </c>
      <c r="F32" s="62">
        <f>VLOOKUP(CONCATENATE(A32,"_",D32),Biochemistry!A:L,8,FALSE)</f>
        <v>41552.343055555553</v>
      </c>
      <c r="G32" s="6">
        <f>(VLOOKUP(CONCATENATE(A32,"_",D32),Biochemistry!A:L,9,FALSE))/1000</f>
        <v>2.8782399999999999</v>
      </c>
      <c r="H32" s="6">
        <f>VLOOKUP(CONCATENATE(A32,"_",D32),Biochemistry!A:L,10,FALSE)</f>
        <v>24</v>
      </c>
      <c r="I32" s="6">
        <f>VLOOKUP(CONCATENATE(A32,"_",D32),Biochemistry!A:L,11,FALSE)</f>
        <v>3.3</v>
      </c>
      <c r="J32" s="6">
        <f>VLOOKUP(CONCATENATE(A32,"_",D32),Biochemistry!A:L,12,FALSE)</f>
        <v>0.7</v>
      </c>
      <c r="K32" s="6">
        <f>(H32*G32)/(AVERAGE(H33:H36)*((F32-E32)*24))</f>
        <v>5.8961659026792734E-2</v>
      </c>
      <c r="L32" s="6">
        <f>(I32*G32*1000)/(AVERAGE(I33:I36)*((F32-E32)*24))</f>
        <v>17.842285499790773</v>
      </c>
      <c r="M32" s="6">
        <f>(J32*G32)/(AVERAGE(J33:J36)*((F32-E32)*24))</f>
        <v>9.9722065945643132E-2</v>
      </c>
    </row>
    <row r="33" spans="1:13" hidden="1" x14ac:dyDescent="0.4">
      <c r="A33" s="67">
        <f>A32</f>
        <v>1319</v>
      </c>
      <c r="B33" s="6" t="str">
        <f>VLOOKUP(A33,Treatment!A:B,2,FALSE)</f>
        <v>Placebo</v>
      </c>
      <c r="C33" s="6" t="s">
        <v>246</v>
      </c>
      <c r="D33" s="6">
        <v>5</v>
      </c>
      <c r="E33" s="62">
        <f>VLOOKUP(CONCATENATE(A33,"_",D33),Biochemistry!A:L,7,FALSE)</f>
        <v>41551.993750000001</v>
      </c>
      <c r="F33" s="62"/>
      <c r="H33" s="6">
        <f>VLOOKUP(CONCATENATE(A33,"_",D33),Biochemistry!A:L,10,FALSE)</f>
        <v>139</v>
      </c>
      <c r="I33" s="6">
        <f>VLOOKUP(CONCATENATE(A33,"_",D33),Biochemistry!A:L,11,FALSE)</f>
        <v>64</v>
      </c>
      <c r="J33" s="6">
        <f>VLOOKUP(CONCATENATE(A33,"_",D33),Biochemistry!A:L,12,FALSE)</f>
        <v>2.39</v>
      </c>
    </row>
    <row r="34" spans="1:13" hidden="1" x14ac:dyDescent="0.4">
      <c r="A34" s="67">
        <f t="shared" ref="A34:A41" si="3">A33</f>
        <v>1319</v>
      </c>
      <c r="B34" s="6" t="str">
        <f>VLOOKUP(A34,Treatment!A:B,2,FALSE)</f>
        <v>Placebo</v>
      </c>
      <c r="C34" s="6" t="s">
        <v>246</v>
      </c>
      <c r="D34" s="6">
        <v>6</v>
      </c>
      <c r="E34" s="62">
        <f>VLOOKUP(CONCATENATE(A34,"_",D34),Biochemistry!A:L,7,FALSE)</f>
        <v>41552.09097222222</v>
      </c>
      <c r="F34" s="62"/>
      <c r="H34" s="6">
        <f>VLOOKUP(CONCATENATE(A34,"_",D34),Biochemistry!A:L,10,FALSE)</f>
        <v>139</v>
      </c>
      <c r="I34" s="6">
        <f>VLOOKUP(CONCATENATE(A34,"_",D34),Biochemistry!A:L,11,FALSE)</f>
        <v>63</v>
      </c>
      <c r="J34" s="6">
        <f>VLOOKUP(CONCATENATE(A34,"_",D34),Biochemistry!A:L,12,FALSE)</f>
        <v>2.39</v>
      </c>
    </row>
    <row r="35" spans="1:13" hidden="1" x14ac:dyDescent="0.4">
      <c r="A35" s="67">
        <f t="shared" si="3"/>
        <v>1319</v>
      </c>
      <c r="B35" s="6" t="str">
        <f>VLOOKUP(A35,Treatment!A:B,2,FALSE)</f>
        <v>Placebo</v>
      </c>
      <c r="C35" s="6" t="s">
        <v>246</v>
      </c>
      <c r="D35" s="6">
        <v>7</v>
      </c>
      <c r="E35" s="62">
        <f>VLOOKUP(CONCATENATE(A35,"_",D35),Biochemistry!A:L,7,FALSE)</f>
        <v>41552.232638888891</v>
      </c>
      <c r="F35" s="62"/>
      <c r="H35" s="6">
        <f>VLOOKUP(CONCATENATE(A35,"_",D35),Biochemistry!A:L,10,FALSE)</f>
        <v>141</v>
      </c>
      <c r="I35" s="6">
        <f>VLOOKUP(CONCATENATE(A35,"_",D35),Biochemistry!A:L,11,FALSE)</f>
        <v>62</v>
      </c>
      <c r="J35" s="6">
        <f>VLOOKUP(CONCATENATE(A35,"_",D35),Biochemistry!A:L,12,FALSE)</f>
        <v>2.4500000000000002</v>
      </c>
    </row>
    <row r="36" spans="1:13" hidden="1" x14ac:dyDescent="0.4">
      <c r="A36" s="67">
        <f t="shared" si="3"/>
        <v>1319</v>
      </c>
      <c r="B36" s="6" t="str">
        <f>VLOOKUP(A36,Treatment!A:B,2,FALSE)</f>
        <v>Placebo</v>
      </c>
      <c r="C36" s="6" t="s">
        <v>246</v>
      </c>
      <c r="D36" s="6">
        <v>8</v>
      </c>
      <c r="E36" s="62">
        <f>VLOOKUP(CONCATENATE(A36,"_",D36),Biochemistry!A:L,7,FALSE)</f>
        <v>41552.343055555553</v>
      </c>
      <c r="F36" s="62"/>
      <c r="H36" s="6">
        <f>VLOOKUP(CONCATENATE(A36,"_",D36),Biochemistry!A:L,10,FALSE)</f>
        <v>140</v>
      </c>
      <c r="I36" s="6">
        <f>VLOOKUP(CONCATENATE(A36,"_",D36),Biochemistry!A:L,11,FALSE)</f>
        <v>65</v>
      </c>
      <c r="J36" s="6">
        <f>VLOOKUP(CONCATENATE(A36,"_",D36),Biochemistry!A:L,12,FALSE)</f>
        <v>2.41</v>
      </c>
    </row>
    <row r="37" spans="1:13" x14ac:dyDescent="0.4">
      <c r="A37" s="67">
        <f t="shared" si="3"/>
        <v>1319</v>
      </c>
      <c r="B37" s="6" t="str">
        <f>VLOOKUP(A37,Treatment!A:B,2,FALSE)</f>
        <v>Placebo</v>
      </c>
      <c r="C37" s="6" t="s">
        <v>251</v>
      </c>
      <c r="D37" s="6">
        <v>2</v>
      </c>
      <c r="E37" s="62">
        <f>VLOOKUP(CONCATENATE(A37,"_",D37),Biochemistry!A:L,7,FALSE)</f>
        <v>41552.964583333334</v>
      </c>
      <c r="F37" s="62">
        <f>VLOOKUP(CONCATENATE(A37,"_",D37),Biochemistry!A:L,8,FALSE)</f>
        <v>41553.34652777778</v>
      </c>
      <c r="G37" s="6">
        <f>(VLOOKUP(CONCATENATE(A37,"_",D37),Biochemistry!A:L,9,FALSE))/1000</f>
        <v>1.2474100000000001</v>
      </c>
      <c r="H37" s="6">
        <f>VLOOKUP(CONCATENATE(A37,"_",D37),Biochemistry!A:L,10,FALSE)</f>
        <v>26</v>
      </c>
      <c r="I37" s="6">
        <f>VLOOKUP(CONCATENATE(A37,"_",D37),Biochemistry!A:L,11,FALSE)</f>
        <v>4.2</v>
      </c>
      <c r="J37" s="6">
        <f>VLOOKUP(CONCATENATE(A37,"_",D37),Biochemistry!A:L,12,FALSE)</f>
        <v>0.9</v>
      </c>
      <c r="K37" s="6">
        <f>(H37*G37)/(AVERAGE(H38:H41)*((F37-E37)*24))</f>
        <v>2.5317412262102865E-2</v>
      </c>
      <c r="L37" s="6">
        <f>(I37*G37*1000)/(AVERAGE(I38:I41)*((F37-E37)*24))</f>
        <v>8.9303215908901912</v>
      </c>
      <c r="M37" s="6">
        <f>(J37*G37)/(AVERAGE(J38:J41)*((F37-E37)*24))</f>
        <v>5.060867017269529E-2</v>
      </c>
    </row>
    <row r="38" spans="1:13" hidden="1" x14ac:dyDescent="0.4">
      <c r="A38" s="67">
        <f t="shared" si="3"/>
        <v>1319</v>
      </c>
      <c r="B38" s="6" t="str">
        <f>VLOOKUP(A38,Treatment!A:B,2,FALSE)</f>
        <v>Placebo</v>
      </c>
      <c r="C38" s="6" t="s">
        <v>246</v>
      </c>
      <c r="D38" s="6">
        <v>13</v>
      </c>
      <c r="E38" s="62">
        <f>VLOOKUP(CONCATENATE(A38,"_",D38),Biochemistry!A:L,7,FALSE)</f>
        <v>41552.964583333334</v>
      </c>
      <c r="F38" s="62"/>
      <c r="H38" s="6">
        <f>VLOOKUP(CONCATENATE(A38,"_",D38),Biochemistry!A:L,10,FALSE)</f>
        <v>141</v>
      </c>
      <c r="I38" s="6">
        <f>VLOOKUP(CONCATENATE(A38,"_",D38),Biochemistry!A:L,11,FALSE)</f>
        <v>64</v>
      </c>
      <c r="J38" s="6">
        <f>VLOOKUP(CONCATENATE(A38,"_",D38),Biochemistry!A:L,12,FALSE)</f>
        <v>2.39</v>
      </c>
    </row>
    <row r="39" spans="1:13" hidden="1" x14ac:dyDescent="0.4">
      <c r="A39" s="67">
        <f t="shared" si="3"/>
        <v>1319</v>
      </c>
      <c r="B39" s="6" t="str">
        <f>VLOOKUP(A39,Treatment!A:B,2,FALSE)</f>
        <v>Placebo</v>
      </c>
      <c r="C39" s="6" t="s">
        <v>246</v>
      </c>
      <c r="D39" s="6">
        <v>14</v>
      </c>
      <c r="E39" s="62">
        <f>VLOOKUP(CONCATENATE(A39,"_",D39),Biochemistry!A:L,7,FALSE)</f>
        <v>41553.088888888888</v>
      </c>
      <c r="F39" s="62"/>
      <c r="H39" s="6">
        <f>VLOOKUP(CONCATENATE(A39,"_",D39),Biochemistry!A:L,10,FALSE)</f>
        <v>138</v>
      </c>
      <c r="I39" s="6">
        <f>VLOOKUP(CONCATENATE(A39,"_",D39),Biochemistry!A:L,11,FALSE)</f>
        <v>68</v>
      </c>
      <c r="J39" s="6">
        <f>VLOOKUP(CONCATENATE(A39,"_",D39),Biochemistry!A:L,12,FALSE)</f>
        <v>2.4500000000000002</v>
      </c>
    </row>
    <row r="40" spans="1:13" hidden="1" x14ac:dyDescent="0.4">
      <c r="A40" s="67">
        <f t="shared" si="3"/>
        <v>1319</v>
      </c>
      <c r="B40" s="6" t="str">
        <f>VLOOKUP(A40,Treatment!A:B,2,FALSE)</f>
        <v>Placebo</v>
      </c>
      <c r="C40" s="6" t="s">
        <v>246</v>
      </c>
      <c r="D40" s="6">
        <v>15</v>
      </c>
      <c r="E40" s="62">
        <f>VLOOKUP(CONCATENATE(A40,"_",D40),Biochemistry!A:L,7,FALSE)</f>
        <v>41553.218055555553</v>
      </c>
      <c r="F40" s="62"/>
      <c r="H40" s="6">
        <f>VLOOKUP(CONCATENATE(A40,"_",D40),Biochemistry!A:L,10,FALSE)</f>
        <v>140</v>
      </c>
      <c r="I40" s="6">
        <f>VLOOKUP(CONCATENATE(A40,"_",D40),Biochemistry!A:L,11,FALSE)</f>
        <v>60</v>
      </c>
      <c r="J40" s="6">
        <f>VLOOKUP(CONCATENATE(A40,"_",D40),Biochemistry!A:L,12,FALSE)</f>
        <v>2.41</v>
      </c>
    </row>
    <row r="41" spans="1:13" hidden="1" x14ac:dyDescent="0.4">
      <c r="A41" s="68">
        <f t="shared" si="3"/>
        <v>1319</v>
      </c>
      <c r="B41" s="65" t="str">
        <f>VLOOKUP(A41,Treatment!A:B,2,FALSE)</f>
        <v>Placebo</v>
      </c>
      <c r="C41" s="65" t="s">
        <v>246</v>
      </c>
      <c r="D41" s="65">
        <v>16</v>
      </c>
      <c r="E41" s="66">
        <f>VLOOKUP(CONCATENATE(A41,"_",D41),Biochemistry!A:L,7,FALSE)</f>
        <v>41553.34652777778</v>
      </c>
      <c r="F41" s="66"/>
      <c r="G41" s="65"/>
      <c r="H41" s="65">
        <f>VLOOKUP(CONCATENATE(A41,"_",D41),Biochemistry!A:L,10,FALSE)</f>
        <v>140</v>
      </c>
      <c r="I41" s="65">
        <f>VLOOKUP(CONCATENATE(A41,"_",D41),Biochemistry!A:L,11,FALSE)</f>
        <v>64</v>
      </c>
      <c r="J41" s="65">
        <f>VLOOKUP(CONCATENATE(A41,"_",D41),Biochemistry!A:L,12,FALSE)</f>
        <v>2.4300000000000002</v>
      </c>
      <c r="K41" s="65"/>
      <c r="L41" s="65"/>
      <c r="M41" s="65"/>
    </row>
    <row r="42" spans="1:13" hidden="1" x14ac:dyDescent="0.4">
      <c r="A42" s="67">
        <v>1329</v>
      </c>
      <c r="B42" s="6" t="str">
        <f>VLOOKUP(A42,Treatment!A:B,2,FALSE)</f>
        <v>Caffeine</v>
      </c>
      <c r="C42" s="6" t="s">
        <v>255</v>
      </c>
      <c r="D42" s="6">
        <v>1</v>
      </c>
      <c r="E42" s="62">
        <f>VLOOKUP(CONCATENATE(A42,"_",D42),Biochemistry!A:L,7,FALSE)</f>
        <v>41586.96597222222</v>
      </c>
      <c r="F42" s="62">
        <f>VLOOKUP(CONCATENATE(A42,"_",D42),Biochemistry!A:L,8,FALSE)</f>
        <v>41587.348611111112</v>
      </c>
      <c r="G42" s="6">
        <f>(VLOOKUP(CONCATENATE(A42,"_",D42),Biochemistry!A:L,9,FALSE))/1000</f>
        <v>1.8440000000000001</v>
      </c>
      <c r="H42" s="6">
        <f>VLOOKUP(CONCATENATE(A42,"_",D42),Biochemistry!A:L,10,FALSE)</f>
        <v>32</v>
      </c>
      <c r="I42" s="6">
        <f>VLOOKUP(CONCATENATE(A42,"_",D42),Biochemistry!A:L,11,FALSE)</f>
        <v>1.9</v>
      </c>
      <c r="J42" s="6">
        <f>VLOOKUP(CONCATENATE(A42,"_",D42),Biochemistry!A:L,12,FALSE)</f>
        <v>1.9</v>
      </c>
      <c r="K42" s="6">
        <f>(H42)/(AVERAGE(H43:H46)*((F42-E42)*24))</f>
        <v>2.4889810733531047E-2</v>
      </c>
      <c r="L42" s="6">
        <f>(I42*1000)/(AVERAGE(I43:I46)*((F42-E42)*24))</f>
        <v>3.9980009994681516</v>
      </c>
      <c r="M42" s="6">
        <f>(J42)/(AVERAGE(J43:J46)*((F42-E42)*24))</f>
        <v>8.6477137606050913E-2</v>
      </c>
    </row>
    <row r="43" spans="1:13" hidden="1" x14ac:dyDescent="0.4">
      <c r="A43" s="67">
        <f>A42</f>
        <v>1329</v>
      </c>
      <c r="B43" s="6" t="str">
        <f>VLOOKUP(A43,Treatment!A:B,2,FALSE)</f>
        <v>Caffeine</v>
      </c>
      <c r="C43" s="6" t="s">
        <v>246</v>
      </c>
      <c r="D43" s="6">
        <v>5</v>
      </c>
      <c r="E43" s="62">
        <f>VLOOKUP(CONCATENATE(A43,"_",D43),Biochemistry!A:L,7,FALSE)</f>
        <v>41586.96597222222</v>
      </c>
      <c r="F43" s="62"/>
      <c r="H43" s="6">
        <f>VLOOKUP(CONCATENATE(A43,"_",D43),Biochemistry!A:L,10,FALSE)</f>
        <v>142</v>
      </c>
      <c r="I43" s="6">
        <f>VLOOKUP(CONCATENATE(A43,"_",D43),Biochemistry!A:L,11,FALSE)</f>
        <v>52</v>
      </c>
      <c r="J43" s="6">
        <f>VLOOKUP(CONCATENATE(A43,"_",D43),Biochemistry!A:L,12,FALSE)</f>
        <v>2.4300000000000002</v>
      </c>
    </row>
    <row r="44" spans="1:13" hidden="1" x14ac:dyDescent="0.4">
      <c r="A44" s="67">
        <f t="shared" ref="A44:A51" si="4">A43</f>
        <v>1329</v>
      </c>
      <c r="B44" s="6" t="str">
        <f>VLOOKUP(A44,Treatment!A:B,2,FALSE)</f>
        <v>Caffeine</v>
      </c>
      <c r="C44" s="6" t="s">
        <v>246</v>
      </c>
      <c r="D44" s="6">
        <v>6</v>
      </c>
      <c r="E44" s="62">
        <f>VLOOKUP(CONCATENATE(A44,"_",D44),Biochemistry!A:L,7,FALSE)</f>
        <v>41587.086805555555</v>
      </c>
      <c r="F44" s="62"/>
      <c r="H44" s="6">
        <f>VLOOKUP(CONCATENATE(A44,"_",D44),Biochemistry!A:L,10,FALSE)</f>
        <v>140</v>
      </c>
      <c r="I44" s="6">
        <f>VLOOKUP(CONCATENATE(A44,"_",D44),Biochemistry!A:L,11,FALSE)</f>
        <v>52</v>
      </c>
      <c r="J44" s="6">
        <f>VLOOKUP(CONCATENATE(A44,"_",D44),Biochemistry!A:L,12,FALSE)</f>
        <v>2.42</v>
      </c>
    </row>
    <row r="45" spans="1:13" hidden="1" x14ac:dyDescent="0.4">
      <c r="A45" s="67">
        <f t="shared" si="4"/>
        <v>1329</v>
      </c>
      <c r="B45" s="6" t="str">
        <f>VLOOKUP(A45,Treatment!A:B,2,FALSE)</f>
        <v>Caffeine</v>
      </c>
      <c r="C45" s="6" t="s">
        <v>246</v>
      </c>
      <c r="D45" s="6">
        <v>7</v>
      </c>
      <c r="E45" s="62">
        <f>VLOOKUP(CONCATENATE(A45,"_",D45),Biochemistry!A:L,7,FALSE)</f>
        <v>41587.222222222219</v>
      </c>
      <c r="F45" s="62"/>
      <c r="H45" s="6">
        <f>VLOOKUP(CONCATENATE(A45,"_",D45),Biochemistry!A:L,10,FALSE)</f>
        <v>139</v>
      </c>
      <c r="I45" s="6">
        <f>VLOOKUP(CONCATENATE(A45,"_",D45),Biochemistry!A:L,11,FALSE)</f>
        <v>45</v>
      </c>
      <c r="J45" s="6">
        <f>VLOOKUP(CONCATENATE(A45,"_",D45),Biochemistry!A:L,12,FALSE)</f>
        <v>2.39</v>
      </c>
    </row>
    <row r="46" spans="1:13" hidden="1" x14ac:dyDescent="0.4">
      <c r="A46" s="67">
        <f t="shared" si="4"/>
        <v>1329</v>
      </c>
      <c r="B46" s="6" t="str">
        <f>VLOOKUP(A46,Treatment!A:B,2,FALSE)</f>
        <v>Caffeine</v>
      </c>
      <c r="C46" s="6" t="s">
        <v>246</v>
      </c>
      <c r="D46" s="6">
        <v>8</v>
      </c>
      <c r="E46" s="62">
        <f>VLOOKUP(CONCATENATE(A46,"_",D46),Biochemistry!A:L,7,FALSE)</f>
        <v>41587.348611111112</v>
      </c>
      <c r="F46" s="62"/>
      <c r="H46" s="6">
        <f>VLOOKUP(CONCATENATE(A46,"_",D46),Biochemistry!A:L,10,FALSE)</f>
        <v>139</v>
      </c>
      <c r="I46" s="6">
        <f>VLOOKUP(CONCATENATE(A46,"_",D46),Biochemistry!A:L,11,FALSE)</f>
        <v>58</v>
      </c>
      <c r="J46" s="6">
        <f>VLOOKUP(CONCATENATE(A46,"_",D46),Biochemistry!A:L,12,FALSE)</f>
        <v>2.33</v>
      </c>
    </row>
    <row r="47" spans="1:13" hidden="1" x14ac:dyDescent="0.4">
      <c r="A47" s="67">
        <f t="shared" si="4"/>
        <v>1329</v>
      </c>
      <c r="B47" s="6" t="str">
        <f>VLOOKUP(A47,Treatment!A:B,2,FALSE)</f>
        <v>Caffeine</v>
      </c>
      <c r="C47" s="6" t="s">
        <v>255</v>
      </c>
      <c r="D47" s="6">
        <v>2</v>
      </c>
      <c r="E47" s="62">
        <f>VLOOKUP(CONCATENATE(A47,"_",D47),Biochemistry!A:L,7,FALSE)</f>
        <v>41587.981944444444</v>
      </c>
      <c r="F47" s="62">
        <f>VLOOKUP(CONCATENATE(A47,"_",D47),Biochemistry!A:L,8,FALSE)</f>
        <v>41588.338888888888</v>
      </c>
      <c r="G47" s="6">
        <f>(VLOOKUP(CONCATENATE(A47,"_",D47),Biochemistry!A:L,9,FALSE))/1000</f>
        <v>2.09</v>
      </c>
      <c r="H47" s="6">
        <f>VLOOKUP(CONCATENATE(A47,"_",D47),Biochemistry!A:L,10,FALSE)</f>
        <v>14</v>
      </c>
      <c r="I47" s="6">
        <f>VLOOKUP(CONCATENATE(A47,"_",D47),Biochemistry!A:L,11,FALSE)</f>
        <v>1.8</v>
      </c>
      <c r="J47" s="6">
        <f>VLOOKUP(CONCATENATE(A47,"_",D47),Biochemistry!A:L,12,FALSE)</f>
        <v>0.8</v>
      </c>
      <c r="K47" s="6">
        <f>(H47)/(AVERAGE(H48:H51)*((F47-E47)*24))</f>
        <v>1.2150492528915598E-2</v>
      </c>
      <c r="L47" s="6">
        <f>(I47*1000)/(AVERAGE(I48:I51)*((F47-E47)*24))</f>
        <v>3.945854113012027</v>
      </c>
      <c r="M47" s="6">
        <f>(J47)/(AVERAGE(J48:J51)*((F47-E47)*24))</f>
        <v>4.0602266959978831E-2</v>
      </c>
    </row>
    <row r="48" spans="1:13" hidden="1" x14ac:dyDescent="0.4">
      <c r="A48" s="67">
        <f t="shared" si="4"/>
        <v>1329</v>
      </c>
      <c r="B48" s="6" t="str">
        <f>VLOOKUP(A48,Treatment!A:B,2,FALSE)</f>
        <v>Caffeine</v>
      </c>
      <c r="C48" s="6" t="s">
        <v>246</v>
      </c>
      <c r="D48" s="6">
        <v>13</v>
      </c>
      <c r="E48" s="62">
        <f>VLOOKUP(CONCATENATE(A48,"_",D48),Biochemistry!A:L,7,FALSE)</f>
        <v>41587.981944444444</v>
      </c>
      <c r="F48" s="62"/>
      <c r="H48" s="6">
        <f>VLOOKUP(CONCATENATE(A48,"_",D48),Biochemistry!A:L,10,FALSE)</f>
        <v>139</v>
      </c>
      <c r="I48" s="6">
        <f>VLOOKUP(CONCATENATE(A48,"_",D48),Biochemistry!A:L,11,FALSE)</f>
        <v>52</v>
      </c>
      <c r="J48" s="6">
        <f>VLOOKUP(CONCATENATE(A48,"_",D48),Biochemistry!A:L,12,FALSE)</f>
        <v>2.35</v>
      </c>
    </row>
    <row r="49" spans="1:13" hidden="1" x14ac:dyDescent="0.4">
      <c r="A49" s="67">
        <f t="shared" si="4"/>
        <v>1329</v>
      </c>
      <c r="B49" s="6" t="str">
        <f>VLOOKUP(A49,Treatment!A:B,2,FALSE)</f>
        <v>Caffeine</v>
      </c>
      <c r="C49" s="6" t="s">
        <v>246</v>
      </c>
      <c r="D49" s="6">
        <v>14</v>
      </c>
      <c r="E49" s="62">
        <f>VLOOKUP(CONCATENATE(A49,"_",D49),Biochemistry!A:L,7,FALSE)</f>
        <v>41588.097222222219</v>
      </c>
      <c r="F49" s="62"/>
      <c r="H49" s="6">
        <f>VLOOKUP(CONCATENATE(A49,"_",D49),Biochemistry!A:L,10,FALSE)</f>
        <v>140</v>
      </c>
      <c r="I49" s="6">
        <f>VLOOKUP(CONCATENATE(A49,"_",D49),Biochemistry!A:L,11,FALSE)</f>
        <v>52</v>
      </c>
      <c r="J49" s="6">
        <f>VLOOKUP(CONCATENATE(A49,"_",D49),Biochemistry!A:L,12,FALSE)</f>
        <v>2.42</v>
      </c>
    </row>
    <row r="50" spans="1:13" hidden="1" x14ac:dyDescent="0.4">
      <c r="A50" s="67">
        <f t="shared" si="4"/>
        <v>1329</v>
      </c>
      <c r="B50" s="6" t="str">
        <f>VLOOKUP(A50,Treatment!A:B,2,FALSE)</f>
        <v>Caffeine</v>
      </c>
      <c r="C50" s="6" t="s">
        <v>246</v>
      </c>
      <c r="D50" s="6">
        <v>15</v>
      </c>
      <c r="E50" s="62">
        <f>VLOOKUP(CONCATENATE(A50,"_",D50),Biochemistry!A:L,7,FALSE)</f>
        <v>41588.228472222225</v>
      </c>
      <c r="F50" s="62"/>
      <c r="H50" s="6">
        <f>VLOOKUP(CONCATENATE(A50,"_",D50),Biochemistry!A:L,10,FALSE)</f>
        <v>138</v>
      </c>
      <c r="I50" s="6">
        <f>VLOOKUP(CONCATENATE(A50,"_",D50),Biochemistry!A:L,11,FALSE)</f>
        <v>64</v>
      </c>
      <c r="J50" s="6">
        <f>VLOOKUP(CONCATENATE(A50,"_",D50),Biochemistry!A:L,12,FALSE)</f>
        <v>2.36</v>
      </c>
    </row>
    <row r="51" spans="1:13" hidden="1" x14ac:dyDescent="0.4">
      <c r="A51" s="68">
        <f t="shared" si="4"/>
        <v>1329</v>
      </c>
      <c r="B51" s="65" t="str">
        <f>VLOOKUP(A51,Treatment!A:B,2,FALSE)</f>
        <v>Caffeine</v>
      </c>
      <c r="C51" s="65" t="s">
        <v>246</v>
      </c>
      <c r="D51" s="65">
        <v>16</v>
      </c>
      <c r="E51" s="66">
        <f>VLOOKUP(CONCATENATE(A51,"_",D51),Biochemistry!A:L,7,FALSE)</f>
        <v>41588.338888888888</v>
      </c>
      <c r="F51" s="66"/>
      <c r="G51" s="65"/>
      <c r="H51" s="65">
        <f>VLOOKUP(CONCATENATE(A51,"_",D51),Biochemistry!A:L,10,FALSE)</f>
        <v>121</v>
      </c>
      <c r="I51" s="65">
        <f>VLOOKUP(CONCATENATE(A51,"_",D51),Biochemistry!A:L,11,FALSE)</f>
        <v>45</v>
      </c>
      <c r="J51" s="65">
        <f>VLOOKUP(CONCATENATE(A51,"_",D51),Biochemistry!A:L,12,FALSE)</f>
        <v>2.0699999999999998</v>
      </c>
      <c r="K51" s="65"/>
      <c r="L51" s="65"/>
      <c r="M51" s="65"/>
    </row>
    <row r="52" spans="1:13" hidden="1" x14ac:dyDescent="0.4">
      <c r="A52" s="67">
        <v>1341</v>
      </c>
      <c r="B52" s="6" t="str">
        <f>VLOOKUP(A52,Treatment!A:B,2,FALSE)</f>
        <v>Caffeine</v>
      </c>
      <c r="C52" s="6" t="s">
        <v>255</v>
      </c>
      <c r="D52" s="6">
        <v>1</v>
      </c>
      <c r="E52" s="62">
        <f>VLOOKUP(CONCATENATE(A52,"_",D52),Biochemistry!A:L,7,FALSE)</f>
        <v>41607.979166666664</v>
      </c>
      <c r="F52" s="62">
        <f>VLOOKUP(CONCATENATE(A52,"_",D52),Biochemistry!A:L,8,FALSE)</f>
        <v>41608.333333333336</v>
      </c>
      <c r="G52" s="6">
        <f>(VLOOKUP(CONCATENATE(A52,"_",D52),Biochemistry!A:L,9,FALSE))/1000</f>
        <v>1.645</v>
      </c>
      <c r="H52" s="6">
        <f>VLOOKUP(CONCATENATE(A52,"_",D52),Biochemistry!A:L,10,FALSE)</f>
        <v>36</v>
      </c>
      <c r="I52" s="6">
        <f>VLOOKUP(CONCATENATE(A52,"_",D52),Biochemistry!A:L,11,FALSE)</f>
        <v>2.1</v>
      </c>
      <c r="J52" s="6">
        <f>VLOOKUP(CONCATENATE(A52,"_",D52),Biochemistry!A:L,12,FALSE)</f>
        <v>2.1</v>
      </c>
      <c r="K52" s="6">
        <f>(H52)/(AVERAGE(H53:H56)*((F52-E52)*24))</f>
        <v>3.0802139037011293E-2</v>
      </c>
      <c r="L52" s="6">
        <f>(I52*1000)/(AVERAGE(I53:I56)*((F52-E52)*24))</f>
        <v>4.1176470587671341</v>
      </c>
      <c r="M52" s="6">
        <f>(J52)/(AVERAGE(J53:J56)*((F52-E52)*24))</f>
        <v>0.10125361619919183</v>
      </c>
    </row>
    <row r="53" spans="1:13" hidden="1" x14ac:dyDescent="0.4">
      <c r="A53" s="67">
        <f>A52</f>
        <v>1341</v>
      </c>
      <c r="B53" s="6" t="str">
        <f>VLOOKUP(A53,Treatment!A:B,2,FALSE)</f>
        <v>Caffeine</v>
      </c>
      <c r="C53" s="6" t="s">
        <v>246</v>
      </c>
      <c r="D53" s="6">
        <v>5</v>
      </c>
      <c r="E53" s="62">
        <f>VLOOKUP(CONCATENATE(A53,"_",D53),Biochemistry!A:L,7,FALSE)</f>
        <v>41607.979166666664</v>
      </c>
      <c r="F53" s="62"/>
      <c r="H53" s="6">
        <f>VLOOKUP(CONCATENATE(A53,"_",D53),Biochemistry!A:L,10,FALSE)</f>
        <v>137</v>
      </c>
      <c r="I53" s="6">
        <f>VLOOKUP(CONCATENATE(A53,"_",D53),Biochemistry!A:L,11,FALSE)</f>
        <v>58</v>
      </c>
      <c r="J53" s="6">
        <f>VLOOKUP(CONCATENATE(A53,"_",D53),Biochemistry!A:L,12,FALSE)</f>
        <v>2.5</v>
      </c>
    </row>
    <row r="54" spans="1:13" hidden="1" x14ac:dyDescent="0.4">
      <c r="A54" s="67">
        <f t="shared" ref="A54:A61" si="5">A53</f>
        <v>1341</v>
      </c>
      <c r="B54" s="6" t="str">
        <f>VLOOKUP(A54,Treatment!A:B,2,FALSE)</f>
        <v>Caffeine</v>
      </c>
      <c r="C54" s="6" t="s">
        <v>246</v>
      </c>
      <c r="D54" s="6">
        <v>6</v>
      </c>
      <c r="E54" s="62">
        <f>VLOOKUP(CONCATENATE(A54,"_",D54),Biochemistry!A:L,7,FALSE)</f>
        <v>41608.106944444444</v>
      </c>
      <c r="F54" s="62"/>
      <c r="H54" s="6">
        <f>VLOOKUP(CONCATENATE(A54,"_",D54),Biochemistry!A:L,10,FALSE)</f>
        <v>138</v>
      </c>
      <c r="I54" s="6">
        <f>VLOOKUP(CONCATENATE(A54,"_",D54),Biochemistry!A:L,11,FALSE)</f>
        <v>62</v>
      </c>
      <c r="J54" s="6">
        <f>VLOOKUP(CONCATENATE(A54,"_",D54),Biochemistry!A:L,12,FALSE)</f>
        <v>2.38</v>
      </c>
    </row>
    <row r="55" spans="1:13" hidden="1" x14ac:dyDescent="0.4">
      <c r="A55" s="67">
        <f t="shared" si="5"/>
        <v>1341</v>
      </c>
      <c r="B55" s="6" t="str">
        <f>VLOOKUP(A55,Treatment!A:B,2,FALSE)</f>
        <v>Caffeine</v>
      </c>
      <c r="C55" s="6" t="s">
        <v>246</v>
      </c>
      <c r="D55" s="6">
        <v>7</v>
      </c>
      <c r="E55" s="62" t="s">
        <v>237</v>
      </c>
      <c r="F55" s="62"/>
      <c r="H55" s="6" t="s">
        <v>237</v>
      </c>
      <c r="I55" s="6" t="s">
        <v>237</v>
      </c>
      <c r="J55" s="6" t="s">
        <v>237</v>
      </c>
    </row>
    <row r="56" spans="1:13" hidden="1" x14ac:dyDescent="0.4">
      <c r="A56" s="67">
        <f t="shared" si="5"/>
        <v>1341</v>
      </c>
      <c r="B56" s="6" t="str">
        <f>VLOOKUP(A56,Treatment!A:B,2,FALSE)</f>
        <v>Caffeine</v>
      </c>
      <c r="C56" s="6" t="s">
        <v>246</v>
      </c>
      <c r="D56" s="6">
        <v>8</v>
      </c>
      <c r="E56" s="62" t="s">
        <v>237</v>
      </c>
      <c r="F56" s="62"/>
      <c r="H56" s="6" t="s">
        <v>237</v>
      </c>
      <c r="I56" s="6" t="s">
        <v>237</v>
      </c>
      <c r="J56" s="6" t="s">
        <v>237</v>
      </c>
    </row>
    <row r="57" spans="1:13" hidden="1" x14ac:dyDescent="0.4">
      <c r="A57" s="67">
        <f t="shared" si="5"/>
        <v>1341</v>
      </c>
      <c r="B57" s="6" t="str">
        <f>VLOOKUP(A57,Treatment!A:B,2,FALSE)</f>
        <v>Caffeine</v>
      </c>
      <c r="C57" s="6" t="s">
        <v>255</v>
      </c>
      <c r="D57" s="6">
        <v>2</v>
      </c>
      <c r="E57" s="62">
        <f>VLOOKUP(CONCATENATE(A57,"_",D57),Biochemistry!A:L,7,FALSE)</f>
        <v>41608.979166666664</v>
      </c>
      <c r="F57" s="62">
        <f>VLOOKUP(CONCATENATE(A57,"_",D57),Biochemistry!A:L,8,FALSE)</f>
        <v>41609.333333333336</v>
      </c>
      <c r="G57" s="6">
        <f>(VLOOKUP(CONCATENATE(A57,"_",D57),Biochemistry!A:L,9,FALSE))/1000</f>
        <v>1.44</v>
      </c>
      <c r="H57" s="6">
        <f>VLOOKUP(CONCATENATE(A57,"_",D57),Biochemistry!A:L,10,FALSE)</f>
        <v>40</v>
      </c>
      <c r="I57" s="6">
        <f>VLOOKUP(CONCATENATE(A57,"_",D57),Biochemistry!A:L,11,FALSE)</f>
        <v>2.4</v>
      </c>
      <c r="J57" s="6">
        <f>VLOOKUP(CONCATENATE(A57,"_",D57),Biochemistry!A:L,12,FALSE)</f>
        <v>2</v>
      </c>
      <c r="K57" s="6" t="s">
        <v>237</v>
      </c>
      <c r="L57" s="6" t="s">
        <v>237</v>
      </c>
      <c r="M57" s="6" t="s">
        <v>237</v>
      </c>
    </row>
    <row r="58" spans="1:13" hidden="1" x14ac:dyDescent="0.4">
      <c r="A58" s="67">
        <f t="shared" si="5"/>
        <v>1341</v>
      </c>
      <c r="B58" s="6" t="str">
        <f>VLOOKUP(A58,Treatment!A:B,2,FALSE)</f>
        <v>Caffeine</v>
      </c>
      <c r="C58" s="6" t="s">
        <v>246</v>
      </c>
      <c r="D58" s="6">
        <v>13</v>
      </c>
      <c r="E58" s="62" t="s">
        <v>237</v>
      </c>
      <c r="F58" s="62"/>
      <c r="H58" s="6" t="s">
        <v>237</v>
      </c>
      <c r="I58" s="6" t="s">
        <v>237</v>
      </c>
      <c r="J58" s="6" t="s">
        <v>237</v>
      </c>
    </row>
    <row r="59" spans="1:13" hidden="1" x14ac:dyDescent="0.4">
      <c r="A59" s="67">
        <f t="shared" si="5"/>
        <v>1341</v>
      </c>
      <c r="B59" s="6" t="str">
        <f>VLOOKUP(A59,Treatment!A:B,2,FALSE)</f>
        <v>Caffeine</v>
      </c>
      <c r="C59" s="6" t="s">
        <v>246</v>
      </c>
      <c r="D59" s="6">
        <v>14</v>
      </c>
      <c r="E59" s="62" t="s">
        <v>237</v>
      </c>
      <c r="F59" s="62"/>
      <c r="H59" s="6" t="s">
        <v>237</v>
      </c>
      <c r="I59" s="6" t="s">
        <v>237</v>
      </c>
      <c r="J59" s="6" t="s">
        <v>237</v>
      </c>
    </row>
    <row r="60" spans="1:13" hidden="1" x14ac:dyDescent="0.4">
      <c r="A60" s="67">
        <f t="shared" si="5"/>
        <v>1341</v>
      </c>
      <c r="B60" s="6" t="str">
        <f>VLOOKUP(A60,Treatment!A:B,2,FALSE)</f>
        <v>Caffeine</v>
      </c>
      <c r="C60" s="6" t="s">
        <v>246</v>
      </c>
      <c r="D60" s="6">
        <v>15</v>
      </c>
      <c r="E60" s="62" t="s">
        <v>237</v>
      </c>
      <c r="F60" s="62"/>
      <c r="H60" s="6" t="s">
        <v>237</v>
      </c>
      <c r="I60" s="6" t="s">
        <v>237</v>
      </c>
      <c r="J60" s="6" t="s">
        <v>237</v>
      </c>
    </row>
    <row r="61" spans="1:13" hidden="1" x14ac:dyDescent="0.4">
      <c r="A61" s="68">
        <f t="shared" si="5"/>
        <v>1341</v>
      </c>
      <c r="B61" s="65" t="str">
        <f>VLOOKUP(A61,Treatment!A:B,2,FALSE)</f>
        <v>Caffeine</v>
      </c>
      <c r="C61" s="65" t="s">
        <v>246</v>
      </c>
      <c r="D61" s="65">
        <v>16</v>
      </c>
      <c r="E61" s="66" t="s">
        <v>237</v>
      </c>
      <c r="F61" s="66"/>
      <c r="G61" s="65"/>
      <c r="H61" s="65" t="s">
        <v>237</v>
      </c>
      <c r="I61" s="65" t="s">
        <v>237</v>
      </c>
      <c r="J61" s="65" t="s">
        <v>237</v>
      </c>
      <c r="K61" s="65"/>
      <c r="L61" s="65"/>
      <c r="M61" s="65"/>
    </row>
    <row r="62" spans="1:13" hidden="1" x14ac:dyDescent="0.4">
      <c r="A62" s="67">
        <v>1343</v>
      </c>
      <c r="B62" s="6" t="str">
        <f>VLOOKUP(A62,Treatment!A:B,2,FALSE)</f>
        <v>Caffeine</v>
      </c>
      <c r="C62" s="6" t="s">
        <v>255</v>
      </c>
      <c r="D62" s="6">
        <v>1</v>
      </c>
      <c r="E62" s="62">
        <f>VLOOKUP(CONCATENATE(A62,"_",D62),Biochemistry!A:L,7,FALSE)</f>
        <v>41586.961805555555</v>
      </c>
      <c r="F62" s="62">
        <f>VLOOKUP(CONCATENATE(A62,"_",D62),Biochemistry!A:L,8,FALSE)</f>
        <v>41587.338194444441</v>
      </c>
      <c r="G62" s="6">
        <f>(VLOOKUP(CONCATENATE(A62,"_",D62),Biochemistry!A:L,9,FALSE))/1000</f>
        <v>2.8439999999999999</v>
      </c>
      <c r="H62" s="6">
        <f>VLOOKUP(CONCATENATE(A62,"_",D62),Biochemistry!A:L,10,FALSE)</f>
        <v>21</v>
      </c>
      <c r="I62" s="6">
        <f>VLOOKUP(CONCATENATE(A62,"_",D62),Biochemistry!A:L,11,FALSE)</f>
        <v>2.2000000000000002</v>
      </c>
      <c r="J62" s="6">
        <f>VLOOKUP(CONCATENATE(A62,"_",D62),Biochemistry!A:L,12,FALSE)</f>
        <v>1.2</v>
      </c>
      <c r="K62" s="6">
        <f>(H62)/(AVERAGE(H63:H66)*((F62-E62)*24))</f>
        <v>1.6785005395302883E-2</v>
      </c>
      <c r="L62" s="6">
        <f>(I62*1000)/(AVERAGE(I63:I66)*((F62-E62)*24))</f>
        <v>3.7182051210096607</v>
      </c>
      <c r="M62" s="6">
        <f>(J62)/(AVERAGE(J63:J66)*((F62-E62)*24))</f>
        <v>5.6051193423735969E-2</v>
      </c>
    </row>
    <row r="63" spans="1:13" hidden="1" x14ac:dyDescent="0.4">
      <c r="A63" s="67">
        <f>A62</f>
        <v>1343</v>
      </c>
      <c r="B63" s="6" t="str">
        <f>VLOOKUP(A63,Treatment!A:B,2,FALSE)</f>
        <v>Caffeine</v>
      </c>
      <c r="C63" s="6" t="s">
        <v>246</v>
      </c>
      <c r="D63" s="6">
        <v>5</v>
      </c>
      <c r="E63" s="62">
        <f>VLOOKUP(CONCATENATE(A63,"_",D63),Biochemistry!A:L,7,FALSE)</f>
        <v>41586.961805555555</v>
      </c>
      <c r="F63" s="62"/>
      <c r="H63" s="6">
        <f>VLOOKUP(CONCATENATE(A63,"_",D63),Biochemistry!A:L,10,FALSE)</f>
        <v>139</v>
      </c>
      <c r="I63" s="6">
        <f>VLOOKUP(CONCATENATE(A63,"_",D63),Biochemistry!A:L,11,FALSE)</f>
        <v>60</v>
      </c>
      <c r="J63" s="6">
        <f>VLOOKUP(CONCATENATE(A63,"_",D63),Biochemistry!A:L,12,FALSE)</f>
        <v>2.3199999999999998</v>
      </c>
    </row>
    <row r="64" spans="1:13" hidden="1" x14ac:dyDescent="0.4">
      <c r="A64" s="67">
        <f t="shared" ref="A64:A71" si="6">A63</f>
        <v>1343</v>
      </c>
      <c r="B64" s="6" t="str">
        <f>VLOOKUP(A64,Treatment!A:B,2,FALSE)</f>
        <v>Caffeine</v>
      </c>
      <c r="C64" s="6" t="s">
        <v>246</v>
      </c>
      <c r="D64" s="6">
        <v>6</v>
      </c>
      <c r="E64" s="62">
        <f>VLOOKUP(CONCATENATE(A64,"_",D64),Biochemistry!A:L,7,FALSE)</f>
        <v>41587.097916666666</v>
      </c>
      <c r="F64" s="62"/>
      <c r="H64" s="6">
        <f>VLOOKUP(CONCATENATE(A64,"_",D64),Biochemistry!A:L,10,FALSE)</f>
        <v>137</v>
      </c>
      <c r="I64" s="6">
        <f>VLOOKUP(CONCATENATE(A64,"_",D64),Biochemistry!A:L,11,FALSE)</f>
        <v>67</v>
      </c>
      <c r="J64" s="6">
        <f>VLOOKUP(CONCATENATE(A64,"_",D64),Biochemistry!A:L,12,FALSE)</f>
        <v>2.36</v>
      </c>
    </row>
    <row r="65" spans="1:13" hidden="1" x14ac:dyDescent="0.4">
      <c r="A65" s="67">
        <f t="shared" si="6"/>
        <v>1343</v>
      </c>
      <c r="B65" s="6" t="str">
        <f>VLOOKUP(A65,Treatment!A:B,2,FALSE)</f>
        <v>Caffeine</v>
      </c>
      <c r="C65" s="6" t="s">
        <v>246</v>
      </c>
      <c r="D65" s="6">
        <v>7</v>
      </c>
      <c r="E65" s="62">
        <f>VLOOKUP(CONCATENATE(A65,"_",D65),Biochemistry!A:L,7,FALSE)</f>
        <v>41587.21597222222</v>
      </c>
      <c r="F65" s="62"/>
      <c r="H65" s="6">
        <f>VLOOKUP(CONCATENATE(A65,"_",D65),Biochemistry!A:L,10,FALSE)</f>
        <v>139</v>
      </c>
      <c r="I65" s="6">
        <f>VLOOKUP(CONCATENATE(A65,"_",D65),Biochemistry!A:L,11,FALSE)</f>
        <v>66</v>
      </c>
      <c r="J65" s="6">
        <f>VLOOKUP(CONCATENATE(A65,"_",D65),Biochemistry!A:L,12,FALSE)</f>
        <v>2.46</v>
      </c>
    </row>
    <row r="66" spans="1:13" hidden="1" x14ac:dyDescent="0.4">
      <c r="A66" s="67">
        <f t="shared" si="6"/>
        <v>1343</v>
      </c>
      <c r="B66" s="6" t="str">
        <f>VLOOKUP(A66,Treatment!A:B,2,FALSE)</f>
        <v>Caffeine</v>
      </c>
      <c r="C66" s="6" t="s">
        <v>246</v>
      </c>
      <c r="D66" s="6">
        <v>8</v>
      </c>
      <c r="E66" s="62">
        <f>VLOOKUP(CONCATENATE(A66,"_",D66),Biochemistry!A:L,7,FALSE)</f>
        <v>41587.338194444441</v>
      </c>
      <c r="F66" s="62"/>
      <c r="H66" s="6">
        <f>VLOOKUP(CONCATENATE(A66,"_",D66),Biochemistry!A:L,10,FALSE)</f>
        <v>139</v>
      </c>
      <c r="I66" s="6">
        <f>VLOOKUP(CONCATENATE(A66,"_",D66),Biochemistry!A:L,11,FALSE)</f>
        <v>69</v>
      </c>
      <c r="J66" s="6">
        <f>VLOOKUP(CONCATENATE(A66,"_",D66),Biochemistry!A:L,12,FALSE)</f>
        <v>2.34</v>
      </c>
    </row>
    <row r="67" spans="1:13" hidden="1" x14ac:dyDescent="0.4">
      <c r="A67" s="67">
        <f t="shared" si="6"/>
        <v>1343</v>
      </c>
      <c r="B67" s="6" t="str">
        <f>VLOOKUP(A67,Treatment!A:B,2,FALSE)</f>
        <v>Caffeine</v>
      </c>
      <c r="C67" s="6" t="s">
        <v>255</v>
      </c>
      <c r="D67" s="6">
        <v>2</v>
      </c>
      <c r="E67" s="62">
        <f>VLOOKUP(CONCATENATE(A67,"_",D67),Biochemistry!A:L,7,FALSE)</f>
        <v>41587.974999999999</v>
      </c>
      <c r="F67" s="62">
        <f>VLOOKUP(CONCATENATE(A67,"_",D67),Biochemistry!A:L,8,FALSE)</f>
        <v>41588.32708333333</v>
      </c>
      <c r="G67" s="6">
        <f>(VLOOKUP(CONCATENATE(A67,"_",D67),Biochemistry!A:L,9,FALSE))/1000</f>
        <v>1.85</v>
      </c>
      <c r="H67" s="6">
        <f>VLOOKUP(CONCATENATE(A67,"_",D67),Biochemistry!A:L,10,FALSE)</f>
        <v>21</v>
      </c>
      <c r="I67" s="6">
        <f>VLOOKUP(CONCATENATE(A67,"_",D67),Biochemistry!A:L,11,FALSE)</f>
        <v>3.3</v>
      </c>
      <c r="J67" s="6">
        <f>VLOOKUP(CONCATENATE(A67,"_",D67),Biochemistry!A:L,12,FALSE)</f>
        <v>2</v>
      </c>
      <c r="K67" s="6">
        <f>(H67)/(AVERAGE(H68:H71)*((F67-E67)*24))</f>
        <v>1.8041430857389556E-2</v>
      </c>
      <c r="L67" s="6">
        <f>(I67*1000)/(AVERAGE(I68:I71)*((F67-E67)*24))</f>
        <v>6.2989120061427482</v>
      </c>
      <c r="M67" s="6">
        <f>(J67)/(AVERAGE(J68:J71)*((F67-E67)*24))</f>
        <v>9.9343710612318462E-2</v>
      </c>
    </row>
    <row r="68" spans="1:13" hidden="1" x14ac:dyDescent="0.4">
      <c r="A68" s="67">
        <f t="shared" si="6"/>
        <v>1343</v>
      </c>
      <c r="B68" s="6" t="str">
        <f>VLOOKUP(A68,Treatment!A:B,2,FALSE)</f>
        <v>Caffeine</v>
      </c>
      <c r="C68" s="6" t="s">
        <v>246</v>
      </c>
      <c r="D68" s="6">
        <v>13</v>
      </c>
      <c r="E68" s="62">
        <f>VLOOKUP(CONCATENATE(A68,"_",D68),Biochemistry!A:L,7,FALSE)</f>
        <v>41587.974999999999</v>
      </c>
      <c r="F68" s="62"/>
      <c r="H68" s="6">
        <f>VLOOKUP(CONCATENATE(A68,"_",D68),Biochemistry!A:L,10,FALSE)</f>
        <v>138</v>
      </c>
      <c r="I68" s="6">
        <f>VLOOKUP(CONCATENATE(A68,"_",D68),Biochemistry!A:L,11,FALSE)</f>
        <v>67</v>
      </c>
      <c r="J68" s="6">
        <f>VLOOKUP(CONCATENATE(A68,"_",D68),Biochemistry!A:L,12,FALSE)</f>
        <v>2.36</v>
      </c>
    </row>
    <row r="69" spans="1:13" hidden="1" x14ac:dyDescent="0.4">
      <c r="A69" s="67">
        <f t="shared" si="6"/>
        <v>1343</v>
      </c>
      <c r="B69" s="6" t="str">
        <f>VLOOKUP(A69,Treatment!A:B,2,FALSE)</f>
        <v>Caffeine</v>
      </c>
      <c r="C69" s="6" t="s">
        <v>246</v>
      </c>
      <c r="D69" s="6">
        <v>14</v>
      </c>
      <c r="E69" s="62">
        <f>VLOOKUP(CONCATENATE(A69,"_",D69),Biochemistry!A:L,7,FALSE)</f>
        <v>41588.087500000001</v>
      </c>
      <c r="F69" s="62"/>
      <c r="H69" s="6">
        <f>VLOOKUP(CONCATENATE(A69,"_",D69),Biochemistry!A:L,10,FALSE)</f>
        <v>138</v>
      </c>
      <c r="I69" s="6">
        <f>VLOOKUP(CONCATENATE(A69,"_",D69),Biochemistry!A:L,11,FALSE)</f>
        <v>63</v>
      </c>
      <c r="J69" s="6">
        <f>VLOOKUP(CONCATENATE(A69,"_",D69),Biochemistry!A:L,12,FALSE)</f>
        <v>2.33</v>
      </c>
    </row>
    <row r="70" spans="1:13" hidden="1" x14ac:dyDescent="0.4">
      <c r="A70" s="67">
        <f t="shared" si="6"/>
        <v>1343</v>
      </c>
      <c r="B70" s="6" t="str">
        <f>VLOOKUP(A70,Treatment!A:B,2,FALSE)</f>
        <v>Caffeine</v>
      </c>
      <c r="C70" s="6" t="s">
        <v>246</v>
      </c>
      <c r="D70" s="6">
        <v>15</v>
      </c>
      <c r="E70" s="62">
        <f>VLOOKUP(CONCATENATE(A70,"_",D70),Biochemistry!A:L,7,FALSE)</f>
        <v>41588.216666666667</v>
      </c>
      <c r="F70" s="62"/>
      <c r="H70" s="6">
        <f>VLOOKUP(CONCATENATE(A70,"_",D70),Biochemistry!A:L,10,FALSE)</f>
        <v>138</v>
      </c>
      <c r="I70" s="6">
        <f>VLOOKUP(CONCATENATE(A70,"_",D70),Biochemistry!A:L,11,FALSE)</f>
        <v>45</v>
      </c>
      <c r="J70" s="6">
        <f>VLOOKUP(CONCATENATE(A70,"_",D70),Biochemistry!A:L,12,FALSE)</f>
        <v>2.38</v>
      </c>
    </row>
    <row r="71" spans="1:13" hidden="1" x14ac:dyDescent="0.4">
      <c r="A71" s="68">
        <f t="shared" si="6"/>
        <v>1343</v>
      </c>
      <c r="B71" s="65" t="str">
        <f>VLOOKUP(A71,Treatment!A:B,2,FALSE)</f>
        <v>Caffeine</v>
      </c>
      <c r="C71" s="65" t="s">
        <v>246</v>
      </c>
      <c r="D71" s="65">
        <v>16</v>
      </c>
      <c r="E71" s="66">
        <f>VLOOKUP(CONCATENATE(A71,"_",D71),Biochemistry!A:L,7,FALSE)</f>
        <v>41588.32708333333</v>
      </c>
      <c r="F71" s="66"/>
      <c r="G71" s="65"/>
      <c r="H71" s="65">
        <f>VLOOKUP(CONCATENATE(A71,"_",D71),Biochemistry!A:L,10,FALSE)</f>
        <v>137</v>
      </c>
      <c r="I71" s="65">
        <f>VLOOKUP(CONCATENATE(A71,"_",D71),Biochemistry!A:L,11,FALSE)</f>
        <v>73</v>
      </c>
      <c r="J71" s="65">
        <f>VLOOKUP(CONCATENATE(A71,"_",D71),Biochemistry!A:L,12,FALSE)</f>
        <v>2.46</v>
      </c>
      <c r="K71" s="65"/>
      <c r="L71" s="65"/>
      <c r="M71" s="65"/>
    </row>
    <row r="72" spans="1:13" hidden="1" x14ac:dyDescent="0.4">
      <c r="A72" s="67">
        <v>1350</v>
      </c>
      <c r="B72" s="6" t="str">
        <f>VLOOKUP(A72,Treatment!A:B,2,FALSE)</f>
        <v>Caffeine</v>
      </c>
      <c r="C72" s="6" t="s">
        <v>255</v>
      </c>
      <c r="D72" s="6">
        <v>1</v>
      </c>
      <c r="E72" s="62">
        <f>VLOOKUP(CONCATENATE(A72,"_",D72),Biochemistry!A:L,7,FALSE)</f>
        <v>41586.973611111112</v>
      </c>
      <c r="F72" s="62">
        <f>VLOOKUP(CONCATENATE(A72,"_",D72),Biochemistry!A:L,8,FALSE)</f>
        <v>41587.333333333336</v>
      </c>
      <c r="G72" s="6">
        <f>(VLOOKUP(CONCATENATE(A72,"_",D72),Biochemistry!A:L,9,FALSE))/1000</f>
        <v>2.3420000000000001</v>
      </c>
      <c r="H72" s="6">
        <f>VLOOKUP(CONCATENATE(A72,"_",D72),Biochemistry!A:L,10,FALSE)</f>
        <v>3.6</v>
      </c>
      <c r="I72" s="6">
        <f>VLOOKUP(CONCATENATE(A72,"_",D72),Biochemistry!A:L,11,FALSE)</f>
        <v>1.4</v>
      </c>
      <c r="J72" s="6">
        <f>VLOOKUP(CONCATENATE(A72,"_",D72),Biochemistry!A:L,12,FALSE)</f>
        <v>1.4</v>
      </c>
      <c r="K72" s="6">
        <f>(H72)/(AVERAGE(H73:H76)*((F72-E72)*24))</f>
        <v>2.9058426270878396E-3</v>
      </c>
      <c r="L72" s="6">
        <f>(I72*1000)/(AVERAGE(I73:I76)*((F72-E72)*24))</f>
        <v>3.0888030887933704</v>
      </c>
      <c r="M72" s="6">
        <f>(J72)/(AVERAGE(J73:J76)*((F72-E72)*24))</f>
        <v>6.4477996883360617E-2</v>
      </c>
    </row>
    <row r="73" spans="1:13" hidden="1" x14ac:dyDescent="0.4">
      <c r="A73" s="67">
        <f>A72</f>
        <v>1350</v>
      </c>
      <c r="B73" s="6" t="str">
        <f>VLOOKUP(A73,Treatment!A:B,2,FALSE)</f>
        <v>Caffeine</v>
      </c>
      <c r="C73" s="6" t="s">
        <v>246</v>
      </c>
      <c r="D73" s="6">
        <v>5</v>
      </c>
      <c r="E73" s="62">
        <f>VLOOKUP(CONCATENATE(A73,"_",D73),Biochemistry!A:L,7,FALSE)</f>
        <v>41586.973611111112</v>
      </c>
      <c r="F73" s="62"/>
      <c r="H73" s="6">
        <f>VLOOKUP(CONCATENATE(A73,"_",D73),Biochemistry!A:L,10,FALSE)</f>
        <v>143</v>
      </c>
      <c r="I73" s="6">
        <f>VLOOKUP(CONCATENATE(A73,"_",D73),Biochemistry!A:L,11,FALSE)</f>
        <v>54</v>
      </c>
      <c r="J73" s="6">
        <f>VLOOKUP(CONCATENATE(A73,"_",D73),Biochemistry!A:L,12,FALSE)</f>
        <v>2.5</v>
      </c>
    </row>
    <row r="74" spans="1:13" hidden="1" x14ac:dyDescent="0.4">
      <c r="A74" s="67">
        <f t="shared" ref="A74:A81" si="7">A73</f>
        <v>1350</v>
      </c>
      <c r="B74" s="6" t="str">
        <f>VLOOKUP(A74,Treatment!A:B,2,FALSE)</f>
        <v>Caffeine</v>
      </c>
      <c r="C74" s="6" t="s">
        <v>246</v>
      </c>
      <c r="D74" s="6">
        <v>6</v>
      </c>
      <c r="E74" s="62" t="s">
        <v>237</v>
      </c>
      <c r="F74" s="62"/>
      <c r="H74" s="6" t="s">
        <v>237</v>
      </c>
      <c r="I74" s="6" t="s">
        <v>237</v>
      </c>
      <c r="J74" s="6" t="s">
        <v>237</v>
      </c>
    </row>
    <row r="75" spans="1:13" hidden="1" x14ac:dyDescent="0.4">
      <c r="A75" s="67">
        <f t="shared" si="7"/>
        <v>1350</v>
      </c>
      <c r="B75" s="6" t="str">
        <f>VLOOKUP(A75,Treatment!A:B,2,FALSE)</f>
        <v>Caffeine</v>
      </c>
      <c r="C75" s="6" t="s">
        <v>246</v>
      </c>
      <c r="D75" s="6">
        <v>7</v>
      </c>
      <c r="E75" s="62">
        <f>VLOOKUP(CONCATENATE(A75,"_",D75),Biochemistry!A:L,7,FALSE)</f>
        <v>41587.208333333336</v>
      </c>
      <c r="F75" s="62"/>
      <c r="H75" s="6">
        <f>VLOOKUP(CONCATENATE(A75,"_",D75),Biochemistry!A:L,10,FALSE)</f>
        <v>144</v>
      </c>
      <c r="I75" s="6">
        <f>VLOOKUP(CONCATENATE(A75,"_",D75),Biochemistry!A:L,11,FALSE)</f>
        <v>51</v>
      </c>
      <c r="J75" s="6">
        <f>VLOOKUP(CONCATENATE(A75,"_",D75),Biochemistry!A:L,12,FALSE)</f>
        <v>2.5299999999999998</v>
      </c>
    </row>
    <row r="76" spans="1:13" hidden="1" x14ac:dyDescent="0.4">
      <c r="A76" s="67">
        <f t="shared" si="7"/>
        <v>1350</v>
      </c>
      <c r="B76" s="6" t="str">
        <f>VLOOKUP(A76,Treatment!A:B,2,FALSE)</f>
        <v>Caffeine</v>
      </c>
      <c r="C76" s="6" t="s">
        <v>246</v>
      </c>
      <c r="D76" s="6">
        <v>8</v>
      </c>
      <c r="E76" s="62" t="s">
        <v>237</v>
      </c>
      <c r="F76" s="62"/>
      <c r="H76" s="6" t="s">
        <v>237</v>
      </c>
      <c r="I76" s="6" t="s">
        <v>237</v>
      </c>
      <c r="J76" s="6" t="s">
        <v>237</v>
      </c>
    </row>
    <row r="77" spans="1:13" hidden="1" x14ac:dyDescent="0.4">
      <c r="A77" s="67">
        <f t="shared" si="7"/>
        <v>1350</v>
      </c>
      <c r="B77" s="6" t="str">
        <f>VLOOKUP(A77,Treatment!A:B,2,FALSE)</f>
        <v>Caffeine</v>
      </c>
      <c r="C77" s="6" t="s">
        <v>255</v>
      </c>
      <c r="D77" s="6">
        <v>2</v>
      </c>
      <c r="E77" s="62">
        <f>VLOOKUP(CONCATENATE(A77,"_",D77),Biochemistry!A:L,7,FALSE)</f>
        <v>41587.979166666664</v>
      </c>
      <c r="F77" s="62">
        <f>VLOOKUP(CONCATENATE(A77,"_",D77),Biochemistry!A:L,8,FALSE)</f>
        <v>41588.351388888892</v>
      </c>
      <c r="G77" s="6">
        <f>(VLOOKUP(CONCATENATE(A77,"_",D77),Biochemistry!A:L,9,FALSE))/1000</f>
        <v>1.597</v>
      </c>
      <c r="H77" s="6">
        <f>VLOOKUP(CONCATENATE(A77,"_",D77),Biochemistry!A:L,10,FALSE)</f>
        <v>28</v>
      </c>
      <c r="I77" s="6">
        <f>VLOOKUP(CONCATENATE(A77,"_",D77),Biochemistry!A:L,11,FALSE)</f>
        <v>1.9</v>
      </c>
      <c r="J77" s="6">
        <f>VLOOKUP(CONCATENATE(A77,"_",D77),Biochemistry!A:L,12,FALSE)</f>
        <v>1.4</v>
      </c>
      <c r="K77" s="6">
        <f>(H77)/(AVERAGE(H78:H81)*((F77-E77)*24))</f>
        <v>2.1918380127011635E-2</v>
      </c>
      <c r="L77" s="6">
        <f>(I77*1000)/(AVERAGE(I78:I81)*((F77-E77)*24))</f>
        <v>3.4866650354268511</v>
      </c>
      <c r="M77" s="6">
        <f>(J77)/(AVERAGE(J78:J81)*((F77-E77)*24))</f>
        <v>6.0979150937016807E-2</v>
      </c>
    </row>
    <row r="78" spans="1:13" hidden="1" x14ac:dyDescent="0.4">
      <c r="A78" s="67">
        <f t="shared" si="7"/>
        <v>1350</v>
      </c>
      <c r="B78" s="6" t="str">
        <f>VLOOKUP(A78,Treatment!A:B,2,FALSE)</f>
        <v>Caffeine</v>
      </c>
      <c r="C78" s="6" t="s">
        <v>246</v>
      </c>
      <c r="D78" s="6">
        <v>13</v>
      </c>
      <c r="E78" s="62" t="s">
        <v>237</v>
      </c>
      <c r="F78" s="62"/>
      <c r="H78" s="6" t="s">
        <v>237</v>
      </c>
      <c r="I78" s="6" t="s">
        <v>237</v>
      </c>
      <c r="J78" s="6" t="s">
        <v>237</v>
      </c>
    </row>
    <row r="79" spans="1:13" hidden="1" x14ac:dyDescent="0.4">
      <c r="A79" s="67">
        <f t="shared" si="7"/>
        <v>1350</v>
      </c>
      <c r="B79" s="6" t="str">
        <f>VLOOKUP(A79,Treatment!A:B,2,FALSE)</f>
        <v>Caffeine</v>
      </c>
      <c r="C79" s="6" t="s">
        <v>246</v>
      </c>
      <c r="D79" s="6">
        <v>14</v>
      </c>
      <c r="E79" s="62" t="s">
        <v>237</v>
      </c>
      <c r="F79" s="62"/>
      <c r="H79" s="6" t="s">
        <v>237</v>
      </c>
      <c r="I79" s="6" t="s">
        <v>237</v>
      </c>
      <c r="J79" s="6" t="s">
        <v>237</v>
      </c>
    </row>
    <row r="80" spans="1:13" hidden="1" x14ac:dyDescent="0.4">
      <c r="A80" s="67">
        <f t="shared" si="7"/>
        <v>1350</v>
      </c>
      <c r="B80" s="6" t="str">
        <f>VLOOKUP(A80,Treatment!A:B,2,FALSE)</f>
        <v>Caffeine</v>
      </c>
      <c r="C80" s="6" t="s">
        <v>246</v>
      </c>
      <c r="D80" s="6">
        <v>15</v>
      </c>
      <c r="E80" s="62" t="s">
        <v>237</v>
      </c>
      <c r="F80" s="62"/>
      <c r="H80" s="6" t="s">
        <v>237</v>
      </c>
      <c r="I80" s="6" t="s">
        <v>237</v>
      </c>
      <c r="J80" s="6" t="s">
        <v>237</v>
      </c>
    </row>
    <row r="81" spans="1:13" hidden="1" x14ac:dyDescent="0.4">
      <c r="A81" s="68">
        <f t="shared" si="7"/>
        <v>1350</v>
      </c>
      <c r="B81" s="65" t="str">
        <f>VLOOKUP(A81,Treatment!A:B,2,FALSE)</f>
        <v>Caffeine</v>
      </c>
      <c r="C81" s="65" t="s">
        <v>246</v>
      </c>
      <c r="D81" s="65">
        <v>16</v>
      </c>
      <c r="E81" s="66">
        <f>VLOOKUP(CONCATENATE(A81,"_",D81),Biochemistry!A:L,7,FALSE)</f>
        <v>41588.351388888892</v>
      </c>
      <c r="F81" s="66"/>
      <c r="G81" s="65"/>
      <c r="H81" s="65">
        <f>VLOOKUP(CONCATENATE(A81,"_",D81),Biochemistry!A:L,10,FALSE)</f>
        <v>143</v>
      </c>
      <c r="I81" s="65">
        <f>VLOOKUP(CONCATENATE(A81,"_",D81),Biochemistry!A:L,11,FALSE)</f>
        <v>61</v>
      </c>
      <c r="J81" s="65">
        <f>VLOOKUP(CONCATENATE(A81,"_",D81),Biochemistry!A:L,12,FALSE)</f>
        <v>2.57</v>
      </c>
      <c r="K81" s="65"/>
      <c r="L81" s="65"/>
      <c r="M81" s="65"/>
    </row>
    <row r="82" spans="1:13" hidden="1" x14ac:dyDescent="0.4">
      <c r="A82" s="67">
        <v>1351</v>
      </c>
      <c r="B82" s="6" t="str">
        <f>VLOOKUP(A82,Treatment!A:B,2,FALSE)</f>
        <v>Caffeine</v>
      </c>
      <c r="C82" s="6" t="s">
        <v>255</v>
      </c>
      <c r="D82" s="6">
        <v>1</v>
      </c>
      <c r="E82" s="62">
        <f>VLOOKUP(CONCATENATE(A82,"_",D82),Biochemistry!A:L,7,FALSE)</f>
        <v>41586.979166666664</v>
      </c>
      <c r="F82" s="62">
        <f>VLOOKUP(CONCATENATE(A82,"_",D82),Biochemistry!A:L,8,FALSE)</f>
        <v>41587.333333333336</v>
      </c>
      <c r="G82" s="6">
        <f>(VLOOKUP(CONCATENATE(A82,"_",D82),Biochemistry!A:L,9,FALSE))/1000</f>
        <v>3.843</v>
      </c>
      <c r="H82" s="6">
        <f>VLOOKUP(CONCATENATE(A82,"_",D82),Biochemistry!A:L,10,FALSE)</f>
        <v>23</v>
      </c>
      <c r="I82" s="6">
        <f>VLOOKUP(CONCATENATE(A82,"_",D82),Biochemistry!A:L,11,FALSE)</f>
        <v>1</v>
      </c>
      <c r="J82" s="6">
        <f>VLOOKUP(CONCATENATE(A82,"_",D82),Biochemistry!A:L,12,FALSE)</f>
        <v>0.5</v>
      </c>
      <c r="K82" s="6" t="s">
        <v>237</v>
      </c>
      <c r="L82" s="6" t="s">
        <v>237</v>
      </c>
      <c r="M82" s="6" t="s">
        <v>237</v>
      </c>
    </row>
    <row r="83" spans="1:13" hidden="1" x14ac:dyDescent="0.4">
      <c r="A83" s="67">
        <f>A82</f>
        <v>1351</v>
      </c>
      <c r="B83" s="6" t="str">
        <f>VLOOKUP(A83,Treatment!A:B,2,FALSE)</f>
        <v>Caffeine</v>
      </c>
      <c r="C83" s="6" t="s">
        <v>246</v>
      </c>
      <c r="D83" s="6">
        <v>5</v>
      </c>
      <c r="E83" s="62" t="s">
        <v>237</v>
      </c>
      <c r="F83" s="62"/>
      <c r="H83" s="6" t="s">
        <v>237</v>
      </c>
      <c r="I83" s="6" t="s">
        <v>237</v>
      </c>
      <c r="J83" s="6" t="s">
        <v>237</v>
      </c>
    </row>
    <row r="84" spans="1:13" hidden="1" x14ac:dyDescent="0.4">
      <c r="A84" s="67">
        <f t="shared" ref="A84:A91" si="8">A83</f>
        <v>1351</v>
      </c>
      <c r="B84" s="6" t="str">
        <f>VLOOKUP(A84,Treatment!A:B,2,FALSE)</f>
        <v>Caffeine</v>
      </c>
      <c r="C84" s="6" t="s">
        <v>246</v>
      </c>
      <c r="D84" s="6">
        <v>6</v>
      </c>
      <c r="E84" s="62" t="s">
        <v>237</v>
      </c>
      <c r="F84" s="62"/>
      <c r="H84" s="6" t="s">
        <v>237</v>
      </c>
      <c r="I84" s="6" t="s">
        <v>237</v>
      </c>
      <c r="J84" s="6" t="s">
        <v>237</v>
      </c>
    </row>
    <row r="85" spans="1:13" hidden="1" x14ac:dyDescent="0.4">
      <c r="A85" s="67">
        <f t="shared" si="8"/>
        <v>1351</v>
      </c>
      <c r="B85" s="6" t="str">
        <f>VLOOKUP(A85,Treatment!A:B,2,FALSE)</f>
        <v>Caffeine</v>
      </c>
      <c r="C85" s="6" t="s">
        <v>246</v>
      </c>
      <c r="D85" s="6">
        <v>7</v>
      </c>
      <c r="E85" s="62" t="s">
        <v>237</v>
      </c>
      <c r="F85" s="62"/>
      <c r="H85" s="6" t="s">
        <v>237</v>
      </c>
      <c r="I85" s="6" t="s">
        <v>237</v>
      </c>
      <c r="J85" s="6" t="s">
        <v>237</v>
      </c>
    </row>
    <row r="86" spans="1:13" hidden="1" x14ac:dyDescent="0.4">
      <c r="A86" s="67">
        <f t="shared" si="8"/>
        <v>1351</v>
      </c>
      <c r="B86" s="6" t="str">
        <f>VLOOKUP(A86,Treatment!A:B,2,FALSE)</f>
        <v>Caffeine</v>
      </c>
      <c r="C86" s="6" t="s">
        <v>246</v>
      </c>
      <c r="D86" s="6">
        <v>8</v>
      </c>
      <c r="E86" s="62" t="s">
        <v>237</v>
      </c>
      <c r="F86" s="62"/>
      <c r="H86" s="6" t="s">
        <v>237</v>
      </c>
      <c r="I86" s="6" t="s">
        <v>237</v>
      </c>
      <c r="J86" s="6" t="s">
        <v>237</v>
      </c>
    </row>
    <row r="87" spans="1:13" hidden="1" x14ac:dyDescent="0.4">
      <c r="A87" s="67">
        <f t="shared" si="8"/>
        <v>1351</v>
      </c>
      <c r="B87" s="6" t="str">
        <f>VLOOKUP(A87,Treatment!A:B,2,FALSE)</f>
        <v>Caffeine</v>
      </c>
      <c r="C87" s="6" t="s">
        <v>255</v>
      </c>
      <c r="D87" s="6">
        <v>2</v>
      </c>
      <c r="E87" s="62">
        <f>VLOOKUP(CONCATENATE(A87,"_",D87),Biochemistry!A:L,7,FALSE)</f>
        <v>41587.958333333336</v>
      </c>
      <c r="F87" s="62">
        <f>VLOOKUP(CONCATENATE(A87,"_",D87),Biochemistry!A:L,8,FALSE)</f>
        <v>41588.356249999997</v>
      </c>
      <c r="G87" s="6">
        <f>(VLOOKUP(CONCATENATE(A87,"_",D87),Biochemistry!A:L,9,FALSE))/1000</f>
        <v>2.0910000000000002</v>
      </c>
      <c r="H87" s="6">
        <f>VLOOKUP(CONCATENATE(A87,"_",D87),Biochemistry!A:L,10,FALSE)</f>
        <v>36</v>
      </c>
      <c r="I87" s="6">
        <f>VLOOKUP(CONCATENATE(A87,"_",D87),Biochemistry!A:L,11,FALSE)</f>
        <v>2</v>
      </c>
      <c r="J87" s="6">
        <f>VLOOKUP(CONCATENATE(A87,"_",D87),Biochemistry!A:L,12,FALSE)</f>
        <v>0.8</v>
      </c>
      <c r="K87" s="6">
        <f>(H87)/(AVERAGE(H88:H91)*((F87-E87)*24))</f>
        <v>2.7119665524488853E-2</v>
      </c>
      <c r="L87" s="6">
        <f>(I87*1000)/(AVERAGE(I88:I91)*((F87-E87)*24))</f>
        <v>3.1730921783703288</v>
      </c>
      <c r="M87" s="6">
        <f>(J87)/(AVERAGE(J88:J91)*((F87-E87)*24))</f>
        <v>3.2157248947783754E-2</v>
      </c>
    </row>
    <row r="88" spans="1:13" hidden="1" x14ac:dyDescent="0.4">
      <c r="A88" s="67">
        <f t="shared" si="8"/>
        <v>1351</v>
      </c>
      <c r="B88" s="6" t="str">
        <f>VLOOKUP(A88,Treatment!A:B,2,FALSE)</f>
        <v>Caffeine</v>
      </c>
      <c r="C88" s="6" t="s">
        <v>246</v>
      </c>
      <c r="D88" s="6">
        <v>13</v>
      </c>
      <c r="E88" s="62">
        <f>VLOOKUP(CONCATENATE(A88,"_",D88),Biochemistry!A:L,7,FALSE)</f>
        <v>41587.958333333336</v>
      </c>
      <c r="F88" s="62"/>
      <c r="H88" s="6">
        <f>VLOOKUP(CONCATENATE(A88,"_",D88),Biochemistry!A:L,10,FALSE)</f>
        <v>138</v>
      </c>
      <c r="I88" s="6">
        <f>VLOOKUP(CONCATENATE(A88,"_",D88),Biochemistry!A:L,11,FALSE)</f>
        <v>65</v>
      </c>
      <c r="J88" s="6">
        <f>VLOOKUP(CONCATENATE(A88,"_",D88),Biochemistry!A:L,12,FALSE)</f>
        <v>2.5499999999999998</v>
      </c>
    </row>
    <row r="89" spans="1:13" hidden="1" x14ac:dyDescent="0.4">
      <c r="A89" s="67">
        <f t="shared" si="8"/>
        <v>1351</v>
      </c>
      <c r="B89" s="6" t="str">
        <f>VLOOKUP(A89,Treatment!A:B,2,FALSE)</f>
        <v>Caffeine</v>
      </c>
      <c r="C89" s="6" t="s">
        <v>246</v>
      </c>
      <c r="D89" s="6">
        <v>14</v>
      </c>
      <c r="E89" s="62" t="s">
        <v>237</v>
      </c>
      <c r="F89" s="62"/>
      <c r="H89" s="6" t="s">
        <v>237</v>
      </c>
      <c r="I89" s="6" t="s">
        <v>237</v>
      </c>
      <c r="J89" s="6" t="s">
        <v>237</v>
      </c>
    </row>
    <row r="90" spans="1:13" hidden="1" x14ac:dyDescent="0.4">
      <c r="A90" s="67">
        <f t="shared" si="8"/>
        <v>1351</v>
      </c>
      <c r="B90" s="6" t="str">
        <f>VLOOKUP(A90,Treatment!A:B,2,FALSE)</f>
        <v>Caffeine</v>
      </c>
      <c r="C90" s="6" t="s">
        <v>246</v>
      </c>
      <c r="D90" s="6">
        <v>15</v>
      </c>
      <c r="E90" s="62" t="s">
        <v>237</v>
      </c>
      <c r="F90" s="62"/>
      <c r="H90" s="6" t="s">
        <v>237</v>
      </c>
      <c r="I90" s="6" t="s">
        <v>237</v>
      </c>
      <c r="J90" s="6" t="s">
        <v>237</v>
      </c>
    </row>
    <row r="91" spans="1:13" hidden="1" x14ac:dyDescent="0.4">
      <c r="A91" s="68">
        <f t="shared" si="8"/>
        <v>1351</v>
      </c>
      <c r="B91" s="65" t="str">
        <f>VLOOKUP(A91,Treatment!A:B,2,FALSE)</f>
        <v>Caffeine</v>
      </c>
      <c r="C91" s="65" t="s">
        <v>246</v>
      </c>
      <c r="D91" s="65">
        <v>16</v>
      </c>
      <c r="E91" s="66">
        <f>VLOOKUP(CONCATENATE(A91,"_",D91),Biochemistry!A:L,7,FALSE)</f>
        <v>41588.356249999997</v>
      </c>
      <c r="F91" s="66"/>
      <c r="G91" s="65"/>
      <c r="H91" s="65">
        <f>VLOOKUP(CONCATENATE(A91,"_",D91),Biochemistry!A:L,10,FALSE)</f>
        <v>140</v>
      </c>
      <c r="I91" s="65">
        <f>VLOOKUP(CONCATENATE(A91,"_",D91),Biochemistry!A:L,11,FALSE)</f>
        <v>67</v>
      </c>
      <c r="J91" s="65">
        <f>VLOOKUP(CONCATENATE(A91,"_",D91),Biochemistry!A:L,12,FALSE)</f>
        <v>2.66</v>
      </c>
      <c r="K91" s="65"/>
      <c r="L91" s="65"/>
      <c r="M91" s="65"/>
    </row>
    <row r="92" spans="1:13" hidden="1" x14ac:dyDescent="0.4">
      <c r="A92" s="67">
        <v>1360</v>
      </c>
      <c r="B92" s="6" t="str">
        <f>VLOOKUP(A92,Treatment!A:B,2,FALSE)</f>
        <v>Caffeine</v>
      </c>
      <c r="C92" s="6" t="s">
        <v>255</v>
      </c>
      <c r="D92" s="6">
        <v>1</v>
      </c>
      <c r="E92" s="62">
        <f>VLOOKUP(CONCATENATE(A92,"_",D92),Biochemistry!A:L,7,FALSE)</f>
        <v>41607.979166666664</v>
      </c>
      <c r="F92" s="62">
        <f>VLOOKUP(CONCATENATE(A92,"_",D92),Biochemistry!A:L,8,FALSE)</f>
        <v>41608.341666666667</v>
      </c>
      <c r="G92" s="6">
        <f>(VLOOKUP(CONCATENATE(A92,"_",D92),Biochemistry!A:L,9,FALSE))/1000</f>
        <v>1.24</v>
      </c>
      <c r="H92" s="6">
        <f>VLOOKUP(CONCATENATE(A92,"_",D92),Biochemistry!A:L,10,FALSE)</f>
        <v>52</v>
      </c>
      <c r="I92" s="6">
        <f>VLOOKUP(CONCATENATE(A92,"_",D92),Biochemistry!A:L,11,FALSE)</f>
        <v>2.6</v>
      </c>
      <c r="J92" s="6">
        <f>VLOOKUP(CONCATENATE(A92,"_",D92),Biochemistry!A:L,12,FALSE)</f>
        <v>1.5</v>
      </c>
      <c r="K92" s="6">
        <f>(H92)/(AVERAGE(H93:H96)*((F92-E92)*24))</f>
        <v>4.3207312006300382E-2</v>
      </c>
      <c r="L92" s="6">
        <f>(I92*1000)/(AVERAGE(I93:I96)*((F92-E92)*24))</f>
        <v>3.629764065306611</v>
      </c>
      <c r="M92" s="6">
        <f>(J92)/(AVERAGE(J93:J96)*((F92-E92)*24))</f>
        <v>7.1938995731042024E-2</v>
      </c>
    </row>
    <row r="93" spans="1:13" hidden="1" x14ac:dyDescent="0.4">
      <c r="A93" s="67">
        <f>A92</f>
        <v>1360</v>
      </c>
      <c r="B93" s="6" t="str">
        <f>VLOOKUP(A93,Treatment!A:B,2,FALSE)</f>
        <v>Caffeine</v>
      </c>
      <c r="C93" s="6" t="s">
        <v>246</v>
      </c>
      <c r="D93" s="6">
        <v>5</v>
      </c>
      <c r="E93" s="62" t="s">
        <v>237</v>
      </c>
      <c r="F93" s="62"/>
      <c r="H93" s="6" t="s">
        <v>237</v>
      </c>
      <c r="I93" s="6" t="s">
        <v>237</v>
      </c>
      <c r="J93" s="6" t="s">
        <v>237</v>
      </c>
    </row>
    <row r="94" spans="1:13" hidden="1" x14ac:dyDescent="0.4">
      <c r="A94" s="67">
        <f t="shared" ref="A94:A101" si="9">A93</f>
        <v>1360</v>
      </c>
      <c r="B94" s="6" t="str">
        <f>VLOOKUP(A94,Treatment!A:B,2,FALSE)</f>
        <v>Caffeine</v>
      </c>
      <c r="C94" s="6" t="s">
        <v>246</v>
      </c>
      <c r="D94" s="6">
        <v>6</v>
      </c>
      <c r="E94" s="62">
        <f>VLOOKUP(CONCATENATE(A94,"_",D94),Biochemistry!A:L,7,FALSE)</f>
        <v>41608.091666666667</v>
      </c>
      <c r="F94" s="62"/>
      <c r="H94" s="6">
        <f>VLOOKUP(CONCATENATE(A94,"_",D94),Biochemistry!A:L,10,FALSE)</f>
        <v>138</v>
      </c>
      <c r="I94" s="6">
        <f>VLOOKUP(CONCATENATE(A94,"_",D94),Biochemistry!A:L,11,FALSE)</f>
        <v>85</v>
      </c>
      <c r="J94" s="6">
        <f>VLOOKUP(CONCATENATE(A94,"_",D94),Biochemistry!A:L,12,FALSE)</f>
        <v>2.44</v>
      </c>
    </row>
    <row r="95" spans="1:13" hidden="1" x14ac:dyDescent="0.4">
      <c r="A95" s="67">
        <f t="shared" si="9"/>
        <v>1360</v>
      </c>
      <c r="B95" s="6" t="str">
        <f>VLOOKUP(A95,Treatment!A:B,2,FALSE)</f>
        <v>Caffeine</v>
      </c>
      <c r="C95" s="6" t="s">
        <v>246</v>
      </c>
      <c r="D95" s="6">
        <v>7</v>
      </c>
      <c r="E95" s="62">
        <f>VLOOKUP(CONCATENATE(A95,"_",D95),Biochemistry!A:L,7,FALSE)</f>
        <v>41608.236805555556</v>
      </c>
      <c r="F95" s="62"/>
      <c r="H95" s="6">
        <f>VLOOKUP(CONCATENATE(A95,"_",D95),Biochemistry!A:L,10,FALSE)</f>
        <v>137</v>
      </c>
      <c r="I95" s="6">
        <f>VLOOKUP(CONCATENATE(A95,"_",D95),Biochemistry!A:L,11,FALSE)</f>
        <v>77</v>
      </c>
      <c r="J95" s="6">
        <f>VLOOKUP(CONCATENATE(A95,"_",D95),Biochemistry!A:L,12,FALSE)</f>
        <v>2.35</v>
      </c>
    </row>
    <row r="96" spans="1:13" hidden="1" x14ac:dyDescent="0.4">
      <c r="A96" s="67">
        <f t="shared" si="9"/>
        <v>1360</v>
      </c>
      <c r="B96" s="6" t="str">
        <f>VLOOKUP(A96,Treatment!A:B,2,FALSE)</f>
        <v>Caffeine</v>
      </c>
      <c r="C96" s="6" t="s">
        <v>246</v>
      </c>
      <c r="D96" s="6">
        <v>8</v>
      </c>
      <c r="E96" s="62">
        <f>VLOOKUP(CONCATENATE(A96,"_",D96),Biochemistry!A:L,7,FALSE)</f>
        <v>41608.341666666667</v>
      </c>
      <c r="F96" s="62"/>
      <c r="H96" s="6">
        <f>VLOOKUP(CONCATENATE(A96,"_",D96),Biochemistry!A:L,10,FALSE)</f>
        <v>140</v>
      </c>
      <c r="I96" s="6">
        <f>VLOOKUP(CONCATENATE(A96,"_",D96),Biochemistry!A:L,11,FALSE)</f>
        <v>85</v>
      </c>
      <c r="J96" s="6">
        <f>VLOOKUP(CONCATENATE(A96,"_",D96),Biochemistry!A:L,12,FALSE)</f>
        <v>2.4</v>
      </c>
    </row>
    <row r="97" spans="1:13" hidden="1" x14ac:dyDescent="0.4">
      <c r="A97" s="67">
        <f t="shared" si="9"/>
        <v>1360</v>
      </c>
      <c r="B97" s="6" t="str">
        <f>VLOOKUP(A97,Treatment!A:B,2,FALSE)</f>
        <v>Caffeine</v>
      </c>
      <c r="C97" s="6" t="s">
        <v>255</v>
      </c>
      <c r="D97" s="6">
        <v>2</v>
      </c>
      <c r="E97" s="62">
        <f>VLOOKUP(CONCATENATE(A97,"_",D97),Biochemistry!A:L,7,FALSE)</f>
        <v>41608.979166666664</v>
      </c>
      <c r="F97" s="62">
        <f>VLOOKUP(CONCATENATE(A97,"_",D97),Biochemistry!A:L,8,FALSE)</f>
        <v>41609.333333333336</v>
      </c>
      <c r="G97" s="6">
        <f>(VLOOKUP(CONCATENATE(A97,"_",D97),Biochemistry!A:L,9,FALSE))/1000</f>
        <v>0.97</v>
      </c>
      <c r="H97" s="6">
        <f>VLOOKUP(CONCATENATE(A97,"_",D97),Biochemistry!A:L,10,FALSE)</f>
        <v>44</v>
      </c>
      <c r="I97" s="6">
        <f>VLOOKUP(CONCATENATE(A97,"_",D97),Biochemistry!A:L,11,FALSE)</f>
        <v>2.2000000000000002</v>
      </c>
      <c r="J97" s="6">
        <f>VLOOKUP(CONCATENATE(A97,"_",D97),Biochemistry!A:L,12,FALSE)</f>
        <v>0.9</v>
      </c>
      <c r="K97" s="6" t="s">
        <v>237</v>
      </c>
      <c r="L97" s="6" t="s">
        <v>237</v>
      </c>
      <c r="M97" s="6" t="s">
        <v>237</v>
      </c>
    </row>
    <row r="98" spans="1:13" hidden="1" x14ac:dyDescent="0.4">
      <c r="A98" s="67">
        <f t="shared" si="9"/>
        <v>1360</v>
      </c>
      <c r="B98" s="6" t="str">
        <f>VLOOKUP(A98,Treatment!A:B,2,FALSE)</f>
        <v>Caffeine</v>
      </c>
      <c r="C98" s="6" t="s">
        <v>246</v>
      </c>
      <c r="D98" s="6">
        <v>13</v>
      </c>
      <c r="E98" s="62" t="s">
        <v>237</v>
      </c>
      <c r="F98" s="62"/>
      <c r="H98" s="6" t="s">
        <v>237</v>
      </c>
      <c r="I98" s="6" t="s">
        <v>237</v>
      </c>
      <c r="J98" s="6" t="s">
        <v>237</v>
      </c>
    </row>
    <row r="99" spans="1:13" hidden="1" x14ac:dyDescent="0.4">
      <c r="A99" s="67">
        <f t="shared" si="9"/>
        <v>1360</v>
      </c>
      <c r="B99" s="6" t="str">
        <f>VLOOKUP(A99,Treatment!A:B,2,FALSE)</f>
        <v>Caffeine</v>
      </c>
      <c r="C99" s="6" t="s">
        <v>246</v>
      </c>
      <c r="D99" s="6">
        <v>14</v>
      </c>
      <c r="E99" s="62" t="s">
        <v>237</v>
      </c>
      <c r="F99" s="62"/>
      <c r="H99" s="6" t="s">
        <v>237</v>
      </c>
      <c r="I99" s="6" t="s">
        <v>237</v>
      </c>
      <c r="J99" s="6" t="s">
        <v>237</v>
      </c>
    </row>
    <row r="100" spans="1:13" hidden="1" x14ac:dyDescent="0.4">
      <c r="A100" s="67">
        <f t="shared" si="9"/>
        <v>1360</v>
      </c>
      <c r="B100" s="6" t="str">
        <f>VLOOKUP(A100,Treatment!A:B,2,FALSE)</f>
        <v>Caffeine</v>
      </c>
      <c r="C100" s="6" t="s">
        <v>246</v>
      </c>
      <c r="D100" s="6">
        <v>15</v>
      </c>
      <c r="E100" s="62" t="s">
        <v>237</v>
      </c>
      <c r="F100" s="62"/>
      <c r="H100" s="6" t="s">
        <v>237</v>
      </c>
      <c r="I100" s="6" t="s">
        <v>237</v>
      </c>
      <c r="J100" s="6" t="s">
        <v>237</v>
      </c>
    </row>
    <row r="101" spans="1:13" hidden="1" x14ac:dyDescent="0.4">
      <c r="A101" s="68">
        <f t="shared" si="9"/>
        <v>1360</v>
      </c>
      <c r="B101" s="65" t="str">
        <f>VLOOKUP(A101,Treatment!A:B,2,FALSE)</f>
        <v>Caffeine</v>
      </c>
      <c r="C101" s="65" t="s">
        <v>246</v>
      </c>
      <c r="D101" s="65">
        <v>16</v>
      </c>
      <c r="E101" s="66" t="s">
        <v>237</v>
      </c>
      <c r="F101" s="66"/>
      <c r="G101" s="65"/>
      <c r="H101" s="65" t="s">
        <v>237</v>
      </c>
      <c r="I101" s="65" t="s">
        <v>237</v>
      </c>
      <c r="J101" s="65" t="s">
        <v>237</v>
      </c>
      <c r="K101" s="65"/>
      <c r="L101" s="65"/>
      <c r="M101" s="65"/>
    </row>
    <row r="102" spans="1:13" hidden="1" x14ac:dyDescent="0.4">
      <c r="A102" s="67">
        <v>1363</v>
      </c>
      <c r="B102" s="6" t="str">
        <f>VLOOKUP(A102,Treatment!A:B,2,FALSE)</f>
        <v>Caffeine</v>
      </c>
      <c r="C102" s="6" t="s">
        <v>255</v>
      </c>
      <c r="D102" s="6">
        <v>1</v>
      </c>
      <c r="E102" s="62">
        <f>VLOOKUP(CONCATENATE(A102,"_",D102),Biochemistry!A:L,7,FALSE)</f>
        <v>41607.960416666669</v>
      </c>
      <c r="F102" s="62">
        <f>VLOOKUP(CONCATENATE(A102,"_",D102),Biochemistry!A:L,8,FALSE)</f>
        <v>41608.333333333336</v>
      </c>
      <c r="G102" s="6">
        <f>(VLOOKUP(CONCATENATE(A102,"_",D102),Biochemistry!A:L,9,FALSE))/1000</f>
        <v>2.34</v>
      </c>
      <c r="H102" s="6">
        <f>VLOOKUP(CONCATENATE(A102,"_",D102),Biochemistry!A:L,10,FALSE)</f>
        <v>66</v>
      </c>
      <c r="I102" s="6">
        <f>VLOOKUP(CONCATENATE(A102,"_",D102),Biochemistry!A:L,11,FALSE)</f>
        <v>4.4000000000000004</v>
      </c>
      <c r="J102" s="6">
        <f>VLOOKUP(CONCATENATE(A102,"_",D102),Biochemistry!A:L,12,FALSE)</f>
        <v>4.7</v>
      </c>
      <c r="K102" s="6">
        <f>(H102)/(AVERAGE(H103:H106)*((F102-E102)*24))</f>
        <v>5.3308204886516108E-2</v>
      </c>
      <c r="L102" s="6">
        <f>(I102*1000)/(AVERAGE(I103:I106)*((F102-E102)*24))</f>
        <v>7.0906746884308287</v>
      </c>
      <c r="M102" s="6">
        <f>(J102)/(AVERAGE(J103:J106)*((F102-E102)*24))</f>
        <v>0.22126671269822457</v>
      </c>
    </row>
    <row r="103" spans="1:13" hidden="1" x14ac:dyDescent="0.4">
      <c r="A103" s="67">
        <f>A102</f>
        <v>1363</v>
      </c>
      <c r="B103" s="6" t="str">
        <f>VLOOKUP(A103,Treatment!A:B,2,FALSE)</f>
        <v>Caffeine</v>
      </c>
      <c r="C103" s="6" t="s">
        <v>246</v>
      </c>
      <c r="D103" s="6">
        <v>5</v>
      </c>
      <c r="E103" s="62">
        <f>VLOOKUP(CONCATENATE(A103,"_",D103),Biochemistry!A:L,7,FALSE)</f>
        <v>41607.960416666669</v>
      </c>
      <c r="F103" s="62"/>
      <c r="H103" s="6">
        <f>VLOOKUP(CONCATENATE(A103,"_",D103),Biochemistry!A:L,10,FALSE)</f>
        <v>138</v>
      </c>
      <c r="I103" s="6">
        <f>VLOOKUP(CONCATENATE(A103,"_",D103),Biochemistry!A:L,11,FALSE)</f>
        <v>69</v>
      </c>
      <c r="J103" s="6">
        <f>VLOOKUP(CONCATENATE(A103,"_",D103),Biochemistry!A:L,12,FALSE)</f>
        <v>2.36</v>
      </c>
    </row>
    <row r="104" spans="1:13" hidden="1" x14ac:dyDescent="0.4">
      <c r="A104" s="67">
        <f t="shared" ref="A104:A111" si="10">A103</f>
        <v>1363</v>
      </c>
      <c r="B104" s="6" t="str">
        <f>VLOOKUP(A104,Treatment!A:B,2,FALSE)</f>
        <v>Caffeine</v>
      </c>
      <c r="C104" s="6" t="s">
        <v>246</v>
      </c>
      <c r="D104" s="6">
        <v>6</v>
      </c>
      <c r="E104" s="62">
        <f>VLOOKUP(CONCATENATE(A104,"_",D104),Biochemistry!A:L,7,FALSE)</f>
        <v>41608.081250000003</v>
      </c>
      <c r="F104" s="62"/>
      <c r="H104" s="6">
        <f>VLOOKUP(CONCATENATE(A104,"_",D104),Biochemistry!A:L,10,FALSE)</f>
        <v>136</v>
      </c>
      <c r="I104" s="6">
        <f>VLOOKUP(CONCATENATE(A104,"_",D104),Biochemistry!A:L,11,FALSE)</f>
        <v>73</v>
      </c>
      <c r="J104" s="6">
        <f>VLOOKUP(CONCATENATE(A104,"_",D104),Biochemistry!A:L,12,FALSE)</f>
        <v>2.41</v>
      </c>
    </row>
    <row r="105" spans="1:13" hidden="1" x14ac:dyDescent="0.4">
      <c r="A105" s="67">
        <f t="shared" si="10"/>
        <v>1363</v>
      </c>
      <c r="B105" s="6" t="str">
        <f>VLOOKUP(A105,Treatment!A:B,2,FALSE)</f>
        <v>Caffeine</v>
      </c>
      <c r="C105" s="6" t="s">
        <v>246</v>
      </c>
      <c r="D105" s="6">
        <v>7</v>
      </c>
      <c r="E105" s="62">
        <f>VLOOKUP(CONCATENATE(A105,"_",D105),Biochemistry!A:L,7,FALSE)</f>
        <v>41608.21875</v>
      </c>
      <c r="F105" s="62"/>
      <c r="H105" s="6">
        <f>VLOOKUP(CONCATENATE(A105,"_",D105),Biochemistry!A:L,10,FALSE)</f>
        <v>141</v>
      </c>
      <c r="I105" s="6">
        <f>VLOOKUP(CONCATENATE(A105,"_",D105),Biochemistry!A:L,11,FALSE)</f>
        <v>66</v>
      </c>
      <c r="J105" s="6">
        <f>VLOOKUP(CONCATENATE(A105,"_",D105),Biochemistry!A:L,12,FALSE)</f>
        <v>2.35</v>
      </c>
    </row>
    <row r="106" spans="1:13" hidden="1" x14ac:dyDescent="0.4">
      <c r="A106" s="67">
        <f t="shared" si="10"/>
        <v>1363</v>
      </c>
      <c r="B106" s="6" t="str">
        <f>VLOOKUP(A106,Treatment!A:B,2,FALSE)</f>
        <v>Caffeine</v>
      </c>
      <c r="C106" s="6" t="s">
        <v>246</v>
      </c>
      <c r="D106" s="6">
        <v>8</v>
      </c>
      <c r="E106" s="62" t="s">
        <v>237</v>
      </c>
      <c r="F106" s="62"/>
      <c r="H106" s="6" t="s">
        <v>237</v>
      </c>
      <c r="I106" s="6" t="s">
        <v>237</v>
      </c>
      <c r="J106" s="6" t="s">
        <v>237</v>
      </c>
    </row>
    <row r="107" spans="1:13" hidden="1" x14ac:dyDescent="0.4">
      <c r="A107" s="67">
        <f t="shared" si="10"/>
        <v>1363</v>
      </c>
      <c r="B107" s="6" t="str">
        <f>VLOOKUP(A107,Treatment!A:B,2,FALSE)</f>
        <v>Caffeine</v>
      </c>
      <c r="C107" s="6" t="s">
        <v>255</v>
      </c>
      <c r="D107" s="6">
        <v>2</v>
      </c>
      <c r="E107" s="62">
        <f>VLOOKUP(CONCATENATE(A107,"_",D107),Biochemistry!A:L,7,FALSE)</f>
        <v>41608.979166666664</v>
      </c>
      <c r="F107" s="62">
        <f>VLOOKUP(CONCATENATE(A107,"_",D107),Biochemistry!A:L,8,FALSE)</f>
        <v>41609.342361111114</v>
      </c>
      <c r="G107" s="6">
        <f>(VLOOKUP(CONCATENATE(A107,"_",D107),Biochemistry!A:L,9,FALSE))/1000</f>
        <v>1.7949999999999999</v>
      </c>
      <c r="H107" s="6">
        <f>VLOOKUP(CONCATENATE(A107,"_",D107),Biochemistry!A:L,10,FALSE)</f>
        <v>29</v>
      </c>
      <c r="I107" s="6">
        <f>VLOOKUP(CONCATENATE(A107,"_",D107),Biochemistry!A:L,11,FALSE)</f>
        <v>4.3</v>
      </c>
      <c r="J107" s="6">
        <f>VLOOKUP(CONCATENATE(A107,"_",D107),Biochemistry!A:L,12,FALSE)</f>
        <v>2.9</v>
      </c>
      <c r="K107" s="6">
        <f>(H107)/(AVERAGE(H108:H111)*((F107-E107)*24))</f>
        <v>2.4373332212373137E-2</v>
      </c>
      <c r="L107" s="6">
        <f>(I107*1000)/(AVERAGE(I108:I111)*((F107-E107)*24))</f>
        <v>6.5774378584149034</v>
      </c>
      <c r="M107" s="6">
        <f>(J107)/(AVERAGE(J108:J111)*((F107-E107)*24))</f>
        <v>0.13691192785962691</v>
      </c>
    </row>
    <row r="108" spans="1:13" hidden="1" x14ac:dyDescent="0.4">
      <c r="A108" s="67">
        <f t="shared" si="10"/>
        <v>1363</v>
      </c>
      <c r="B108" s="6" t="str">
        <f>VLOOKUP(A108,Treatment!A:B,2,FALSE)</f>
        <v>Caffeine</v>
      </c>
      <c r="C108" s="6" t="s">
        <v>246</v>
      </c>
      <c r="D108" s="6">
        <v>13</v>
      </c>
      <c r="E108" s="62" t="s">
        <v>237</v>
      </c>
      <c r="F108" s="62"/>
      <c r="H108" s="6" t="s">
        <v>237</v>
      </c>
      <c r="I108" s="6" t="s">
        <v>237</v>
      </c>
      <c r="J108" s="6" t="s">
        <v>237</v>
      </c>
    </row>
    <row r="109" spans="1:13" hidden="1" x14ac:dyDescent="0.4">
      <c r="A109" s="67">
        <f t="shared" si="10"/>
        <v>1363</v>
      </c>
      <c r="B109" s="6" t="str">
        <f>VLOOKUP(A109,Treatment!A:B,2,FALSE)</f>
        <v>Caffeine</v>
      </c>
      <c r="C109" s="6" t="s">
        <v>246</v>
      </c>
      <c r="D109" s="6">
        <v>14</v>
      </c>
      <c r="E109" s="62">
        <f>VLOOKUP(CONCATENATE(A109,"_",D109),Biochemistry!A:L,7,FALSE)</f>
        <v>41609.093055555553</v>
      </c>
      <c r="F109" s="62"/>
      <c r="H109" s="6">
        <f>VLOOKUP(CONCATENATE(A109,"_",D109),Biochemistry!A:L,10,FALSE)</f>
        <v>138</v>
      </c>
      <c r="I109" s="6">
        <f>VLOOKUP(CONCATENATE(A109,"_",D109),Biochemistry!A:L,11,FALSE)</f>
        <v>74</v>
      </c>
      <c r="J109" s="6">
        <f>VLOOKUP(CONCATENATE(A109,"_",D109),Biochemistry!A:L,12,FALSE)</f>
        <v>2.4</v>
      </c>
    </row>
    <row r="110" spans="1:13" hidden="1" x14ac:dyDescent="0.4">
      <c r="A110" s="67">
        <f t="shared" si="10"/>
        <v>1363</v>
      </c>
      <c r="B110" s="6" t="str">
        <f>VLOOKUP(A110,Treatment!A:B,2,FALSE)</f>
        <v>Caffeine</v>
      </c>
      <c r="C110" s="6" t="s">
        <v>246</v>
      </c>
      <c r="D110" s="6">
        <v>15</v>
      </c>
      <c r="E110" s="62" t="s">
        <v>237</v>
      </c>
      <c r="F110" s="62"/>
      <c r="H110" s="6" t="s">
        <v>237</v>
      </c>
      <c r="I110" s="6" t="s">
        <v>237</v>
      </c>
      <c r="J110" s="6" t="s">
        <v>237</v>
      </c>
    </row>
    <row r="111" spans="1:13" hidden="1" x14ac:dyDescent="0.4">
      <c r="A111" s="68">
        <f t="shared" si="10"/>
        <v>1363</v>
      </c>
      <c r="B111" s="65" t="str">
        <f>VLOOKUP(A111,Treatment!A:B,2,FALSE)</f>
        <v>Caffeine</v>
      </c>
      <c r="C111" s="65" t="s">
        <v>246</v>
      </c>
      <c r="D111" s="65">
        <v>16</v>
      </c>
      <c r="E111" s="66">
        <f>VLOOKUP(CONCATENATE(A111,"_",D111),Biochemistry!A:L,7,FALSE)</f>
        <v>41609.342361111114</v>
      </c>
      <c r="F111" s="66"/>
      <c r="G111" s="65"/>
      <c r="H111" s="65">
        <f>VLOOKUP(CONCATENATE(A111,"_",D111),Biochemistry!A:L,10,FALSE)</f>
        <v>135</v>
      </c>
      <c r="I111" s="65">
        <f>VLOOKUP(CONCATENATE(A111,"_",D111),Biochemistry!A:L,11,FALSE)</f>
        <v>76</v>
      </c>
      <c r="J111" s="65">
        <f>VLOOKUP(CONCATENATE(A111,"_",D111),Biochemistry!A:L,12,FALSE)</f>
        <v>2.46</v>
      </c>
      <c r="K111" s="65"/>
      <c r="L111" s="65"/>
      <c r="M111" s="65"/>
    </row>
    <row r="112" spans="1:13" x14ac:dyDescent="0.4">
      <c r="A112" s="67">
        <v>1366</v>
      </c>
      <c r="B112" s="6" t="str">
        <f>VLOOKUP(A112,Treatment!A:B,2,FALSE)</f>
        <v>Placebo</v>
      </c>
      <c r="C112" s="6" t="s">
        <v>255</v>
      </c>
      <c r="D112" s="6">
        <v>1</v>
      </c>
      <c r="E112" s="62">
        <f>VLOOKUP(CONCATENATE(A112,"_",D112),Biochemistry!A:L,7,FALSE)</f>
        <v>41607.978472222225</v>
      </c>
      <c r="F112" s="62">
        <f>VLOOKUP(CONCATENATE(A112,"_",D112),Biochemistry!A:L,8,FALSE)</f>
        <v>41608.37222222222</v>
      </c>
      <c r="G112" s="6">
        <f>(VLOOKUP(CONCATENATE(A112,"_",D112),Biochemistry!A:L,9,FALSE))/1000</f>
        <v>1.093</v>
      </c>
      <c r="H112" s="6">
        <f>VLOOKUP(CONCATENATE(A112,"_",D112),Biochemistry!A:L,10,FALSE)</f>
        <v>48</v>
      </c>
      <c r="I112" s="6">
        <f>VLOOKUP(CONCATENATE(A112,"_",D112),Biochemistry!A:L,11,FALSE)</f>
        <v>3.1</v>
      </c>
      <c r="J112" s="6">
        <f>VLOOKUP(CONCATENATE(A112,"_",D112),Biochemistry!A:L,12,FALSE)</f>
        <v>1.8</v>
      </c>
      <c r="K112" s="6">
        <f>(H112)/(AVERAGE(H113:H116)*((F112-E112)*24))</f>
        <v>3.6740434570860001E-2</v>
      </c>
      <c r="L112" s="6">
        <f>(I112*1000)/(AVERAGE(I113:I116)*((F112-E112)*24))</f>
        <v>4.6530826673186541</v>
      </c>
      <c r="M112" s="6">
        <f>(J112)/(AVERAGE(J113:J116)*((F112-E112)*24))</f>
        <v>7.8953861338156406E-2</v>
      </c>
    </row>
    <row r="113" spans="1:13" hidden="1" x14ac:dyDescent="0.4">
      <c r="A113" s="67">
        <f>A112</f>
        <v>1366</v>
      </c>
      <c r="B113" s="6" t="str">
        <f>VLOOKUP(A113,Treatment!A:B,2,FALSE)</f>
        <v>Placebo</v>
      </c>
      <c r="C113" s="6" t="s">
        <v>246</v>
      </c>
      <c r="D113" s="6">
        <v>5</v>
      </c>
      <c r="E113" s="62">
        <f>VLOOKUP(CONCATENATE(A113,"_",D113),Biochemistry!A:L,7,FALSE)</f>
        <v>41607.978472222225</v>
      </c>
      <c r="F113" s="62"/>
      <c r="H113" s="6">
        <f>VLOOKUP(CONCATENATE(A113,"_",D113),Biochemistry!A:L,10,FALSE)</f>
        <v>137</v>
      </c>
      <c r="I113" s="6">
        <f>VLOOKUP(CONCATENATE(A113,"_",D113),Biochemistry!A:L,11,FALSE)</f>
        <v>61</v>
      </c>
      <c r="J113" s="6">
        <f>VLOOKUP(CONCATENATE(A113,"_",D113),Biochemistry!A:L,12,FALSE)</f>
        <v>2.38</v>
      </c>
    </row>
    <row r="114" spans="1:13" hidden="1" x14ac:dyDescent="0.4">
      <c r="A114" s="67">
        <f t="shared" ref="A114:A121" si="11">A113</f>
        <v>1366</v>
      </c>
      <c r="B114" s="6" t="str">
        <f>VLOOKUP(A114,Treatment!A:B,2,FALSE)</f>
        <v>Placebo</v>
      </c>
      <c r="C114" s="6" t="s">
        <v>246</v>
      </c>
      <c r="D114" s="6">
        <v>6</v>
      </c>
      <c r="E114" s="62">
        <f>VLOOKUP(CONCATENATE(A114,"_",D114),Biochemistry!A:L,7,FALSE)</f>
        <v>41608.09652777778</v>
      </c>
      <c r="F114" s="62"/>
      <c r="H114" s="6">
        <f>VLOOKUP(CONCATENATE(A114,"_",D114),Biochemistry!A:L,10,FALSE)</f>
        <v>138</v>
      </c>
      <c r="I114" s="6">
        <f>VLOOKUP(CONCATENATE(A114,"_",D114),Biochemistry!A:L,11,FALSE)</f>
        <v>75</v>
      </c>
      <c r="J114" s="6">
        <f>VLOOKUP(CONCATENATE(A114,"_",D114),Biochemistry!A:L,12,FALSE)</f>
        <v>2.4300000000000002</v>
      </c>
    </row>
    <row r="115" spans="1:13" hidden="1" x14ac:dyDescent="0.4">
      <c r="A115" s="67">
        <f t="shared" si="11"/>
        <v>1366</v>
      </c>
      <c r="B115" s="6" t="str">
        <f>VLOOKUP(A115,Treatment!A:B,2,FALSE)</f>
        <v>Placebo</v>
      </c>
      <c r="C115" s="6" t="s">
        <v>246</v>
      </c>
      <c r="D115" s="6">
        <v>7</v>
      </c>
      <c r="E115" s="62">
        <f>VLOOKUP(CONCATENATE(A115,"_",D115),Biochemistry!A:L,7,FALSE)</f>
        <v>41608.227083333331</v>
      </c>
      <c r="F115" s="62"/>
      <c r="H115" s="6">
        <f>VLOOKUP(CONCATENATE(A115,"_",D115),Biochemistry!A:L,10,FALSE)</f>
        <v>138</v>
      </c>
      <c r="I115" s="6">
        <f>VLOOKUP(CONCATENATE(A115,"_",D115),Biochemistry!A:L,11,FALSE)</f>
        <v>69</v>
      </c>
      <c r="J115" s="6">
        <f>VLOOKUP(CONCATENATE(A115,"_",D115),Biochemistry!A:L,12,FALSE)</f>
        <v>2.37</v>
      </c>
    </row>
    <row r="116" spans="1:13" hidden="1" x14ac:dyDescent="0.4">
      <c r="A116" s="67">
        <f t="shared" si="11"/>
        <v>1366</v>
      </c>
      <c r="B116" s="6" t="str">
        <f>VLOOKUP(A116,Treatment!A:B,2,FALSE)</f>
        <v>Placebo</v>
      </c>
      <c r="C116" s="6" t="s">
        <v>246</v>
      </c>
      <c r="D116" s="6">
        <v>8</v>
      </c>
      <c r="E116" s="62">
        <f>VLOOKUP(CONCATENATE(A116,"_",D116),Biochemistry!A:L,7,FALSE)</f>
        <v>41608.37222222222</v>
      </c>
      <c r="F116" s="62"/>
      <c r="H116" s="6">
        <f>VLOOKUP(CONCATENATE(A116,"_",D116),Biochemistry!A:L,10,FALSE)</f>
        <v>140</v>
      </c>
      <c r="I116" s="6">
        <f>VLOOKUP(CONCATENATE(A116,"_",D116),Biochemistry!A:L,11,FALSE)</f>
        <v>77</v>
      </c>
      <c r="J116" s="6">
        <f>VLOOKUP(CONCATENATE(A116,"_",D116),Biochemistry!A:L,12,FALSE)</f>
        <v>2.4700000000000002</v>
      </c>
    </row>
    <row r="117" spans="1:13" x14ac:dyDescent="0.4">
      <c r="A117" s="67">
        <f t="shared" si="11"/>
        <v>1366</v>
      </c>
      <c r="B117" s="6" t="str">
        <f>VLOOKUP(A117,Treatment!A:B,2,FALSE)</f>
        <v>Placebo</v>
      </c>
      <c r="C117" s="6" t="s">
        <v>255</v>
      </c>
      <c r="D117" s="6">
        <v>2</v>
      </c>
      <c r="E117" s="62">
        <f>VLOOKUP(CONCATENATE(A117,"_",D117),Biochemistry!A:L,7,FALSE)</f>
        <v>41608.963888888888</v>
      </c>
      <c r="F117" s="62">
        <f>VLOOKUP(CONCATENATE(A117,"_",D117),Biochemistry!A:L,8,FALSE)</f>
        <v>41609.355555555558</v>
      </c>
      <c r="G117" s="6">
        <f>(VLOOKUP(CONCATENATE(A117,"_",D117),Biochemistry!A:L,9,FALSE))/1000</f>
        <v>1.3149999999999999</v>
      </c>
      <c r="H117" s="6">
        <f>VLOOKUP(CONCATENATE(A117,"_",D117),Biochemistry!A:L,10,FALSE)</f>
        <v>60</v>
      </c>
      <c r="I117" s="6">
        <f>VLOOKUP(CONCATENATE(A117,"_",D117),Biochemistry!A:L,11,FALSE)</f>
        <v>5.4</v>
      </c>
      <c r="J117" s="6">
        <f>VLOOKUP(CONCATENATE(A117,"_",D117),Biochemistry!A:L,12,FALSE)</f>
        <v>2.6</v>
      </c>
      <c r="K117" s="6">
        <f>(H117)/(AVERAGE(H118:H121)*((F117-E117)*24))</f>
        <v>4.7193927714224919E-2</v>
      </c>
      <c r="L117" s="6">
        <f>(I117*1000)/(AVERAGE(I118:I121)*((F117-E117)*24))</f>
        <v>8.1484834766156418</v>
      </c>
      <c r="M117" s="6">
        <f>(J117)/(AVERAGE(J118:J121)*((F117-E117)*24))</f>
        <v>0.11359168159279392</v>
      </c>
    </row>
    <row r="118" spans="1:13" hidden="1" x14ac:dyDescent="0.4">
      <c r="A118" s="67">
        <f t="shared" si="11"/>
        <v>1366</v>
      </c>
      <c r="B118" s="6" t="str">
        <f>VLOOKUP(A118,Treatment!A:B,2,FALSE)</f>
        <v>Placebo</v>
      </c>
      <c r="C118" s="6" t="s">
        <v>246</v>
      </c>
      <c r="D118" s="6">
        <v>13</v>
      </c>
      <c r="E118" s="62">
        <f>VLOOKUP(CONCATENATE(A118,"_",D118),Biochemistry!A:L,7,FALSE)</f>
        <v>41608.963888888888</v>
      </c>
      <c r="F118" s="62"/>
      <c r="H118" s="6">
        <f>VLOOKUP(CONCATENATE(A118,"_",D118),Biochemistry!A:L,10,FALSE)</f>
        <v>135</v>
      </c>
      <c r="I118" s="6">
        <f>VLOOKUP(CONCATENATE(A118,"_",D118),Biochemistry!A:L,11,FALSE)</f>
        <v>73</v>
      </c>
      <c r="J118" s="6">
        <f>VLOOKUP(CONCATENATE(A118,"_",D118),Biochemistry!A:L,12,FALSE)</f>
        <v>2.4</v>
      </c>
    </row>
    <row r="119" spans="1:13" hidden="1" x14ac:dyDescent="0.4">
      <c r="A119" s="67">
        <f t="shared" si="11"/>
        <v>1366</v>
      </c>
      <c r="B119" s="6" t="str">
        <f>VLOOKUP(A119,Treatment!A:B,2,FALSE)</f>
        <v>Placebo</v>
      </c>
      <c r="C119" s="6" t="s">
        <v>246</v>
      </c>
      <c r="D119" s="6">
        <v>14</v>
      </c>
      <c r="E119" s="62">
        <f>VLOOKUP(CONCATENATE(A119,"_",D119),Biochemistry!A:L,7,FALSE)</f>
        <v>41609.084027777775</v>
      </c>
      <c r="F119" s="62"/>
      <c r="H119" s="6">
        <f>VLOOKUP(CONCATENATE(A119,"_",D119),Biochemistry!A:L,10,FALSE)</f>
        <v>137</v>
      </c>
      <c r="I119" s="6">
        <f>VLOOKUP(CONCATENATE(A119,"_",D119),Biochemistry!A:L,11,FALSE)</f>
        <v>70</v>
      </c>
      <c r="J119" s="6">
        <f>VLOOKUP(CONCATENATE(A119,"_",D119),Biochemistry!A:L,12,FALSE)</f>
        <v>2.44</v>
      </c>
    </row>
    <row r="120" spans="1:13" hidden="1" x14ac:dyDescent="0.4">
      <c r="A120" s="67">
        <f t="shared" si="11"/>
        <v>1366</v>
      </c>
      <c r="B120" s="6" t="str">
        <f>VLOOKUP(A120,Treatment!A:B,2,FALSE)</f>
        <v>Placebo</v>
      </c>
      <c r="C120" s="6" t="s">
        <v>246</v>
      </c>
      <c r="D120" s="6">
        <v>15</v>
      </c>
      <c r="E120" s="62">
        <f>VLOOKUP(CONCATENATE(A120,"_",D120),Biochemistry!A:L,7,FALSE)</f>
        <v>41609.250694444447</v>
      </c>
      <c r="F120" s="62"/>
      <c r="H120" s="6">
        <f>VLOOKUP(CONCATENATE(A120,"_",D120),Biochemistry!A:L,10,FALSE)</f>
        <v>134</v>
      </c>
      <c r="I120" s="6">
        <f>VLOOKUP(CONCATENATE(A120,"_",D120),Biochemistry!A:L,11,FALSE)</f>
        <v>65</v>
      </c>
      <c r="J120" s="6">
        <f>VLOOKUP(CONCATENATE(A120,"_",D120),Biochemistry!A:L,12,FALSE)</f>
        <v>2.42</v>
      </c>
    </row>
    <row r="121" spans="1:13" hidden="1" x14ac:dyDescent="0.4">
      <c r="A121" s="68">
        <f t="shared" si="11"/>
        <v>1366</v>
      </c>
      <c r="B121" s="65" t="str">
        <f>VLOOKUP(A121,Treatment!A:B,2,FALSE)</f>
        <v>Placebo</v>
      </c>
      <c r="C121" s="65" t="s">
        <v>246</v>
      </c>
      <c r="D121" s="65">
        <v>16</v>
      </c>
      <c r="E121" s="66">
        <f>VLOOKUP(CONCATENATE(A121,"_",D121),Biochemistry!A:L,7,FALSE)</f>
        <v>41609.355555555558</v>
      </c>
      <c r="F121" s="66"/>
      <c r="G121" s="65"/>
      <c r="H121" s="65">
        <f>VLOOKUP(CONCATENATE(A121,"_",D121),Biochemistry!A:L,10,FALSE)</f>
        <v>135</v>
      </c>
      <c r="I121" s="65">
        <f>VLOOKUP(CONCATENATE(A121,"_",D121),Biochemistry!A:L,11,FALSE)</f>
        <v>74</v>
      </c>
      <c r="J121" s="65">
        <f>VLOOKUP(CONCATENATE(A121,"_",D121),Biochemistry!A:L,12,FALSE)</f>
        <v>2.48</v>
      </c>
      <c r="K121" s="65"/>
      <c r="L121" s="65"/>
      <c r="M121" s="65"/>
    </row>
    <row r="122" spans="1:13" x14ac:dyDescent="0.4">
      <c r="A122" s="67">
        <v>1380</v>
      </c>
      <c r="B122" s="6" t="str">
        <f>VLOOKUP(A122,Treatment!A:B,2,FALSE)</f>
        <v>Placebo</v>
      </c>
      <c r="C122" s="6" t="s">
        <v>255</v>
      </c>
      <c r="D122" s="6">
        <v>1</v>
      </c>
      <c r="E122" s="62">
        <f>VLOOKUP(CONCATENATE(A122,"_",D122),Biochemistry!A:L,7,FALSE)</f>
        <v>41670.988888888889</v>
      </c>
      <c r="F122" s="62">
        <f>VLOOKUP(CONCATENATE(A122,"_",D122),Biochemistry!A:L,8,FALSE)</f>
        <v>41671.335416666669</v>
      </c>
      <c r="G122" s="6">
        <f>(VLOOKUP(CONCATENATE(A122,"_",D122),Biochemistry!A:L,9,FALSE))/1000</f>
        <v>1.125</v>
      </c>
      <c r="H122" s="6">
        <f>VLOOKUP(CONCATENATE(A122,"_",D122),Biochemistry!A:L,10,FALSE)</f>
        <v>29</v>
      </c>
      <c r="I122" s="6">
        <f>VLOOKUP(CONCATENATE(A122,"_",D122),Biochemistry!A:L,11,FALSE)</f>
        <v>2.8</v>
      </c>
      <c r="J122" s="6">
        <f>VLOOKUP(CONCATENATE(A122,"_",D122),Biochemistry!A:L,12,FALSE)</f>
        <v>1.1000000000000001</v>
      </c>
      <c r="K122" s="6">
        <f>(H122)/(AVERAGE(H123:H126)*((F122-E122)*24))</f>
        <v>2.4996229017045839E-2</v>
      </c>
      <c r="L122" s="6">
        <f>(I122*1000)/(AVERAGE(I123:I126)*((F122-E122)*24))</f>
        <v>6.6339575702789908</v>
      </c>
      <c r="M122" s="6">
        <f>(J122)/(AVERAGE(J123:J126)*((F122-E122)*24))</f>
        <v>5.6282778322313778E-2</v>
      </c>
    </row>
    <row r="123" spans="1:13" hidden="1" x14ac:dyDescent="0.4">
      <c r="A123" s="67">
        <f>A122</f>
        <v>1380</v>
      </c>
      <c r="B123" s="6" t="str">
        <f>VLOOKUP(A123,Treatment!A:B,2,FALSE)</f>
        <v>Placebo</v>
      </c>
      <c r="C123" s="6" t="s">
        <v>246</v>
      </c>
      <c r="D123" s="6">
        <v>5</v>
      </c>
      <c r="E123" s="62">
        <f>VLOOKUP(CONCATENATE(A123,"_",D123),Biochemistry!A:L,7,FALSE)</f>
        <v>41670.988888888889</v>
      </c>
      <c r="F123" s="62"/>
      <c r="H123" s="6">
        <f>VLOOKUP(CONCATENATE(A123,"_",D123),Biochemistry!A:L,10,FALSE)</f>
        <v>138</v>
      </c>
      <c r="I123" s="6">
        <f>VLOOKUP(CONCATENATE(A123,"_",D123),Biochemistry!A:L,11,FALSE)</f>
        <v>45</v>
      </c>
      <c r="J123" s="6">
        <f>VLOOKUP(CONCATENATE(A123,"_",D123),Biochemistry!A:L,12,FALSE)</f>
        <v>2.33</v>
      </c>
    </row>
    <row r="124" spans="1:13" hidden="1" x14ac:dyDescent="0.4">
      <c r="A124" s="67">
        <f t="shared" ref="A124:A131" si="12">A123</f>
        <v>1380</v>
      </c>
      <c r="B124" s="6" t="str">
        <f>VLOOKUP(A124,Treatment!A:B,2,FALSE)</f>
        <v>Placebo</v>
      </c>
      <c r="C124" s="6" t="s">
        <v>246</v>
      </c>
      <c r="D124" s="6">
        <v>6</v>
      </c>
      <c r="E124" s="62">
        <f>VLOOKUP(CONCATENATE(A124,"_",D124),Biochemistry!A:L,7,FALSE)</f>
        <v>41671.099305555559</v>
      </c>
      <c r="F124" s="62"/>
      <c r="H124" s="6">
        <f>VLOOKUP(CONCATENATE(A124,"_",D124),Biochemistry!A:L,10,FALSE)</f>
        <v>141</v>
      </c>
      <c r="I124" s="6">
        <f>VLOOKUP(CONCATENATE(A124,"_",D124),Biochemistry!A:L,11,FALSE)</f>
        <v>52</v>
      </c>
      <c r="J124" s="6">
        <f>VLOOKUP(CONCATENATE(A124,"_",D124),Biochemistry!A:L,12,FALSE)</f>
        <v>2.41</v>
      </c>
    </row>
    <row r="125" spans="1:13" hidden="1" x14ac:dyDescent="0.4">
      <c r="A125" s="67">
        <f t="shared" si="12"/>
        <v>1380</v>
      </c>
      <c r="B125" s="6" t="str">
        <f>VLOOKUP(A125,Treatment!A:B,2,FALSE)</f>
        <v>Placebo</v>
      </c>
      <c r="C125" s="6" t="s">
        <v>246</v>
      </c>
      <c r="D125" s="6">
        <v>7</v>
      </c>
      <c r="E125" s="62">
        <f>VLOOKUP(CONCATENATE(A125,"_",D125),Biochemistry!A:L,7,FALSE)</f>
        <v>41671.218055555553</v>
      </c>
      <c r="F125" s="62"/>
      <c r="H125" s="6">
        <f>VLOOKUP(CONCATENATE(A125,"_",D125),Biochemistry!A:L,10,FALSE)</f>
        <v>139</v>
      </c>
      <c r="I125" s="6">
        <f>VLOOKUP(CONCATENATE(A125,"_",D125),Biochemistry!A:L,11,FALSE)</f>
        <v>50</v>
      </c>
      <c r="J125" s="6">
        <f>VLOOKUP(CONCATENATE(A125,"_",D125),Biochemistry!A:L,12,FALSE)</f>
        <v>2.27</v>
      </c>
    </row>
    <row r="126" spans="1:13" hidden="1" x14ac:dyDescent="0.4">
      <c r="A126" s="67">
        <f t="shared" si="12"/>
        <v>1380</v>
      </c>
      <c r="B126" s="6" t="str">
        <f>VLOOKUP(A126,Treatment!A:B,2,FALSE)</f>
        <v>Placebo</v>
      </c>
      <c r="C126" s="6" t="s">
        <v>246</v>
      </c>
      <c r="D126" s="6">
        <v>8</v>
      </c>
      <c r="E126" s="62">
        <f>VLOOKUP(CONCATENATE(A126,"_",D126),Biochemistry!A:L,7,FALSE)</f>
        <v>41671.335416666669</v>
      </c>
      <c r="F126" s="62"/>
      <c r="H126" s="6">
        <f>VLOOKUP(CONCATENATE(A126,"_",D126),Biochemistry!A:L,10,FALSE)</f>
        <v>140</v>
      </c>
      <c r="I126" s="6">
        <f>VLOOKUP(CONCATENATE(A126,"_",D126),Biochemistry!A:L,11,FALSE)</f>
        <v>56</v>
      </c>
      <c r="J126" s="6">
        <f>VLOOKUP(CONCATENATE(A126,"_",D126),Biochemistry!A:L,12,FALSE)</f>
        <v>2.39</v>
      </c>
    </row>
    <row r="127" spans="1:13" x14ac:dyDescent="0.4">
      <c r="A127" s="67">
        <f t="shared" si="12"/>
        <v>1380</v>
      </c>
      <c r="B127" s="6" t="str">
        <f>VLOOKUP(A127,Treatment!A:B,2,FALSE)</f>
        <v>Placebo</v>
      </c>
      <c r="C127" s="6" t="s">
        <v>255</v>
      </c>
      <c r="D127" s="6">
        <v>2</v>
      </c>
      <c r="E127" s="62">
        <f>VLOOKUP(CONCATENATE(A127,"_",D127),Biochemistry!A:L,7,FALSE)</f>
        <v>41671.979166666664</v>
      </c>
      <c r="F127" s="62">
        <f>VLOOKUP(CONCATENATE(A127,"_",D127),Biochemistry!A:L,8,FALSE)</f>
        <v>41672.350694444445</v>
      </c>
      <c r="G127" s="6">
        <f>(VLOOKUP(CONCATENATE(A127,"_",D127),Biochemistry!A:L,9,FALSE))/1000</f>
        <v>0.8</v>
      </c>
      <c r="H127" s="6">
        <f>VLOOKUP(CONCATENATE(A127,"_",D127),Biochemistry!A:L,10,FALSE)</f>
        <v>20</v>
      </c>
      <c r="I127" s="6">
        <f>VLOOKUP(CONCATENATE(A127,"_",D127),Biochemistry!A:L,11,FALSE)</f>
        <v>1.6</v>
      </c>
      <c r="J127" s="6">
        <f>VLOOKUP(CONCATENATE(A127,"_",D127),Biochemistry!A:L,12,FALSE)</f>
        <v>0.6</v>
      </c>
      <c r="K127" s="6">
        <f>(H127)/(AVERAGE(H128:H131)*((F127-E127)*24))</f>
        <v>1.6224163863913812E-2</v>
      </c>
      <c r="L127" s="6">
        <f>(I127*1000)/(AVERAGE(I128:I131)*((F127-E127)*24))</f>
        <v>3.6434365956322186</v>
      </c>
      <c r="M127" s="6">
        <f>(J127)/(AVERAGE(J128:J131)*((F127-E127)*24))</f>
        <v>2.9577898736519798E-2</v>
      </c>
    </row>
    <row r="128" spans="1:13" hidden="1" x14ac:dyDescent="0.4">
      <c r="A128" s="67">
        <f t="shared" si="12"/>
        <v>1380</v>
      </c>
      <c r="B128" s="6" t="str">
        <f>VLOOKUP(A128,Treatment!A:B,2,FALSE)</f>
        <v>Placebo</v>
      </c>
      <c r="C128" s="6" t="s">
        <v>246</v>
      </c>
      <c r="D128" s="6">
        <v>13</v>
      </c>
      <c r="E128" s="62">
        <f>VLOOKUP(CONCATENATE(A128,"_",D128),Biochemistry!A:L,7,FALSE)</f>
        <v>41671.979166666664</v>
      </c>
      <c r="F128" s="62"/>
      <c r="H128" s="6">
        <f>VLOOKUP(CONCATENATE(A128,"_",D128),Biochemistry!A:L,10,FALSE)</f>
        <v>137</v>
      </c>
      <c r="I128" s="6">
        <f>VLOOKUP(CONCATENATE(A128,"_",D128),Biochemistry!A:L,11,FALSE)</f>
        <v>50</v>
      </c>
      <c r="J128" s="6">
        <f>VLOOKUP(CONCATENATE(A128,"_",D128),Biochemistry!A:L,12,FALSE)</f>
        <v>2.2999999999999998</v>
      </c>
    </row>
    <row r="129" spans="1:13" hidden="1" x14ac:dyDescent="0.4">
      <c r="A129" s="67">
        <f t="shared" si="12"/>
        <v>1380</v>
      </c>
      <c r="B129" s="6" t="str">
        <f>VLOOKUP(A129,Treatment!A:B,2,FALSE)</f>
        <v>Placebo</v>
      </c>
      <c r="C129" s="6" t="s">
        <v>246</v>
      </c>
      <c r="D129" s="6">
        <v>14</v>
      </c>
      <c r="E129" s="62">
        <f>VLOOKUP(CONCATENATE(A129,"_",D129),Biochemistry!A:L,7,FALSE)</f>
        <v>41672.092361111114</v>
      </c>
      <c r="F129" s="62"/>
      <c r="H129" s="6">
        <f>VLOOKUP(CONCATENATE(A129,"_",D129),Biochemistry!A:L,10,FALSE)</f>
        <v>138</v>
      </c>
      <c r="I129" s="6">
        <f>VLOOKUP(CONCATENATE(A129,"_",D129),Biochemistry!A:L,11,FALSE)</f>
        <v>49</v>
      </c>
      <c r="J129" s="6">
        <f>VLOOKUP(CONCATENATE(A129,"_",D129),Biochemistry!A:L,12,FALSE)</f>
        <v>2.2799999999999998</v>
      </c>
    </row>
    <row r="130" spans="1:13" hidden="1" x14ac:dyDescent="0.4">
      <c r="A130" s="67">
        <f t="shared" si="12"/>
        <v>1380</v>
      </c>
      <c r="B130" s="6" t="str">
        <f>VLOOKUP(A130,Treatment!A:B,2,FALSE)</f>
        <v>Placebo</v>
      </c>
      <c r="C130" s="6" t="s">
        <v>246</v>
      </c>
      <c r="D130" s="6">
        <v>15</v>
      </c>
      <c r="E130" s="62">
        <f>VLOOKUP(CONCATENATE(A130,"_",D130),Biochemistry!A:L,7,FALSE)</f>
        <v>41672.224999999999</v>
      </c>
      <c r="F130" s="62"/>
      <c r="H130" s="6">
        <f>VLOOKUP(CONCATENATE(A130,"_",D130),Biochemistry!A:L,10,FALSE)</f>
        <v>139</v>
      </c>
      <c r="I130" s="6">
        <f>VLOOKUP(CONCATENATE(A130,"_",D130),Biochemistry!A:L,11,FALSE)</f>
        <v>48</v>
      </c>
      <c r="J130" s="6">
        <f>VLOOKUP(CONCATENATE(A130,"_",D130),Biochemistry!A:L,12,FALSE)</f>
        <v>2.2599999999999998</v>
      </c>
    </row>
    <row r="131" spans="1:13" hidden="1" x14ac:dyDescent="0.4">
      <c r="A131" s="68">
        <f t="shared" si="12"/>
        <v>1380</v>
      </c>
      <c r="B131" s="65" t="str">
        <f>VLOOKUP(A131,Treatment!A:B,2,FALSE)</f>
        <v>Placebo</v>
      </c>
      <c r="C131" s="65" t="s">
        <v>246</v>
      </c>
      <c r="D131" s="65">
        <v>16</v>
      </c>
      <c r="E131" s="66">
        <f>VLOOKUP(CONCATENATE(A131,"_",D131),Biochemistry!A:L,7,FALSE)</f>
        <v>41672.350694444445</v>
      </c>
      <c r="F131" s="66"/>
      <c r="G131" s="65"/>
      <c r="H131" s="65">
        <f>VLOOKUP(CONCATENATE(A131,"_",D131),Biochemistry!A:L,10,FALSE)</f>
        <v>139</v>
      </c>
      <c r="I131" s="65">
        <f>VLOOKUP(CONCATENATE(A131,"_",D131),Biochemistry!A:L,11,FALSE)</f>
        <v>50</v>
      </c>
      <c r="J131" s="65">
        <f>VLOOKUP(CONCATENATE(A131,"_",D131),Biochemistry!A:L,12,FALSE)</f>
        <v>2.2599999999999998</v>
      </c>
      <c r="K131" s="65"/>
      <c r="L131" s="65"/>
      <c r="M131" s="65"/>
    </row>
    <row r="132" spans="1:13" x14ac:dyDescent="0.4">
      <c r="A132" s="67">
        <v>1383</v>
      </c>
      <c r="B132" s="6" t="str">
        <f>VLOOKUP(A132,Treatment!A:B,2,FALSE)</f>
        <v>Placebo</v>
      </c>
      <c r="C132" s="6" t="s">
        <v>255</v>
      </c>
      <c r="D132" s="6">
        <v>1</v>
      </c>
      <c r="E132" s="62">
        <f>VLOOKUP(CONCATENATE(A132,"_",D132),Biochemistry!A:L,7,FALSE)</f>
        <v>41670.975694444445</v>
      </c>
      <c r="F132" s="62">
        <f>VLOOKUP(CONCATENATE(A132,"_",D132),Biochemistry!A:L,8,FALSE)</f>
        <v>41671.344444444447</v>
      </c>
      <c r="G132" s="6">
        <f>(VLOOKUP(CONCATENATE(A132,"_",D132),Biochemistry!A:L,9,FALSE))/1000</f>
        <v>2.7749999999999999</v>
      </c>
      <c r="H132" s="6">
        <f>VLOOKUP(CONCATENATE(A132,"_",D132),Biochemistry!A:L,10,FALSE)</f>
        <v>47</v>
      </c>
      <c r="I132" s="6">
        <f>VLOOKUP(CONCATENATE(A132,"_",D132),Biochemistry!A:L,11,FALSE)</f>
        <v>4.7</v>
      </c>
      <c r="J132" s="6">
        <f>VLOOKUP(CONCATENATE(A132,"_",D132),Biochemistry!A:L,12,FALSE)</f>
        <v>1.4</v>
      </c>
      <c r="K132" s="6">
        <f>(H132)/(AVERAGE(H133:H136)*((F132-E132)*24))</f>
        <v>3.7465498858947996E-2</v>
      </c>
      <c r="L132" s="6">
        <f>(I132*1000)/(AVERAGE(I133:I136)*((F132-E132)*24))</f>
        <v>6.3984752569347938</v>
      </c>
      <c r="M132" s="6">
        <f>(J132)/(AVERAGE(J133:J136)*((F132-E132)*24))</f>
        <v>6.3722896432973186E-2</v>
      </c>
    </row>
    <row r="133" spans="1:13" hidden="1" x14ac:dyDescent="0.4">
      <c r="A133" s="67">
        <f>A132</f>
        <v>1383</v>
      </c>
      <c r="B133" s="6" t="str">
        <f>VLOOKUP(A133,Treatment!A:B,2,FALSE)</f>
        <v>Placebo</v>
      </c>
      <c r="C133" s="6" t="s">
        <v>246</v>
      </c>
      <c r="D133" s="6">
        <v>5</v>
      </c>
      <c r="E133" s="62">
        <f>VLOOKUP(CONCATENATE(A133,"_",D133),Biochemistry!A:L,7,FALSE)</f>
        <v>41670.975694444445</v>
      </c>
      <c r="F133" s="62"/>
      <c r="H133" s="6">
        <f>VLOOKUP(CONCATENATE(A133,"_",D133),Biochemistry!A:L,10,FALSE)</f>
        <v>141</v>
      </c>
      <c r="I133" s="6">
        <f>VLOOKUP(CONCATENATE(A133,"_",D133),Biochemistry!A:L,11,FALSE)</f>
        <v>79</v>
      </c>
      <c r="J133" s="6">
        <f>VLOOKUP(CONCATENATE(A133,"_",D133),Biochemistry!A:L,12,FALSE)</f>
        <v>2.4900000000000002</v>
      </c>
    </row>
    <row r="134" spans="1:13" hidden="1" x14ac:dyDescent="0.4">
      <c r="A134" s="67">
        <f t="shared" ref="A134:A141" si="13">A133</f>
        <v>1383</v>
      </c>
      <c r="B134" s="6" t="str">
        <f>VLOOKUP(A134,Treatment!A:B,2,FALSE)</f>
        <v>Placebo</v>
      </c>
      <c r="C134" s="6" t="s">
        <v>246</v>
      </c>
      <c r="D134" s="6">
        <v>6</v>
      </c>
      <c r="E134" s="62">
        <f>VLOOKUP(CONCATENATE(A134,"_",D134),Biochemistry!A:L,7,FALSE)</f>
        <v>41671.095833333333</v>
      </c>
      <c r="F134" s="62"/>
      <c r="H134" s="6">
        <f>VLOOKUP(CONCATENATE(A134,"_",D134),Biochemistry!A:L,10,FALSE)</f>
        <v>142</v>
      </c>
      <c r="I134" s="6">
        <f>VLOOKUP(CONCATENATE(A134,"_",D134),Biochemistry!A:L,11,FALSE)</f>
        <v>84</v>
      </c>
      <c r="J134" s="6">
        <f>VLOOKUP(CONCATENATE(A134,"_",D134),Biochemistry!A:L,12,FALSE)</f>
        <v>2.4500000000000002</v>
      </c>
    </row>
    <row r="135" spans="1:13" hidden="1" x14ac:dyDescent="0.4">
      <c r="A135" s="67">
        <f t="shared" si="13"/>
        <v>1383</v>
      </c>
      <c r="B135" s="6" t="str">
        <f>VLOOKUP(A135,Treatment!A:B,2,FALSE)</f>
        <v>Placebo</v>
      </c>
      <c r="C135" s="6" t="s">
        <v>246</v>
      </c>
      <c r="D135" s="6">
        <v>7</v>
      </c>
      <c r="E135" s="62">
        <f>VLOOKUP(CONCATENATE(A135,"_",D135),Biochemistry!A:L,7,FALSE)</f>
        <v>41671.222222222219</v>
      </c>
      <c r="F135" s="62"/>
      <c r="H135" s="6">
        <f>VLOOKUP(CONCATENATE(A135,"_",D135),Biochemistry!A:L,10,FALSE)</f>
        <v>141</v>
      </c>
      <c r="I135" s="6">
        <f>VLOOKUP(CONCATENATE(A135,"_",D135),Biochemistry!A:L,11,FALSE)</f>
        <v>80</v>
      </c>
      <c r="J135" s="6">
        <f>VLOOKUP(CONCATENATE(A135,"_",D135),Biochemistry!A:L,12,FALSE)</f>
        <v>2.46</v>
      </c>
    </row>
    <row r="136" spans="1:13" hidden="1" x14ac:dyDescent="0.4">
      <c r="A136" s="67">
        <f t="shared" si="13"/>
        <v>1383</v>
      </c>
      <c r="B136" s="6" t="str">
        <f>VLOOKUP(A136,Treatment!A:B,2,FALSE)</f>
        <v>Placebo</v>
      </c>
      <c r="C136" s="6" t="s">
        <v>246</v>
      </c>
      <c r="D136" s="6">
        <v>8</v>
      </c>
      <c r="E136" s="62">
        <f>VLOOKUP(CONCATENATE(A136,"_",D136),Biochemistry!A:L,7,FALSE)</f>
        <v>41671.344444444447</v>
      </c>
      <c r="F136" s="62"/>
      <c r="H136" s="6">
        <f>VLOOKUP(CONCATENATE(A136,"_",D136),Biochemistry!A:L,10,FALSE)</f>
        <v>143</v>
      </c>
      <c r="I136" s="6">
        <f>VLOOKUP(CONCATENATE(A136,"_",D136),Biochemistry!A:L,11,FALSE)</f>
        <v>89</v>
      </c>
      <c r="J136" s="6">
        <f>VLOOKUP(CONCATENATE(A136,"_",D136),Biochemistry!A:L,12,FALSE)</f>
        <v>2.5299999999999998</v>
      </c>
    </row>
    <row r="137" spans="1:13" x14ac:dyDescent="0.4">
      <c r="A137" s="67">
        <f t="shared" si="13"/>
        <v>1383</v>
      </c>
      <c r="B137" s="6" t="str">
        <f>VLOOKUP(A137,Treatment!A:B,2,FALSE)</f>
        <v>Placebo</v>
      </c>
      <c r="C137" s="6" t="s">
        <v>255</v>
      </c>
      <c r="D137" s="6">
        <v>2</v>
      </c>
      <c r="E137" s="62">
        <f>VLOOKUP(CONCATENATE(A137,"_",D137),Biochemistry!A:L,7,FALSE)</f>
        <v>41671.967361111114</v>
      </c>
      <c r="F137" s="62">
        <f>VLOOKUP(CONCATENATE(A137,"_",D137),Biochemistry!A:L,8,FALSE)</f>
        <v>41672.363194444442</v>
      </c>
      <c r="G137" s="6">
        <f>(VLOOKUP(CONCATENATE(A137,"_",D137),Biochemistry!A:L,9,FALSE))/1000</f>
        <v>0.47</v>
      </c>
      <c r="H137" s="6">
        <f>VLOOKUP(CONCATENATE(A137,"_",D137),Biochemistry!A:L,10,FALSE)</f>
        <v>25</v>
      </c>
      <c r="I137" s="6">
        <f>VLOOKUP(CONCATENATE(A137,"_",D137),Biochemistry!A:L,11,FALSE)</f>
        <v>4.7</v>
      </c>
      <c r="J137" s="6">
        <f>VLOOKUP(CONCATENATE(A137,"_",D137),Biochemistry!A:L,12,FALSE)</f>
        <v>0.9</v>
      </c>
      <c r="K137" s="6">
        <f>(H137)/(AVERAGE(H138:H141)*((F137-E137)*24))</f>
        <v>1.879699248143335E-2</v>
      </c>
      <c r="L137" s="6">
        <f>(I137*1000)/(AVERAGE(I138:I141)*((F137-E137)*24))</f>
        <v>5.9786929560281061</v>
      </c>
      <c r="M137" s="6">
        <f>(J137)/(AVERAGE(J138:J141)*((F137-E137)*24))</f>
        <v>3.9187938823753501E-2</v>
      </c>
    </row>
    <row r="138" spans="1:13" hidden="1" x14ac:dyDescent="0.4">
      <c r="A138" s="67">
        <f t="shared" si="13"/>
        <v>1383</v>
      </c>
      <c r="B138" s="6" t="str">
        <f>VLOOKUP(A138,Treatment!A:B,2,FALSE)</f>
        <v>Placebo</v>
      </c>
      <c r="C138" s="6" t="s">
        <v>246</v>
      </c>
      <c r="D138" s="6">
        <v>13</v>
      </c>
      <c r="E138" s="62">
        <f>VLOOKUP(CONCATENATE(A138,"_",D138),Biochemistry!A:L,7,FALSE)</f>
        <v>41671.967361111114</v>
      </c>
      <c r="F138" s="62"/>
      <c r="H138" s="6">
        <f>VLOOKUP(CONCATENATE(A138,"_",D138),Biochemistry!A:L,10,FALSE)</f>
        <v>139</v>
      </c>
      <c r="I138" s="6">
        <f>VLOOKUP(CONCATENATE(A138,"_",D138),Biochemistry!A:L,11,FALSE)</f>
        <v>85</v>
      </c>
      <c r="J138" s="6">
        <f>VLOOKUP(CONCATENATE(A138,"_",D138),Biochemistry!A:L,12,FALSE)</f>
        <v>2.4300000000000002</v>
      </c>
    </row>
    <row r="139" spans="1:13" hidden="1" x14ac:dyDescent="0.4">
      <c r="A139" s="67">
        <f t="shared" si="13"/>
        <v>1383</v>
      </c>
      <c r="B139" s="6" t="str">
        <f>VLOOKUP(A139,Treatment!A:B,2,FALSE)</f>
        <v>Placebo</v>
      </c>
      <c r="C139" s="6" t="s">
        <v>246</v>
      </c>
      <c r="D139" s="6">
        <v>14</v>
      </c>
      <c r="E139" s="62">
        <f>VLOOKUP(CONCATENATE(A139,"_",D139),Biochemistry!A:L,7,FALSE)</f>
        <v>41672.113194444442</v>
      </c>
      <c r="F139" s="62"/>
      <c r="H139" s="6">
        <f>VLOOKUP(CONCATENATE(A139,"_",D139),Biochemistry!A:L,10,FALSE)</f>
        <v>139</v>
      </c>
      <c r="I139" s="6">
        <f>VLOOKUP(CONCATENATE(A139,"_",D139),Biochemistry!A:L,11,FALSE)</f>
        <v>83</v>
      </c>
      <c r="J139" s="6">
        <f>VLOOKUP(CONCATENATE(A139,"_",D139),Biochemistry!A:L,12,FALSE)</f>
        <v>2.37</v>
      </c>
    </row>
    <row r="140" spans="1:13" hidden="1" x14ac:dyDescent="0.4">
      <c r="A140" s="67">
        <f t="shared" si="13"/>
        <v>1383</v>
      </c>
      <c r="B140" s="6" t="str">
        <f>VLOOKUP(A140,Treatment!A:B,2,FALSE)</f>
        <v>Placebo</v>
      </c>
      <c r="C140" s="6" t="s">
        <v>246</v>
      </c>
      <c r="D140" s="6">
        <v>15</v>
      </c>
      <c r="E140" s="62">
        <f>VLOOKUP(CONCATENATE(A140,"_",D140),Biochemistry!A:L,7,FALSE)</f>
        <v>41672.231249999997</v>
      </c>
      <c r="F140" s="62"/>
      <c r="H140" s="6">
        <f>VLOOKUP(CONCATENATE(A140,"_",D140),Biochemistry!A:L,10,FALSE)</f>
        <v>140</v>
      </c>
      <c r="I140" s="6">
        <f>VLOOKUP(CONCATENATE(A140,"_",D140),Biochemistry!A:L,11,FALSE)</f>
        <v>80</v>
      </c>
      <c r="J140" s="6">
        <f>VLOOKUP(CONCATENATE(A140,"_",D140),Biochemistry!A:L,12,FALSE)</f>
        <v>2.4300000000000002</v>
      </c>
    </row>
    <row r="141" spans="1:13" hidden="1" x14ac:dyDescent="0.4">
      <c r="A141" s="68">
        <f t="shared" si="13"/>
        <v>1383</v>
      </c>
      <c r="B141" s="65" t="str">
        <f>VLOOKUP(A141,Treatment!A:B,2,FALSE)</f>
        <v>Placebo</v>
      </c>
      <c r="C141" s="65" t="s">
        <v>246</v>
      </c>
      <c r="D141" s="65">
        <v>16</v>
      </c>
      <c r="E141" s="66">
        <f>VLOOKUP(CONCATENATE(A141,"_",D141),Biochemistry!A:L,7,FALSE)</f>
        <v>41672.363194444442</v>
      </c>
      <c r="F141" s="66"/>
      <c r="G141" s="65"/>
      <c r="H141" s="65">
        <f>VLOOKUP(CONCATENATE(A141,"_",D141),Biochemistry!A:L,10,FALSE)</f>
        <v>142</v>
      </c>
      <c r="I141" s="65">
        <f>VLOOKUP(CONCATENATE(A141,"_",D141),Biochemistry!A:L,11,FALSE)</f>
        <v>83</v>
      </c>
      <c r="J141" s="65">
        <f>VLOOKUP(CONCATENATE(A141,"_",D141),Biochemistry!A:L,12,FALSE)</f>
        <v>2.44</v>
      </c>
      <c r="K141" s="65"/>
      <c r="L141" s="65"/>
      <c r="M141" s="65"/>
    </row>
    <row r="142" spans="1:13" x14ac:dyDescent="0.4">
      <c r="A142" s="67">
        <v>1388</v>
      </c>
      <c r="B142" s="6" t="str">
        <f>VLOOKUP(A142,Treatment!A:B,2,FALSE)</f>
        <v>Placebo</v>
      </c>
      <c r="C142" s="6" t="s">
        <v>255</v>
      </c>
      <c r="D142" s="6">
        <v>1</v>
      </c>
      <c r="E142" s="62">
        <f>VLOOKUP(CONCATENATE(A142,"_",D142),Biochemistry!A:L,7,FALSE)</f>
        <v>41670.979166666664</v>
      </c>
      <c r="F142" s="62">
        <f>VLOOKUP(CONCATENATE(A142,"_",D142),Biochemistry!A:L,8,FALSE)</f>
        <v>41671.371527777781</v>
      </c>
      <c r="G142" s="6">
        <f>(VLOOKUP(CONCATENATE(A142,"_",D142),Biochemistry!A:L,9,FALSE))/1000</f>
        <v>2.21</v>
      </c>
      <c r="H142" s="6">
        <f>VLOOKUP(CONCATENATE(A142,"_",D142),Biochemistry!A:L,10,FALSE)</f>
        <v>40</v>
      </c>
      <c r="I142" s="6">
        <f>VLOOKUP(CONCATENATE(A142,"_",D142),Biochemistry!A:L,11,FALSE)</f>
        <v>4</v>
      </c>
      <c r="J142" s="6">
        <f>VLOOKUP(CONCATENATE(A142,"_",D142),Biochemistry!A:L,12,FALSE)</f>
        <v>1.5</v>
      </c>
      <c r="K142" s="6">
        <f>(H142)/(AVERAGE(H143:H146)*((F142-E142)*24))</f>
        <v>2.9498525073320851E-2</v>
      </c>
      <c r="L142" s="6">
        <f>(I142*1000)/(AVERAGE(I143:I146)*((F142-E142)*24))</f>
        <v>7.2819216180997755</v>
      </c>
      <c r="M142" s="6">
        <f>(J142)/(AVERAGE(J143:J146)*((F142-E142)*24))</f>
        <v>6.528362106390681E-2</v>
      </c>
    </row>
    <row r="143" spans="1:13" hidden="1" x14ac:dyDescent="0.4">
      <c r="A143" s="67">
        <f>A142</f>
        <v>1388</v>
      </c>
      <c r="B143" s="6" t="str">
        <f>VLOOKUP(A143,Treatment!A:B,2,FALSE)</f>
        <v>Placebo</v>
      </c>
      <c r="C143" s="6" t="s">
        <v>246</v>
      </c>
      <c r="D143" s="6">
        <v>5</v>
      </c>
      <c r="E143" s="62" t="s">
        <v>237</v>
      </c>
      <c r="F143" s="62"/>
      <c r="H143" s="6" t="s">
        <v>237</v>
      </c>
      <c r="I143" s="6" t="s">
        <v>237</v>
      </c>
      <c r="J143" s="6" t="s">
        <v>237</v>
      </c>
    </row>
    <row r="144" spans="1:13" hidden="1" x14ac:dyDescent="0.4">
      <c r="A144" s="67">
        <f t="shared" ref="A144:A151" si="14">A143</f>
        <v>1388</v>
      </c>
      <c r="B144" s="6" t="str">
        <f>VLOOKUP(A144,Treatment!A:B,2,FALSE)</f>
        <v>Placebo</v>
      </c>
      <c r="C144" s="6" t="s">
        <v>246</v>
      </c>
      <c r="D144" s="6">
        <v>6</v>
      </c>
      <c r="E144" s="62">
        <f>VLOOKUP(CONCATENATE(A144,"_",D144),Biochemistry!A:L,7,FALSE)</f>
        <v>41671.114583333336</v>
      </c>
      <c r="F144" s="62"/>
      <c r="H144" s="6">
        <f>VLOOKUP(CONCATENATE(A144,"_",D144),Biochemistry!A:L,10,FALSE)</f>
        <v>145</v>
      </c>
      <c r="I144" s="6">
        <f>VLOOKUP(CONCATENATE(A144,"_",D144),Biochemistry!A:L,11,FALSE)</f>
        <v>67</v>
      </c>
      <c r="J144" s="6">
        <f>VLOOKUP(CONCATENATE(A144,"_",D144),Biochemistry!A:L,12,FALSE)</f>
        <v>2.59</v>
      </c>
    </row>
    <row r="145" spans="1:13" hidden="1" x14ac:dyDescent="0.4">
      <c r="A145" s="67">
        <f t="shared" si="14"/>
        <v>1388</v>
      </c>
      <c r="B145" s="6" t="str">
        <f>VLOOKUP(A145,Treatment!A:B,2,FALSE)</f>
        <v>Placebo</v>
      </c>
      <c r="C145" s="6" t="s">
        <v>246</v>
      </c>
      <c r="D145" s="6">
        <v>7</v>
      </c>
      <c r="E145" s="62">
        <f>VLOOKUP(CONCATENATE(A145,"_",D145),Biochemistry!A:L,7,FALSE)</f>
        <v>41671.240972222222</v>
      </c>
      <c r="F145" s="62"/>
      <c r="H145" s="6">
        <f>VLOOKUP(CONCATENATE(A145,"_",D145),Biochemistry!A:L,10,FALSE)</f>
        <v>143</v>
      </c>
      <c r="I145" s="6">
        <f>VLOOKUP(CONCATENATE(A145,"_",D145),Biochemistry!A:L,11,FALSE)</f>
        <v>57</v>
      </c>
      <c r="J145" s="6">
        <f>VLOOKUP(CONCATENATE(A145,"_",D145),Biochemistry!A:L,12,FALSE)</f>
        <v>2.4900000000000002</v>
      </c>
    </row>
    <row r="146" spans="1:13" hidden="1" x14ac:dyDescent="0.4">
      <c r="A146" s="67">
        <f t="shared" si="14"/>
        <v>1388</v>
      </c>
      <c r="B146" s="6" t="str">
        <f>VLOOKUP(A146,Treatment!A:B,2,FALSE)</f>
        <v>Placebo</v>
      </c>
      <c r="C146" s="6" t="s">
        <v>246</v>
      </c>
      <c r="D146" s="6">
        <v>8</v>
      </c>
      <c r="E146" s="62">
        <f>VLOOKUP(CONCATENATE(A146,"_",D146),Biochemistry!A:L,7,FALSE)</f>
        <v>41671.371527777781</v>
      </c>
      <c r="F146" s="62"/>
      <c r="H146" s="6">
        <f>VLOOKUP(CONCATENATE(A146,"_",D146),Biochemistry!A:L,10,FALSE)</f>
        <v>144</v>
      </c>
      <c r="I146" s="6">
        <f>VLOOKUP(CONCATENATE(A146,"_",D146),Biochemistry!A:L,11,FALSE)</f>
        <v>51</v>
      </c>
      <c r="J146" s="6">
        <f>VLOOKUP(CONCATENATE(A146,"_",D146),Biochemistry!A:L,12,FALSE)</f>
        <v>2.2400000000000002</v>
      </c>
    </row>
    <row r="147" spans="1:13" x14ac:dyDescent="0.4">
      <c r="A147" s="67">
        <f t="shared" si="14"/>
        <v>1388</v>
      </c>
      <c r="B147" s="6" t="str">
        <f>VLOOKUP(A147,Treatment!A:B,2,FALSE)</f>
        <v>Placebo</v>
      </c>
      <c r="C147" s="6" t="s">
        <v>255</v>
      </c>
      <c r="D147" s="6">
        <v>2</v>
      </c>
      <c r="E147" s="62">
        <f>VLOOKUP(CONCATENATE(A147,"_",D147),Biochemistry!A:L,7,FALSE)</f>
        <v>41671.963194444441</v>
      </c>
      <c r="F147" s="62">
        <f>VLOOKUP(CONCATENATE(A147,"_",D147),Biochemistry!A:L,8,FALSE)</f>
        <v>41672.382638888892</v>
      </c>
      <c r="G147" s="6">
        <f>(VLOOKUP(CONCATENATE(A147,"_",D147),Biochemistry!A:L,9,FALSE))/1000</f>
        <v>1.5449999999999999</v>
      </c>
      <c r="H147" s="6">
        <f>VLOOKUP(CONCATENATE(A147,"_",D147),Biochemistry!A:L,10,FALSE)</f>
        <v>14</v>
      </c>
      <c r="I147" s="6">
        <f>VLOOKUP(CONCATENATE(A147,"_",D147),Biochemistry!A:L,11,FALSE)</f>
        <v>2.9</v>
      </c>
      <c r="J147" s="6">
        <f>VLOOKUP(CONCATENATE(A147,"_",D147),Biochemistry!A:L,12,FALSE)</f>
        <v>0.6</v>
      </c>
      <c r="K147" s="6">
        <f>(H147)/(AVERAGE(H148:H151)*((F147-E147)*24))</f>
        <v>9.9515454511571524E-3</v>
      </c>
      <c r="L147" s="6">
        <f>(I147*1000)/(AVERAGE(I148:I151)*((F147-E147)*24))</f>
        <v>4.7420488920843207</v>
      </c>
      <c r="M147" s="6">
        <f>(J147)/(AVERAGE(J148:J151)*((F147-E147)*24))</f>
        <v>2.5444033727078125E-2</v>
      </c>
    </row>
    <row r="148" spans="1:13" hidden="1" x14ac:dyDescent="0.4">
      <c r="A148" s="67">
        <f t="shared" si="14"/>
        <v>1388</v>
      </c>
      <c r="B148" s="6" t="str">
        <f>VLOOKUP(A148,Treatment!A:B,2,FALSE)</f>
        <v>Placebo</v>
      </c>
      <c r="C148" s="6" t="s">
        <v>246</v>
      </c>
      <c r="D148" s="6">
        <v>13</v>
      </c>
      <c r="E148" s="62">
        <f>VLOOKUP(CONCATENATE(A148,"_",D148),Biochemistry!A:L,7,FALSE)</f>
        <v>41671.963194444441</v>
      </c>
      <c r="F148" s="62"/>
      <c r="H148" s="6">
        <f>VLOOKUP(CONCATENATE(A148,"_",D148),Biochemistry!A:L,10,FALSE)</f>
        <v>138</v>
      </c>
      <c r="I148" s="6">
        <f>VLOOKUP(CONCATENATE(A148,"_",D148),Biochemistry!A:L,11,FALSE)</f>
        <v>64</v>
      </c>
      <c r="J148" s="6">
        <f>VLOOKUP(CONCATENATE(A148,"_",D148),Biochemistry!A:L,12,FALSE)</f>
        <v>2.2999999999999998</v>
      </c>
    </row>
    <row r="149" spans="1:13" hidden="1" x14ac:dyDescent="0.4">
      <c r="A149" s="67">
        <f t="shared" si="14"/>
        <v>1388</v>
      </c>
      <c r="B149" s="6" t="str">
        <f>VLOOKUP(A149,Treatment!A:B,2,FALSE)</f>
        <v>Placebo</v>
      </c>
      <c r="C149" s="6" t="s">
        <v>246</v>
      </c>
      <c r="D149" s="6">
        <v>14</v>
      </c>
      <c r="E149" s="62">
        <f>VLOOKUP(CONCATENATE(A149,"_",D149),Biochemistry!A:L,7,FALSE)</f>
        <v>41672.106249999997</v>
      </c>
      <c r="F149" s="62"/>
      <c r="H149" s="6">
        <f>VLOOKUP(CONCATENATE(A149,"_",D149),Biochemistry!A:L,10,FALSE)</f>
        <v>139</v>
      </c>
      <c r="I149" s="6">
        <f>VLOOKUP(CONCATENATE(A149,"_",D149),Biochemistry!A:L,11,FALSE)</f>
        <v>62</v>
      </c>
      <c r="J149" s="6">
        <f>VLOOKUP(CONCATENATE(A149,"_",D149),Biochemistry!A:L,12,FALSE)</f>
        <v>2.31</v>
      </c>
    </row>
    <row r="150" spans="1:13" hidden="1" x14ac:dyDescent="0.4">
      <c r="A150" s="67">
        <f t="shared" si="14"/>
        <v>1388</v>
      </c>
      <c r="B150" s="6" t="str">
        <f>VLOOKUP(A150,Treatment!A:B,2,FALSE)</f>
        <v>Placebo</v>
      </c>
      <c r="C150" s="6" t="s">
        <v>246</v>
      </c>
      <c r="D150" s="6">
        <v>15</v>
      </c>
      <c r="E150" s="62">
        <f>VLOOKUP(CONCATENATE(A150,"_",D150),Biochemistry!A:L,7,FALSE)</f>
        <v>41672.248611111114</v>
      </c>
      <c r="F150" s="62"/>
      <c r="H150" s="6">
        <f>VLOOKUP(CONCATENATE(A150,"_",D150),Biochemistry!A:L,10,FALSE)</f>
        <v>139</v>
      </c>
      <c r="I150" s="6">
        <f>VLOOKUP(CONCATENATE(A150,"_",D150),Biochemistry!A:L,11,FALSE)</f>
        <v>60</v>
      </c>
      <c r="J150" s="6">
        <f>VLOOKUP(CONCATENATE(A150,"_",D150),Biochemistry!A:L,12,FALSE)</f>
        <v>2.31</v>
      </c>
    </row>
    <row r="151" spans="1:13" hidden="1" x14ac:dyDescent="0.4">
      <c r="A151" s="68">
        <f t="shared" si="14"/>
        <v>1388</v>
      </c>
      <c r="B151" s="65" t="str">
        <f>VLOOKUP(A151,Treatment!A:B,2,FALSE)</f>
        <v>Placebo</v>
      </c>
      <c r="C151" s="65" t="s">
        <v>246</v>
      </c>
      <c r="D151" s="65">
        <v>16</v>
      </c>
      <c r="E151" s="66">
        <f>VLOOKUP(CONCATENATE(A151,"_",D151),Biochemistry!A:L,7,FALSE)</f>
        <v>41672.382638888892</v>
      </c>
      <c r="F151" s="66"/>
      <c r="G151" s="65"/>
      <c r="H151" s="65">
        <f>VLOOKUP(CONCATENATE(A151,"_",D151),Biochemistry!A:L,10,FALSE)</f>
        <v>143</v>
      </c>
      <c r="I151" s="65">
        <f>VLOOKUP(CONCATENATE(A151,"_",D151),Biochemistry!A:L,11,FALSE)</f>
        <v>57</v>
      </c>
      <c r="J151" s="65">
        <f>VLOOKUP(CONCATENATE(A151,"_",D151),Biochemistry!A:L,12,FALSE)</f>
        <v>2.4500000000000002</v>
      </c>
      <c r="K151" s="65"/>
      <c r="L151" s="65"/>
      <c r="M151" s="65"/>
    </row>
    <row r="152" spans="1:13" x14ac:dyDescent="0.4">
      <c r="A152" s="67">
        <v>1390</v>
      </c>
      <c r="B152" s="6" t="str">
        <f>VLOOKUP(A152,Treatment!A:B,2,FALSE)</f>
        <v>Placebo</v>
      </c>
      <c r="C152" s="6" t="s">
        <v>255</v>
      </c>
      <c r="D152" s="6">
        <v>1</v>
      </c>
      <c r="E152" s="62">
        <f>VLOOKUP(CONCATENATE(A152,"_",D152),Biochemistry!A:L,7,FALSE)</f>
        <v>41670.980555555558</v>
      </c>
      <c r="F152" s="62">
        <f>VLOOKUP(CONCATENATE(A152,"_",D152),Biochemistry!A:L,8,FALSE)</f>
        <v>41671.352777777778</v>
      </c>
      <c r="G152" s="6">
        <f>(VLOOKUP(CONCATENATE(A152,"_",D152),Biochemistry!A:L,9,FALSE))/1000</f>
        <v>2.02</v>
      </c>
      <c r="H152" s="6">
        <f>VLOOKUP(CONCATENATE(A152,"_",D152),Biochemistry!A:L,10,FALSE)</f>
        <v>28</v>
      </c>
      <c r="I152" s="6">
        <f>VLOOKUP(CONCATENATE(A152,"_",D152),Biochemistry!A:L,11,FALSE)</f>
        <v>3.8</v>
      </c>
      <c r="J152" s="6">
        <f>VLOOKUP(CONCATENATE(A152,"_",D152),Biochemistry!A:L,12,FALSE)</f>
        <v>2.2000000000000002</v>
      </c>
      <c r="K152" s="6">
        <f>(H152)/(AVERAGE(H153:H156)*((F152-E152)*24))</f>
        <v>2.2189935279461465E-2</v>
      </c>
      <c r="L152" s="6">
        <f>(I152*1000)/(AVERAGE(I153:I156)*((F152-E152)*24))</f>
        <v>6.4695533738462467</v>
      </c>
      <c r="M152" s="6">
        <f>(J152)/(AVERAGE(J153:J156)*((F152-E152)*24))</f>
        <v>0.10051781906840597</v>
      </c>
    </row>
    <row r="153" spans="1:13" hidden="1" x14ac:dyDescent="0.4">
      <c r="A153" s="67">
        <f>A152</f>
        <v>1390</v>
      </c>
      <c r="B153" s="6" t="str">
        <f>VLOOKUP(A153,Treatment!A:B,2,FALSE)</f>
        <v>Placebo</v>
      </c>
      <c r="C153" s="6" t="s">
        <v>246</v>
      </c>
      <c r="D153" s="6">
        <v>5</v>
      </c>
      <c r="E153" s="62">
        <f>VLOOKUP(CONCATENATE(A153,"_",D153),Biochemistry!A:L,7,FALSE)</f>
        <v>41670.980555555558</v>
      </c>
      <c r="F153" s="62"/>
      <c r="H153" s="6">
        <f>VLOOKUP(CONCATENATE(A153,"_",D153),Biochemistry!A:L,10,FALSE)</f>
        <v>140</v>
      </c>
      <c r="I153" s="6">
        <f>VLOOKUP(CONCATENATE(A153,"_",D153),Biochemistry!A:L,11,FALSE)</f>
        <v>64</v>
      </c>
      <c r="J153" s="6">
        <f>VLOOKUP(CONCATENATE(A153,"_",D153),Biochemistry!A:L,12,FALSE)</f>
        <v>2.4300000000000002</v>
      </c>
    </row>
    <row r="154" spans="1:13" hidden="1" x14ac:dyDescent="0.4">
      <c r="A154" s="67">
        <f t="shared" ref="A154:A161" si="15">A153</f>
        <v>1390</v>
      </c>
      <c r="B154" s="6" t="str">
        <f>VLOOKUP(A154,Treatment!A:B,2,FALSE)</f>
        <v>Placebo</v>
      </c>
      <c r="C154" s="6" t="s">
        <v>246</v>
      </c>
      <c r="D154" s="6">
        <v>6</v>
      </c>
      <c r="E154" s="62">
        <f>VLOOKUP(CONCATENATE(A154,"_",D154),Biochemistry!A:L,7,FALSE)</f>
        <v>41671.089583333334</v>
      </c>
      <c r="F154" s="62"/>
      <c r="H154" s="6">
        <f>VLOOKUP(CONCATENATE(A154,"_",D154),Biochemistry!A:L,10,FALSE)</f>
        <v>140</v>
      </c>
      <c r="I154" s="6">
        <f>VLOOKUP(CONCATENATE(A154,"_",D154),Biochemistry!A:L,11,FALSE)</f>
        <v>68</v>
      </c>
      <c r="J154" s="6">
        <f>VLOOKUP(CONCATENATE(A154,"_",D154),Biochemistry!A:L,12,FALSE)</f>
        <v>2.41</v>
      </c>
    </row>
    <row r="155" spans="1:13" hidden="1" x14ac:dyDescent="0.4">
      <c r="A155" s="67">
        <f t="shared" si="15"/>
        <v>1390</v>
      </c>
      <c r="B155" s="6" t="str">
        <f>VLOOKUP(A155,Treatment!A:B,2,FALSE)</f>
        <v>Placebo</v>
      </c>
      <c r="C155" s="6" t="s">
        <v>246</v>
      </c>
      <c r="D155" s="6">
        <v>7</v>
      </c>
      <c r="E155" s="62">
        <f>VLOOKUP(CONCATENATE(A155,"_",D155),Biochemistry!A:L,7,FALSE)</f>
        <v>41671.229861111111</v>
      </c>
      <c r="F155" s="62"/>
      <c r="H155" s="6">
        <f>VLOOKUP(CONCATENATE(A155,"_",D155),Biochemistry!A:L,10,FALSE)</f>
        <v>142</v>
      </c>
      <c r="I155" s="6">
        <f>VLOOKUP(CONCATENATE(A155,"_",D155),Biochemistry!A:L,11,FALSE)</f>
        <v>64</v>
      </c>
      <c r="J155" s="6">
        <f>VLOOKUP(CONCATENATE(A155,"_",D155),Biochemistry!A:L,12,FALSE)</f>
        <v>2.46</v>
      </c>
    </row>
    <row r="156" spans="1:13" hidden="1" x14ac:dyDescent="0.4">
      <c r="A156" s="67">
        <f t="shared" si="15"/>
        <v>1390</v>
      </c>
      <c r="B156" s="6" t="str">
        <f>VLOOKUP(A156,Treatment!A:B,2,FALSE)</f>
        <v>Placebo</v>
      </c>
      <c r="C156" s="6" t="s">
        <v>246</v>
      </c>
      <c r="D156" s="6">
        <v>8</v>
      </c>
      <c r="E156" s="62">
        <f>VLOOKUP(CONCATENATE(A156,"_",D156),Biochemistry!A:L,7,FALSE)</f>
        <v>41671.352777777778</v>
      </c>
      <c r="F156" s="62"/>
      <c r="H156" s="6">
        <f>VLOOKUP(CONCATENATE(A156,"_",D156),Biochemistry!A:L,10,FALSE)</f>
        <v>143</v>
      </c>
      <c r="I156" s="6">
        <f>VLOOKUP(CONCATENATE(A156,"_",D156),Biochemistry!A:L,11,FALSE)</f>
        <v>67</v>
      </c>
      <c r="J156" s="6">
        <f>VLOOKUP(CONCATENATE(A156,"_",D156),Biochemistry!A:L,12,FALSE)</f>
        <v>2.5</v>
      </c>
    </row>
    <row r="157" spans="1:13" x14ac:dyDescent="0.4">
      <c r="A157" s="67">
        <f t="shared" si="15"/>
        <v>1390</v>
      </c>
      <c r="B157" s="6" t="str">
        <f>VLOOKUP(A157,Treatment!A:B,2,FALSE)</f>
        <v>Placebo</v>
      </c>
      <c r="C157" s="6" t="s">
        <v>255</v>
      </c>
      <c r="D157" s="6">
        <v>2</v>
      </c>
      <c r="E157" s="62">
        <f>VLOOKUP(CONCATENATE(A157,"_",D157),Biochemistry!A:L,7,FALSE)</f>
        <v>41671.972916666666</v>
      </c>
      <c r="F157" s="62">
        <f>VLOOKUP(CONCATENATE(A157,"_",D157),Biochemistry!A:L,8,FALSE)</f>
        <v>41672.338194444441</v>
      </c>
      <c r="G157" s="6">
        <f>(VLOOKUP(CONCATENATE(A157,"_",D157),Biochemistry!A:L,9,FALSE))/1000</f>
        <v>1.37</v>
      </c>
      <c r="H157" s="6">
        <f>VLOOKUP(CONCATENATE(A157,"_",D157),Biochemistry!A:L,10,FALSE)</f>
        <v>26</v>
      </c>
      <c r="I157" s="6">
        <f>VLOOKUP(CONCATENATE(A157,"_",D157),Biochemistry!A:L,11,FALSE)</f>
        <v>3.3</v>
      </c>
      <c r="J157" s="6">
        <f>VLOOKUP(CONCATENATE(A157,"_",D157),Biochemistry!A:L,12,FALSE)</f>
        <v>1.5</v>
      </c>
      <c r="K157" s="6">
        <f>(H157)/(AVERAGE(H158:H161)*((F157-E157)*24))</f>
        <v>2.1146377666321662E-2</v>
      </c>
      <c r="L157" s="6">
        <f>(I157*1000)/(AVERAGE(I158:I161)*((F157-E157)*24))</f>
        <v>5.9513969251537384</v>
      </c>
      <c r="M157" s="6">
        <f>(J157)/(AVERAGE(J158:J161)*((F157-E157)*24))</f>
        <v>7.2655058003469206E-2</v>
      </c>
    </row>
    <row r="158" spans="1:13" hidden="1" x14ac:dyDescent="0.4">
      <c r="A158" s="67">
        <f t="shared" si="15"/>
        <v>1390</v>
      </c>
      <c r="B158" s="6" t="str">
        <f>VLOOKUP(A158,Treatment!A:B,2,FALSE)</f>
        <v>Placebo</v>
      </c>
      <c r="C158" s="6" t="s">
        <v>246</v>
      </c>
      <c r="D158" s="6">
        <v>13</v>
      </c>
      <c r="E158" s="62">
        <f>VLOOKUP(CONCATENATE(A158,"_",D158),Biochemistry!A:L,7,FALSE)</f>
        <v>41671.972916666666</v>
      </c>
      <c r="F158" s="62"/>
      <c r="H158" s="6">
        <f>VLOOKUP(CONCATENATE(A158,"_",D158),Biochemistry!A:L,10,FALSE)</f>
        <v>140</v>
      </c>
      <c r="I158" s="6">
        <f>VLOOKUP(CONCATENATE(A158,"_",D158),Biochemistry!A:L,11,FALSE)</f>
        <v>66</v>
      </c>
      <c r="J158" s="6">
        <f>VLOOKUP(CONCATENATE(A158,"_",D158),Biochemistry!A:L,12,FALSE)</f>
        <v>2.3199999999999998</v>
      </c>
    </row>
    <row r="159" spans="1:13" hidden="1" x14ac:dyDescent="0.4">
      <c r="A159" s="67">
        <f t="shared" si="15"/>
        <v>1390</v>
      </c>
      <c r="B159" s="6" t="str">
        <f>VLOOKUP(A159,Treatment!A:B,2,FALSE)</f>
        <v>Placebo</v>
      </c>
      <c r="C159" s="6" t="s">
        <v>246</v>
      </c>
      <c r="D159" s="6">
        <v>14</v>
      </c>
      <c r="E159" s="62">
        <f>VLOOKUP(CONCATENATE(A159,"_",D159),Biochemistry!A:L,7,FALSE)</f>
        <v>41672.099305555559</v>
      </c>
      <c r="F159" s="62"/>
      <c r="H159" s="6">
        <f>VLOOKUP(CONCATENATE(A159,"_",D159),Biochemistry!A:L,10,FALSE)</f>
        <v>140</v>
      </c>
      <c r="I159" s="6">
        <f>VLOOKUP(CONCATENATE(A159,"_",D159),Biochemistry!A:L,11,FALSE)</f>
        <v>61</v>
      </c>
      <c r="J159" s="6">
        <f>VLOOKUP(CONCATENATE(A159,"_",D159),Biochemistry!A:L,12,FALSE)</f>
        <v>2.35</v>
      </c>
    </row>
    <row r="160" spans="1:13" hidden="1" x14ac:dyDescent="0.4">
      <c r="A160" s="67">
        <f t="shared" si="15"/>
        <v>1390</v>
      </c>
      <c r="B160" s="6" t="str">
        <f>VLOOKUP(A160,Treatment!A:B,2,FALSE)</f>
        <v>Placebo</v>
      </c>
      <c r="C160" s="6" t="s">
        <v>246</v>
      </c>
      <c r="D160" s="6">
        <v>15</v>
      </c>
      <c r="E160" s="62">
        <f>VLOOKUP(CONCATENATE(A160,"_",D160),Biochemistry!A:L,7,FALSE)</f>
        <v>41672.237500000003</v>
      </c>
      <c r="F160" s="62"/>
      <c r="H160" s="6">
        <f>VLOOKUP(CONCATENATE(A160,"_",D160),Biochemistry!A:L,10,FALSE)</f>
        <v>141</v>
      </c>
      <c r="I160" s="6">
        <f>VLOOKUP(CONCATENATE(A160,"_",D160),Biochemistry!A:L,11,FALSE)</f>
        <v>62</v>
      </c>
      <c r="J160" s="6">
        <f>VLOOKUP(CONCATENATE(A160,"_",D160),Biochemistry!A:L,12,FALSE)</f>
        <v>2.4</v>
      </c>
    </row>
    <row r="161" spans="1:13" hidden="1" x14ac:dyDescent="0.4">
      <c r="A161" s="68">
        <f t="shared" si="15"/>
        <v>1390</v>
      </c>
      <c r="B161" s="65" t="str">
        <f>VLOOKUP(A161,Treatment!A:B,2,FALSE)</f>
        <v>Placebo</v>
      </c>
      <c r="C161" s="65" t="s">
        <v>246</v>
      </c>
      <c r="D161" s="65">
        <v>16</v>
      </c>
      <c r="E161" s="66">
        <f>VLOOKUP(CONCATENATE(A161,"_",D161),Biochemistry!A:L,7,FALSE)</f>
        <v>41672.338194444441</v>
      </c>
      <c r="F161" s="66"/>
      <c r="G161" s="65"/>
      <c r="H161" s="65">
        <f>VLOOKUP(CONCATENATE(A161,"_",D161),Biochemistry!A:L,10,FALSE)</f>
        <v>140</v>
      </c>
      <c r="I161" s="65">
        <f>VLOOKUP(CONCATENATE(A161,"_",D161),Biochemistry!A:L,11,FALSE)</f>
        <v>64</v>
      </c>
      <c r="J161" s="65">
        <f>VLOOKUP(CONCATENATE(A161,"_",D161),Biochemistry!A:L,12,FALSE)</f>
        <v>2.35</v>
      </c>
      <c r="K161" s="65"/>
      <c r="L161" s="65"/>
      <c r="M161" s="65"/>
    </row>
    <row r="162" spans="1:13" hidden="1" x14ac:dyDescent="0.4">
      <c r="A162" s="67">
        <v>1397</v>
      </c>
      <c r="B162" s="6" t="str">
        <f>VLOOKUP(A162,Treatment!A:B,2,FALSE)</f>
        <v>Caffeine</v>
      </c>
      <c r="C162" s="6" t="s">
        <v>255</v>
      </c>
      <c r="D162" s="6">
        <v>1</v>
      </c>
      <c r="E162" s="62">
        <f>VLOOKUP(CONCATENATE(A162,"_",D162),Biochemistry!A:L,7,FALSE)</f>
        <v>41691.96597222222</v>
      </c>
      <c r="F162" s="62">
        <f>VLOOKUP(CONCATENATE(A162,"_",D162),Biochemistry!A:L,8,FALSE)</f>
        <v>41692.361111111109</v>
      </c>
      <c r="G162" s="6">
        <f>(VLOOKUP(CONCATENATE(A162,"_",D162),Biochemistry!A:L,9,FALSE))/1000</f>
        <v>3.38</v>
      </c>
      <c r="H162" s="6">
        <f>VLOOKUP(CONCATENATE(A162,"_",D162),Biochemistry!A:L,10,FALSE)</f>
        <v>78</v>
      </c>
      <c r="I162" s="6">
        <f>VLOOKUP(CONCATENATE(A162,"_",D162),Biochemistry!A:L,11,FALSE)</f>
        <v>5.4</v>
      </c>
      <c r="J162" s="6">
        <f>VLOOKUP(CONCATENATE(A162,"_",D162),Biochemistry!A:L,12,FALSE)</f>
        <v>3</v>
      </c>
      <c r="K162" s="6">
        <f>(H162)/(AVERAGE(H163:H166)*((F162-E162)*24))</f>
        <v>5.8333021725287426E-2</v>
      </c>
      <c r="L162" s="6">
        <f>(I162*1000)/(AVERAGE(I163:I166)*((F162-E162)*24))</f>
        <v>8.6275762901386646</v>
      </c>
      <c r="M162" s="6">
        <f>(J162)/(AVERAGE(J163:J166)*((F162-E162)*24))</f>
        <v>0.13814168732390875</v>
      </c>
    </row>
    <row r="163" spans="1:13" hidden="1" x14ac:dyDescent="0.4">
      <c r="A163" s="67">
        <f>A162</f>
        <v>1397</v>
      </c>
      <c r="B163" s="6" t="str">
        <f>VLOOKUP(A163,Treatment!A:B,2,FALSE)</f>
        <v>Caffeine</v>
      </c>
      <c r="C163" s="6" t="s">
        <v>246</v>
      </c>
      <c r="D163" s="6">
        <v>5</v>
      </c>
      <c r="E163" s="62" t="s">
        <v>237</v>
      </c>
      <c r="F163" s="62"/>
      <c r="H163" s="6" t="s">
        <v>237</v>
      </c>
      <c r="I163" s="6" t="s">
        <v>237</v>
      </c>
      <c r="J163" s="6" t="s">
        <v>237</v>
      </c>
    </row>
    <row r="164" spans="1:13" hidden="1" x14ac:dyDescent="0.4">
      <c r="A164" s="67">
        <f t="shared" ref="A164:A171" si="16">A163</f>
        <v>1397</v>
      </c>
      <c r="B164" s="6" t="str">
        <f>VLOOKUP(A164,Treatment!A:B,2,FALSE)</f>
        <v>Caffeine</v>
      </c>
      <c r="C164" s="6" t="s">
        <v>246</v>
      </c>
      <c r="D164" s="6">
        <v>6</v>
      </c>
      <c r="E164" s="62" t="s">
        <v>237</v>
      </c>
      <c r="F164" s="62"/>
      <c r="H164" s="6" t="s">
        <v>237</v>
      </c>
      <c r="I164" s="6" t="s">
        <v>237</v>
      </c>
      <c r="J164" s="6" t="s">
        <v>237</v>
      </c>
    </row>
    <row r="165" spans="1:13" hidden="1" x14ac:dyDescent="0.4">
      <c r="A165" s="67">
        <f t="shared" si="16"/>
        <v>1397</v>
      </c>
      <c r="B165" s="6" t="str">
        <f>VLOOKUP(A165,Treatment!A:B,2,FALSE)</f>
        <v>Caffeine</v>
      </c>
      <c r="C165" s="6" t="s">
        <v>246</v>
      </c>
      <c r="D165" s="6">
        <v>7</v>
      </c>
      <c r="E165" s="62">
        <f>VLOOKUP(CONCATENATE(A165,"_",D165),Biochemistry!A:L,7,FALSE)</f>
        <v>41692.230555555558</v>
      </c>
      <c r="F165" s="62"/>
      <c r="H165" s="6">
        <f>VLOOKUP(CONCATENATE(A165,"_",D165),Biochemistry!A:L,10,FALSE)</f>
        <v>141</v>
      </c>
      <c r="I165" s="6">
        <f>VLOOKUP(CONCATENATE(A165,"_",D165),Biochemistry!A:L,11,FALSE)</f>
        <v>63</v>
      </c>
      <c r="J165" s="6">
        <f>VLOOKUP(CONCATENATE(A165,"_",D165),Biochemistry!A:L,12,FALSE)</f>
        <v>2.23</v>
      </c>
    </row>
    <row r="166" spans="1:13" hidden="1" x14ac:dyDescent="0.4">
      <c r="A166" s="67">
        <f t="shared" si="16"/>
        <v>1397</v>
      </c>
      <c r="B166" s="6" t="str">
        <f>VLOOKUP(A166,Treatment!A:B,2,FALSE)</f>
        <v>Caffeine</v>
      </c>
      <c r="C166" s="6" t="s">
        <v>246</v>
      </c>
      <c r="D166" s="6">
        <v>8</v>
      </c>
      <c r="E166" s="62">
        <f>VLOOKUP(CONCATENATE(A166,"_",D166),Biochemistry!A:L,7,FALSE)</f>
        <v>41692.361111111109</v>
      </c>
      <c r="F166" s="62"/>
      <c r="H166" s="6">
        <f>VLOOKUP(CONCATENATE(A166,"_",D166),Biochemistry!A:L,10,FALSE)</f>
        <v>141</v>
      </c>
      <c r="I166" s="6">
        <f>VLOOKUP(CONCATENATE(A166,"_",D166),Biochemistry!A:L,11,FALSE)</f>
        <v>69</v>
      </c>
      <c r="J166" s="6">
        <f>VLOOKUP(CONCATENATE(A166,"_",D166),Biochemistry!A:L,12,FALSE)</f>
        <v>2.35</v>
      </c>
    </row>
    <row r="167" spans="1:13" hidden="1" x14ac:dyDescent="0.4">
      <c r="A167" s="67">
        <f t="shared" si="16"/>
        <v>1397</v>
      </c>
      <c r="B167" s="6" t="str">
        <f>VLOOKUP(A167,Treatment!A:B,2,FALSE)</f>
        <v>Caffeine</v>
      </c>
      <c r="C167" s="6" t="s">
        <v>255</v>
      </c>
      <c r="D167" s="6">
        <v>2</v>
      </c>
      <c r="E167" s="62">
        <f>VLOOKUP(CONCATENATE(A167,"_",D167),Biochemistry!A:L,7,FALSE)</f>
        <v>41692.966666666667</v>
      </c>
      <c r="F167" s="62">
        <f>VLOOKUP(CONCATENATE(A167,"_",D167),Biochemistry!A:L,8,FALSE)</f>
        <v>41693.329861111109</v>
      </c>
      <c r="G167" s="6">
        <f>(VLOOKUP(CONCATENATE(A167,"_",D167),Biochemistry!A:L,9,FALSE))/1000</f>
        <v>2.98</v>
      </c>
      <c r="H167" s="6">
        <f>VLOOKUP(CONCATENATE(A167,"_",D167),Biochemistry!A:L,10,FALSE)</f>
        <v>77</v>
      </c>
      <c r="I167" s="6">
        <f>VLOOKUP(CONCATENATE(A167,"_",D167),Biochemistry!A:L,11,FALSE)</f>
        <v>6</v>
      </c>
      <c r="J167" s="6">
        <f>VLOOKUP(CONCATENATE(A167,"_",D167),Biochemistry!A:L,12,FALSE)</f>
        <v>2.7</v>
      </c>
      <c r="K167" s="6">
        <f>(H167)/(AVERAGE(H168:H171)*((F167-E167)*24))</f>
        <v>6.3323670306088223E-2</v>
      </c>
      <c r="L167" s="6">
        <f>(I167*1000)/(AVERAGE(I168:I171)*((F167-E167)*24))</f>
        <v>9.9041225910858337</v>
      </c>
      <c r="M167" s="6">
        <f>(J167)/(AVERAGE(J168:J171)*((F167-E167)*24))</f>
        <v>0.13180912086647212</v>
      </c>
    </row>
    <row r="168" spans="1:13" hidden="1" x14ac:dyDescent="0.4">
      <c r="A168" s="67">
        <f t="shared" si="16"/>
        <v>1397</v>
      </c>
      <c r="B168" s="6" t="str">
        <f>VLOOKUP(A168,Treatment!A:B,2,FALSE)</f>
        <v>Caffeine</v>
      </c>
      <c r="C168" s="6" t="s">
        <v>246</v>
      </c>
      <c r="D168" s="6">
        <v>13</v>
      </c>
      <c r="E168" s="62">
        <f>VLOOKUP(CONCATENATE(A168,"_",D168),Biochemistry!A:L,7,FALSE)</f>
        <v>41692.966666666667</v>
      </c>
      <c r="F168" s="62"/>
      <c r="H168" s="6">
        <f>VLOOKUP(CONCATENATE(A168,"_",D168),Biochemistry!A:L,10,FALSE)</f>
        <v>140</v>
      </c>
      <c r="I168" s="6">
        <f>VLOOKUP(CONCATENATE(A168,"_",D168),Biochemistry!A:L,11,FALSE)</f>
        <v>73</v>
      </c>
      <c r="J168" s="6">
        <f>VLOOKUP(CONCATENATE(A168,"_",D168),Biochemistry!A:L,12,FALSE)</f>
        <v>2.33</v>
      </c>
    </row>
    <row r="169" spans="1:13" hidden="1" x14ac:dyDescent="0.4">
      <c r="A169" s="67">
        <f t="shared" si="16"/>
        <v>1397</v>
      </c>
      <c r="B169" s="6" t="str">
        <f>VLOOKUP(A169,Treatment!A:B,2,FALSE)</f>
        <v>Caffeine</v>
      </c>
      <c r="C169" s="6" t="s">
        <v>246</v>
      </c>
      <c r="D169" s="6">
        <v>14</v>
      </c>
      <c r="E169" s="62">
        <f>VLOOKUP(CONCATENATE(A169,"_",D169),Biochemistry!A:L,7,FALSE)</f>
        <v>41693.092361111114</v>
      </c>
      <c r="F169" s="62"/>
      <c r="H169" s="6">
        <f>VLOOKUP(CONCATENATE(A169,"_",D169),Biochemistry!A:L,10,FALSE)</f>
        <v>138</v>
      </c>
      <c r="I169" s="6">
        <f>VLOOKUP(CONCATENATE(A169,"_",D169),Biochemistry!A:L,11,FALSE)</f>
        <v>67</v>
      </c>
      <c r="J169" s="6">
        <f>VLOOKUP(CONCATENATE(A169,"_",D169),Biochemistry!A:L,12,FALSE)</f>
        <v>2.3199999999999998</v>
      </c>
    </row>
    <row r="170" spans="1:13" hidden="1" x14ac:dyDescent="0.4">
      <c r="A170" s="67">
        <f t="shared" si="16"/>
        <v>1397</v>
      </c>
      <c r="B170" s="6" t="str">
        <f>VLOOKUP(A170,Treatment!A:B,2,FALSE)</f>
        <v>Caffeine</v>
      </c>
      <c r="C170" s="6" t="s">
        <v>246</v>
      </c>
      <c r="D170" s="6">
        <v>15</v>
      </c>
      <c r="E170" s="62">
        <f>VLOOKUP(CONCATENATE(A170,"_",D170),Biochemistry!A:L,7,FALSE)</f>
        <v>41693.238194444442</v>
      </c>
      <c r="F170" s="62"/>
      <c r="H170" s="6">
        <f>VLOOKUP(CONCATENATE(A170,"_",D170),Biochemistry!A:L,10,FALSE)</f>
        <v>139</v>
      </c>
      <c r="I170" s="6">
        <f>VLOOKUP(CONCATENATE(A170,"_",D170),Biochemistry!A:L,11,FALSE)</f>
        <v>69</v>
      </c>
      <c r="J170" s="6">
        <f>VLOOKUP(CONCATENATE(A170,"_",D170),Biochemistry!A:L,12,FALSE)</f>
        <v>2.36</v>
      </c>
    </row>
    <row r="171" spans="1:13" hidden="1" x14ac:dyDescent="0.4">
      <c r="A171" s="68">
        <f t="shared" si="16"/>
        <v>1397</v>
      </c>
      <c r="B171" s="65" t="str">
        <f>VLOOKUP(A171,Treatment!A:B,2,FALSE)</f>
        <v>Caffeine</v>
      </c>
      <c r="C171" s="65" t="s">
        <v>246</v>
      </c>
      <c r="D171" s="65">
        <v>16</v>
      </c>
      <c r="E171" s="66">
        <f>VLOOKUP(CONCATENATE(A171,"_",D171),Biochemistry!A:L,7,FALSE)</f>
        <v>41693.329861111109</v>
      </c>
      <c r="F171" s="66"/>
      <c r="G171" s="65"/>
      <c r="H171" s="65">
        <f>VLOOKUP(CONCATENATE(A171,"_",D171),Biochemistry!A:L,10,FALSE)</f>
        <v>141</v>
      </c>
      <c r="I171" s="65">
        <f>VLOOKUP(CONCATENATE(A171,"_",D171),Biochemistry!A:L,11,FALSE)</f>
        <v>69</v>
      </c>
      <c r="J171" s="65">
        <f>VLOOKUP(CONCATENATE(A171,"_",D171),Biochemistry!A:L,12,FALSE)</f>
        <v>2.39</v>
      </c>
      <c r="K171" s="65"/>
      <c r="L171" s="65"/>
      <c r="M171" s="65"/>
    </row>
    <row r="172" spans="1:13" hidden="1" x14ac:dyDescent="0.4">
      <c r="A172" s="67">
        <v>1407</v>
      </c>
      <c r="B172" s="6" t="str">
        <f>VLOOKUP(A172,Treatment!A:B,2,FALSE)</f>
        <v>Caffeine</v>
      </c>
      <c r="C172" s="6" t="s">
        <v>255</v>
      </c>
      <c r="D172" s="6">
        <v>1</v>
      </c>
      <c r="E172" s="62">
        <f>VLOOKUP(CONCATENATE(A172,"_",D172),Biochemistry!A:L,7,FALSE)</f>
        <v>41691.961111111108</v>
      </c>
      <c r="F172" s="62">
        <f>VLOOKUP(CONCATENATE(A172,"_",D172),Biochemistry!A:L,8,FALSE)</f>
        <v>41692.333333333336</v>
      </c>
      <c r="G172" s="6">
        <f>(VLOOKUP(CONCATENATE(A172,"_",D172),Biochemistry!A:L,9,FALSE))/1000</f>
        <v>3.105</v>
      </c>
      <c r="H172" s="6">
        <f>VLOOKUP(CONCATENATE(A172,"_",D172),Biochemistry!A:L,10,FALSE)</f>
        <v>102</v>
      </c>
      <c r="I172" s="6">
        <f>VLOOKUP(CONCATENATE(A172,"_",D172),Biochemistry!A:L,11,FALSE)</f>
        <v>4.7</v>
      </c>
      <c r="J172" s="6">
        <f>VLOOKUP(CONCATENATE(A172,"_",D172),Biochemistry!A:L,12,FALSE)</f>
        <v>1.9</v>
      </c>
      <c r="K172" s="6">
        <f>(H172)/(AVERAGE(H173:H176)*((F172-E172)*24))</f>
        <v>8.1266266530907919E-2</v>
      </c>
      <c r="L172" s="6">
        <f>(I172*1000)/(AVERAGE(I173:I176)*((F172-E172)*24))</f>
        <v>6.7886374577716682</v>
      </c>
      <c r="M172" s="6">
        <f>(J172)/(AVERAGE(J173:J176)*((F172-E172)*24))</f>
        <v>8.7705800891149654E-2</v>
      </c>
    </row>
    <row r="173" spans="1:13" hidden="1" x14ac:dyDescent="0.4">
      <c r="A173" s="67">
        <f>A172</f>
        <v>1407</v>
      </c>
      <c r="B173" s="6" t="str">
        <f>VLOOKUP(A173,Treatment!A:B,2,FALSE)</f>
        <v>Caffeine</v>
      </c>
      <c r="C173" s="6" t="s">
        <v>246</v>
      </c>
      <c r="D173" s="6">
        <v>5</v>
      </c>
      <c r="E173" s="62" t="s">
        <v>237</v>
      </c>
      <c r="F173" s="62"/>
      <c r="H173" s="6" t="s">
        <v>237</v>
      </c>
      <c r="I173" s="6" t="s">
        <v>237</v>
      </c>
      <c r="J173" s="6" t="s">
        <v>237</v>
      </c>
    </row>
    <row r="174" spans="1:13" hidden="1" x14ac:dyDescent="0.4">
      <c r="A174" s="67">
        <f t="shared" ref="A174:A181" si="17">A173</f>
        <v>1407</v>
      </c>
      <c r="B174" s="6" t="str">
        <f>VLOOKUP(A174,Treatment!A:B,2,FALSE)</f>
        <v>Caffeine</v>
      </c>
      <c r="C174" s="6" t="s">
        <v>246</v>
      </c>
      <c r="D174" s="6">
        <v>6</v>
      </c>
      <c r="E174" s="62" t="s">
        <v>237</v>
      </c>
      <c r="F174" s="62"/>
      <c r="H174" s="6" t="s">
        <v>237</v>
      </c>
      <c r="I174" s="6" t="s">
        <v>237</v>
      </c>
      <c r="J174" s="6" t="s">
        <v>237</v>
      </c>
    </row>
    <row r="175" spans="1:13" hidden="1" x14ac:dyDescent="0.4">
      <c r="A175" s="67">
        <f t="shared" si="17"/>
        <v>1407</v>
      </c>
      <c r="B175" s="6" t="str">
        <f>VLOOKUP(A175,Treatment!A:B,2,FALSE)</f>
        <v>Caffeine</v>
      </c>
      <c r="C175" s="6" t="s">
        <v>246</v>
      </c>
      <c r="D175" s="6">
        <v>7</v>
      </c>
      <c r="E175" s="62">
        <f>VLOOKUP(CONCATENATE(A175,"_",D175),Biochemistry!A:L,7,FALSE)</f>
        <v>41692.222916666666</v>
      </c>
      <c r="F175" s="62"/>
      <c r="H175" s="6">
        <f>VLOOKUP(CONCATENATE(A175,"_",D175),Biochemistry!A:L,10,FALSE)</f>
        <v>141</v>
      </c>
      <c r="I175" s="6">
        <f>VLOOKUP(CONCATENATE(A175,"_",D175),Biochemistry!A:L,11,FALSE)</f>
        <v>72</v>
      </c>
      <c r="J175" s="6">
        <f>VLOOKUP(CONCATENATE(A175,"_",D175),Biochemistry!A:L,12,FALSE)</f>
        <v>2.42</v>
      </c>
    </row>
    <row r="176" spans="1:13" hidden="1" x14ac:dyDescent="0.4">
      <c r="A176" s="67">
        <f t="shared" si="17"/>
        <v>1407</v>
      </c>
      <c r="B176" s="6" t="str">
        <f>VLOOKUP(A176,Treatment!A:B,2,FALSE)</f>
        <v>Caffeine</v>
      </c>
      <c r="C176" s="6" t="s">
        <v>246</v>
      </c>
      <c r="D176" s="6">
        <v>8</v>
      </c>
      <c r="E176" s="62">
        <f>VLOOKUP(CONCATENATE(A176,"_",D176),Biochemistry!A:L,7,FALSE)</f>
        <v>41692.333333333336</v>
      </c>
      <c r="F176" s="62"/>
      <c r="H176" s="6">
        <f>VLOOKUP(CONCATENATE(A176,"_",D176),Biochemistry!A:L,10,FALSE)</f>
        <v>140</v>
      </c>
      <c r="I176" s="6">
        <f>VLOOKUP(CONCATENATE(A176,"_",D176),Biochemistry!A:L,11,FALSE)</f>
        <v>83</v>
      </c>
      <c r="J176" s="6">
        <f>VLOOKUP(CONCATENATE(A176,"_",D176),Biochemistry!A:L,12,FALSE)</f>
        <v>2.4300000000000002</v>
      </c>
    </row>
    <row r="177" spans="1:13" hidden="1" x14ac:dyDescent="0.4">
      <c r="A177" s="67">
        <f t="shared" si="17"/>
        <v>1407</v>
      </c>
      <c r="B177" s="6" t="str">
        <f>VLOOKUP(A177,Treatment!A:B,2,FALSE)</f>
        <v>Caffeine</v>
      </c>
      <c r="C177" s="6" t="s">
        <v>255</v>
      </c>
      <c r="D177" s="6">
        <v>2</v>
      </c>
      <c r="E177" s="62">
        <f>VLOOKUP(CONCATENATE(A177,"_",D177),Biochemistry!A:L,7,FALSE)</f>
        <v>41692.961805555555</v>
      </c>
      <c r="F177" s="62">
        <f>VLOOKUP(CONCATENATE(A177,"_",D177),Biochemistry!A:L,8,FALSE)</f>
        <v>41693.34375</v>
      </c>
      <c r="G177" s="6">
        <f>(VLOOKUP(CONCATENATE(A177,"_",D177),Biochemistry!A:L,9,FALSE))/1000</f>
        <v>2.3149999999999999</v>
      </c>
      <c r="H177" s="6">
        <f>VLOOKUP(CONCATENATE(A177,"_",D177),Biochemistry!A:L,10,FALSE)</f>
        <v>44</v>
      </c>
      <c r="I177" s="6">
        <f>VLOOKUP(CONCATENATE(A177,"_",D177),Biochemistry!A:L,11,FALSE)</f>
        <v>6.2</v>
      </c>
      <c r="J177" s="6">
        <f>VLOOKUP(CONCATENATE(A177,"_",D177),Biochemistry!A:L,12,FALSE)</f>
        <v>1.4</v>
      </c>
      <c r="K177" s="6">
        <f>(H177)/(AVERAGE(H178:H181)*((F177-E177)*24))</f>
        <v>3.461538461531135E-2</v>
      </c>
      <c r="L177" s="6">
        <f>(I177*1000)/(AVERAGE(I178:I181)*((F177-E177)*24))</f>
        <v>7.8343278343112521</v>
      </c>
      <c r="M177" s="6">
        <f>(J177)/(AVERAGE(J178:J181)*((F177-E177)*24))</f>
        <v>6.133625410720861E-2</v>
      </c>
    </row>
    <row r="178" spans="1:13" hidden="1" x14ac:dyDescent="0.4">
      <c r="A178" s="67">
        <f t="shared" si="17"/>
        <v>1407</v>
      </c>
      <c r="B178" s="6" t="str">
        <f>VLOOKUP(A178,Treatment!A:B,2,FALSE)</f>
        <v>Caffeine</v>
      </c>
      <c r="C178" s="6" t="s">
        <v>246</v>
      </c>
      <c r="D178" s="6">
        <v>13</v>
      </c>
      <c r="E178" s="62">
        <f>VLOOKUP(CONCATENATE(A178,"_",D178),Biochemistry!A:L,7,FALSE)</f>
        <v>41692.961805555555</v>
      </c>
      <c r="F178" s="62"/>
      <c r="H178" s="6">
        <f>VLOOKUP(CONCATENATE(A178,"_",D178),Biochemistry!A:L,10,FALSE)</f>
        <v>139</v>
      </c>
      <c r="I178" s="6">
        <f>VLOOKUP(CONCATENATE(A178,"_",D178),Biochemistry!A:L,11,FALSE)</f>
        <v>89</v>
      </c>
      <c r="J178" s="6">
        <f>VLOOKUP(CONCATENATE(A178,"_",D178),Biochemistry!A:L,12,FALSE)</f>
        <v>2.5</v>
      </c>
    </row>
    <row r="179" spans="1:13" hidden="1" x14ac:dyDescent="0.4">
      <c r="A179" s="67">
        <f t="shared" si="17"/>
        <v>1407</v>
      </c>
      <c r="B179" s="6" t="str">
        <f>VLOOKUP(A179,Treatment!A:B,2,FALSE)</f>
        <v>Caffeine</v>
      </c>
      <c r="C179" s="6" t="s">
        <v>246</v>
      </c>
      <c r="D179" s="6">
        <v>14</v>
      </c>
      <c r="E179" s="62">
        <f>VLOOKUP(CONCATENATE(A179,"_",D179),Biochemistry!A:L,7,FALSE)</f>
        <v>41693.087500000001</v>
      </c>
      <c r="F179" s="62"/>
      <c r="H179" s="6">
        <f>VLOOKUP(CONCATENATE(A179,"_",D179),Biochemistry!A:L,10,FALSE)</f>
        <v>139</v>
      </c>
      <c r="I179" s="6">
        <f>VLOOKUP(CONCATENATE(A179,"_",D179),Biochemistry!A:L,11,FALSE)</f>
        <v>84</v>
      </c>
      <c r="J179" s="6">
        <f>VLOOKUP(CONCATENATE(A179,"_",D179),Biochemistry!A:L,12,FALSE)</f>
        <v>2.48</v>
      </c>
    </row>
    <row r="180" spans="1:13" hidden="1" x14ac:dyDescent="0.4">
      <c r="A180" s="67">
        <f t="shared" si="17"/>
        <v>1407</v>
      </c>
      <c r="B180" s="6" t="str">
        <f>VLOOKUP(A180,Treatment!A:B,2,FALSE)</f>
        <v>Caffeine</v>
      </c>
      <c r="C180" s="6" t="s">
        <v>246</v>
      </c>
      <c r="D180" s="6">
        <v>15</v>
      </c>
      <c r="E180" s="62">
        <f>VLOOKUP(CONCATENATE(A180,"_",D180),Biochemistry!A:L,7,FALSE)</f>
        <v>41693.333333333336</v>
      </c>
      <c r="F180" s="62"/>
      <c r="H180" s="6">
        <f>VLOOKUP(CONCATENATE(A180,"_",D180),Biochemistry!A:L,10,FALSE)</f>
        <v>138</v>
      </c>
      <c r="I180" s="6">
        <f>VLOOKUP(CONCATENATE(A180,"_",D180),Biochemistry!A:L,11,FALSE)</f>
        <v>86</v>
      </c>
      <c r="J180" s="6">
        <f>VLOOKUP(CONCATENATE(A180,"_",D180),Biochemistry!A:L,12,FALSE)</f>
        <v>2.4900000000000002</v>
      </c>
    </row>
    <row r="181" spans="1:13" hidden="1" x14ac:dyDescent="0.4">
      <c r="A181" s="68">
        <f t="shared" si="17"/>
        <v>1407</v>
      </c>
      <c r="B181" s="65" t="str">
        <f>VLOOKUP(A181,Treatment!A:B,2,FALSE)</f>
        <v>Caffeine</v>
      </c>
      <c r="C181" s="65" t="s">
        <v>246</v>
      </c>
      <c r="D181" s="65">
        <v>16</v>
      </c>
      <c r="E181" s="66" t="s">
        <v>237</v>
      </c>
      <c r="F181" s="66"/>
      <c r="G181" s="65"/>
      <c r="H181" s="65" t="s">
        <v>237</v>
      </c>
      <c r="I181" s="65" t="s">
        <v>237</v>
      </c>
      <c r="J181" s="65" t="s">
        <v>237</v>
      </c>
      <c r="K181" s="65"/>
      <c r="L181" s="65"/>
      <c r="M181" s="65"/>
    </row>
    <row r="182" spans="1:13" hidden="1" x14ac:dyDescent="0.4">
      <c r="A182" s="67">
        <v>1412</v>
      </c>
      <c r="B182" s="6" t="str">
        <f>VLOOKUP(A182,Treatment!A:B,2,FALSE)</f>
        <v>Caffeine</v>
      </c>
      <c r="C182" s="6" t="s">
        <v>255</v>
      </c>
      <c r="D182" s="6">
        <v>1</v>
      </c>
      <c r="E182" s="62">
        <f>VLOOKUP(CONCATENATE(A182,"_",D182),Biochemistry!A:L,7,FALSE)</f>
        <v>41691.976388888892</v>
      </c>
      <c r="F182" s="62">
        <f>VLOOKUP(CONCATENATE(A182,"_",D182),Biochemistry!A:L,8,FALSE)</f>
        <v>41692.351388888892</v>
      </c>
      <c r="G182" s="6">
        <f>(VLOOKUP(CONCATENATE(A182,"_",D182),Biochemistry!A:L,9,FALSE))/1000</f>
        <v>4.165</v>
      </c>
      <c r="H182" s="6">
        <f>VLOOKUP(CONCATENATE(A182,"_",D182),Biochemistry!A:L,10,FALSE)</f>
        <v>125</v>
      </c>
      <c r="I182" s="6">
        <f>VLOOKUP(CONCATENATE(A182,"_",D182),Biochemistry!A:L,11,FALSE)</f>
        <v>5</v>
      </c>
      <c r="J182" s="6">
        <f>VLOOKUP(CONCATENATE(A182,"_",D182),Biochemistry!A:L,12,FALSE)</f>
        <v>5.4</v>
      </c>
      <c r="K182" s="6">
        <f>(H182)/(AVERAGE(H183:H186)*((F182-E182)*24))</f>
        <v>9.7809076682316115E-2</v>
      </c>
      <c r="L182" s="6">
        <f>(I182*1000)/(AVERAGE(I183:I186)*((F182-E182)*24))</f>
        <v>8.6805555555555554</v>
      </c>
      <c r="M182" s="6">
        <f>(J182)/(AVERAGE(J183:J186)*((F182-E182)*24))</f>
        <v>0.25263157894736843</v>
      </c>
    </row>
    <row r="183" spans="1:13" hidden="1" x14ac:dyDescent="0.4">
      <c r="A183" s="67">
        <f>A182</f>
        <v>1412</v>
      </c>
      <c r="B183" s="6" t="str">
        <f>VLOOKUP(A183,Treatment!A:B,2,FALSE)</f>
        <v>Caffeine</v>
      </c>
      <c r="C183" s="6" t="s">
        <v>246</v>
      </c>
      <c r="D183" s="6">
        <v>5</v>
      </c>
      <c r="E183" s="62" t="s">
        <v>237</v>
      </c>
      <c r="F183" s="62"/>
      <c r="H183" s="6" t="s">
        <v>237</v>
      </c>
      <c r="I183" s="6" t="s">
        <v>237</v>
      </c>
      <c r="J183" s="6" t="s">
        <v>237</v>
      </c>
    </row>
    <row r="184" spans="1:13" hidden="1" x14ac:dyDescent="0.4">
      <c r="A184" s="67">
        <f t="shared" ref="A184:A191" si="18">A183</f>
        <v>1412</v>
      </c>
      <c r="B184" s="6" t="str">
        <f>VLOOKUP(A184,Treatment!A:B,2,FALSE)</f>
        <v>Caffeine</v>
      </c>
      <c r="C184" s="6" t="s">
        <v>246</v>
      </c>
      <c r="D184" s="6">
        <v>6</v>
      </c>
      <c r="E184" s="62" t="s">
        <v>237</v>
      </c>
      <c r="F184" s="62"/>
      <c r="H184" s="6" t="s">
        <v>237</v>
      </c>
      <c r="I184" s="6" t="s">
        <v>237</v>
      </c>
      <c r="J184" s="6" t="s">
        <v>237</v>
      </c>
    </row>
    <row r="185" spans="1:13" hidden="1" x14ac:dyDescent="0.4">
      <c r="A185" s="67">
        <f t="shared" si="18"/>
        <v>1412</v>
      </c>
      <c r="B185" s="6" t="str">
        <f>VLOOKUP(A185,Treatment!A:B,2,FALSE)</f>
        <v>Caffeine</v>
      </c>
      <c r="C185" s="6" t="s">
        <v>246</v>
      </c>
      <c r="D185" s="6">
        <v>7</v>
      </c>
      <c r="E185" s="62">
        <f>VLOOKUP(CONCATENATE(A185,"_",D185),Biochemistry!A:L,7,FALSE)</f>
        <v>41692.243750000001</v>
      </c>
      <c r="F185" s="62"/>
      <c r="H185" s="6">
        <f>VLOOKUP(CONCATENATE(A185,"_",D185),Biochemistry!A:L,10,FALSE)</f>
        <v>142</v>
      </c>
      <c r="I185" s="6">
        <f>VLOOKUP(CONCATENATE(A185,"_",D185),Biochemistry!A:L,11,FALSE)</f>
        <v>60</v>
      </c>
      <c r="J185" s="6">
        <f>VLOOKUP(CONCATENATE(A185,"_",D185),Biochemistry!A:L,12,FALSE)</f>
        <v>2.33</v>
      </c>
    </row>
    <row r="186" spans="1:13" hidden="1" x14ac:dyDescent="0.4">
      <c r="A186" s="67">
        <f t="shared" si="18"/>
        <v>1412</v>
      </c>
      <c r="B186" s="6" t="str">
        <f>VLOOKUP(A186,Treatment!A:B,2,FALSE)</f>
        <v>Caffeine</v>
      </c>
      <c r="C186" s="6" t="s">
        <v>246</v>
      </c>
      <c r="D186" s="6">
        <v>8</v>
      </c>
      <c r="E186" s="62">
        <f>VLOOKUP(CONCATENATE(A186,"_",D186),Biochemistry!A:L,7,FALSE)</f>
        <v>41692.351388888892</v>
      </c>
      <c r="F186" s="62"/>
      <c r="H186" s="6">
        <f>VLOOKUP(CONCATENATE(A186,"_",D186),Biochemistry!A:L,10,FALSE)</f>
        <v>142</v>
      </c>
      <c r="I186" s="6">
        <f>VLOOKUP(CONCATENATE(A186,"_",D186),Biochemistry!A:L,11,FALSE)</f>
        <v>68</v>
      </c>
      <c r="J186" s="6">
        <f>VLOOKUP(CONCATENATE(A186,"_",D186),Biochemistry!A:L,12,FALSE)</f>
        <v>2.42</v>
      </c>
    </row>
    <row r="187" spans="1:13" hidden="1" x14ac:dyDescent="0.4">
      <c r="A187" s="67">
        <f t="shared" si="18"/>
        <v>1412</v>
      </c>
      <c r="B187" s="6" t="str">
        <f>VLOOKUP(A187,Treatment!A:B,2,FALSE)</f>
        <v>Caffeine</v>
      </c>
      <c r="C187" s="6" t="s">
        <v>255</v>
      </c>
      <c r="D187" s="6">
        <v>2</v>
      </c>
      <c r="E187" s="62">
        <f>VLOOKUP(CONCATENATE(A187,"_",D187),Biochemistry!A:L,7,FALSE)</f>
        <v>41692.981944444444</v>
      </c>
      <c r="F187" s="62">
        <f>VLOOKUP(CONCATENATE(A187,"_",D187),Biochemistry!A:L,8,FALSE)</f>
        <v>41693.353472222225</v>
      </c>
      <c r="G187" s="6">
        <f>(VLOOKUP(CONCATENATE(A187,"_",D187),Biochemistry!A:L,9,FALSE))/1000</f>
        <v>3.57</v>
      </c>
      <c r="H187" s="6">
        <f>VLOOKUP(CONCATENATE(A187,"_",D187),Biochemistry!A:L,10,FALSE)</f>
        <v>64</v>
      </c>
      <c r="I187" s="6">
        <f>VLOOKUP(CONCATENATE(A187,"_",D187),Biochemistry!A:L,11,FALSE)</f>
        <v>6.4</v>
      </c>
      <c r="J187" s="6">
        <f>VLOOKUP(CONCATENATE(A187,"_",D187),Biochemistry!A:L,12,FALSE)</f>
        <v>4.5999999999999996</v>
      </c>
      <c r="K187" s="6">
        <f>(H187)/(AVERAGE(H188:H191)*((F187-E187)*24))</f>
        <v>5.1268357809967649E-2</v>
      </c>
      <c r="L187" s="6">
        <f>(I187*1000)/(AVERAGE(I188:I191)*((F187-E187)*24))</f>
        <v>10.633437175400697</v>
      </c>
      <c r="M187" s="6">
        <f>(J187)/(AVERAGE(J188:J191)*((F187-E187)*24))</f>
        <v>0.21121304010759445</v>
      </c>
    </row>
    <row r="188" spans="1:13" hidden="1" x14ac:dyDescent="0.4">
      <c r="A188" s="67">
        <f t="shared" si="18"/>
        <v>1412</v>
      </c>
      <c r="B188" s="6" t="str">
        <f>VLOOKUP(A188,Treatment!A:B,2,FALSE)</f>
        <v>Caffeine</v>
      </c>
      <c r="C188" s="6" t="s">
        <v>246</v>
      </c>
      <c r="D188" s="6">
        <v>13</v>
      </c>
      <c r="E188" s="62">
        <f>VLOOKUP(CONCATENATE(A188,"_",D188),Biochemistry!A:L,7,FALSE)</f>
        <v>41692.981944444444</v>
      </c>
      <c r="F188" s="62"/>
      <c r="H188" s="6">
        <f>VLOOKUP(CONCATENATE(A188,"_",D188),Biochemistry!A:L,10,FALSE)</f>
        <v>140</v>
      </c>
      <c r="I188" s="6">
        <f>VLOOKUP(CONCATENATE(A188,"_",D188),Biochemistry!A:L,11,FALSE)</f>
        <v>69</v>
      </c>
      <c r="J188" s="6">
        <f>VLOOKUP(CONCATENATE(A188,"_",D188),Biochemistry!A:L,12,FALSE)</f>
        <v>2.38</v>
      </c>
    </row>
    <row r="189" spans="1:13" hidden="1" x14ac:dyDescent="0.4">
      <c r="A189" s="67">
        <f t="shared" si="18"/>
        <v>1412</v>
      </c>
      <c r="B189" s="6" t="str">
        <f>VLOOKUP(A189,Treatment!A:B,2,FALSE)</f>
        <v>Caffeine</v>
      </c>
      <c r="C189" s="6" t="s">
        <v>246</v>
      </c>
      <c r="D189" s="6">
        <v>14</v>
      </c>
      <c r="E189" s="62">
        <f>VLOOKUP(CONCATENATE(A189,"_",D189),Biochemistry!A:L,7,FALSE)</f>
        <v>41693.104166666664</v>
      </c>
      <c r="F189" s="62"/>
      <c r="H189" s="6">
        <f>VLOOKUP(CONCATENATE(A189,"_",D189),Biochemistry!A:L,10,FALSE)</f>
        <v>140</v>
      </c>
      <c r="I189" s="6">
        <f>VLOOKUP(CONCATENATE(A189,"_",D189),Biochemistry!A:L,11,FALSE)</f>
        <v>68</v>
      </c>
      <c r="J189" s="6">
        <f>VLOOKUP(CONCATENATE(A189,"_",D189),Biochemistry!A:L,12,FALSE)</f>
        <v>2.5</v>
      </c>
    </row>
    <row r="190" spans="1:13" hidden="1" x14ac:dyDescent="0.4">
      <c r="A190" s="67">
        <f t="shared" si="18"/>
        <v>1412</v>
      </c>
      <c r="B190" s="6" t="str">
        <f>VLOOKUP(A190,Treatment!A:B,2,FALSE)</f>
        <v>Caffeine</v>
      </c>
      <c r="C190" s="6" t="s">
        <v>246</v>
      </c>
      <c r="D190" s="6">
        <v>15</v>
      </c>
      <c r="E190" s="62">
        <f>VLOOKUP(CONCATENATE(A190,"_",D190),Biochemistry!A:L,7,FALSE)</f>
        <v>41693.228472222225</v>
      </c>
      <c r="F190" s="62"/>
      <c r="H190" s="6">
        <f>VLOOKUP(CONCATENATE(A190,"_",D190),Biochemistry!A:L,10,FALSE)</f>
        <v>140</v>
      </c>
      <c r="I190" s="6">
        <f>VLOOKUP(CONCATENATE(A190,"_",D190),Biochemistry!A:L,11,FALSE)</f>
        <v>68</v>
      </c>
      <c r="J190" s="6">
        <f>VLOOKUP(CONCATENATE(A190,"_",D190),Biochemistry!A:L,12,FALSE)</f>
        <v>2.41</v>
      </c>
    </row>
    <row r="191" spans="1:13" hidden="1" x14ac:dyDescent="0.4">
      <c r="A191" s="68">
        <f t="shared" si="18"/>
        <v>1412</v>
      </c>
      <c r="B191" s="65" t="str">
        <f>VLOOKUP(A191,Treatment!A:B,2,FALSE)</f>
        <v>Caffeine</v>
      </c>
      <c r="C191" s="65" t="s">
        <v>246</v>
      </c>
      <c r="D191" s="65">
        <v>16</v>
      </c>
      <c r="E191" s="66">
        <f>VLOOKUP(CONCATENATE(A191,"_",D191),Biochemistry!A:L,7,FALSE)</f>
        <v>41693.353472222225</v>
      </c>
      <c r="F191" s="66"/>
      <c r="G191" s="65"/>
      <c r="H191" s="65">
        <f>VLOOKUP(CONCATENATE(A191,"_",D191),Biochemistry!A:L,10,FALSE)</f>
        <v>140</v>
      </c>
      <c r="I191" s="65">
        <f>VLOOKUP(CONCATENATE(A191,"_",D191),Biochemistry!A:L,11,FALSE)</f>
        <v>65</v>
      </c>
      <c r="J191" s="65">
        <f>VLOOKUP(CONCATENATE(A191,"_",D191),Biochemistry!A:L,12,FALSE)</f>
        <v>2.48</v>
      </c>
      <c r="K191" s="65"/>
      <c r="L191" s="65"/>
      <c r="M191" s="65"/>
    </row>
    <row r="192" spans="1:13" x14ac:dyDescent="0.4">
      <c r="A192" s="67">
        <v>1415</v>
      </c>
      <c r="B192" s="6" t="str">
        <f>VLOOKUP(A192,Treatment!A:B,2,FALSE)</f>
        <v>Placebo</v>
      </c>
      <c r="C192" s="6" t="s">
        <v>255</v>
      </c>
      <c r="D192" s="6">
        <v>1</v>
      </c>
      <c r="E192" s="62">
        <f>VLOOKUP(CONCATENATE(A192,"_",D192),Biochemistry!A:L,7,FALSE)</f>
        <v>41719.973611111112</v>
      </c>
      <c r="F192" s="62">
        <f>VLOOKUP(CONCATENATE(A192,"_",D192),Biochemistry!A:L,8,FALSE)</f>
        <v>41720.357638888891</v>
      </c>
      <c r="G192" s="6">
        <f>(VLOOKUP(CONCATENATE(A192,"_",D192),Biochemistry!A:L,9,FALSE))/1000</f>
        <v>2.0499999999999998</v>
      </c>
      <c r="H192" s="6">
        <f>VLOOKUP(CONCATENATE(A192,"_",D192),Biochemistry!A:L,10,FALSE)</f>
        <v>29</v>
      </c>
      <c r="I192" s="6">
        <f>VLOOKUP(CONCATENATE(A192,"_",D192),Biochemistry!A:L,11,FALSE)</f>
        <v>4.3</v>
      </c>
      <c r="J192" s="6">
        <f>VLOOKUP(CONCATENATE(A192,"_",D192),Biochemistry!A:L,12,FALSE)</f>
        <v>2.2999999999999998</v>
      </c>
      <c r="K192" s="6">
        <f>(H192)/(AVERAGE(H193:H196)*((F192-E192)*24))</f>
        <v>2.2745593585897752E-2</v>
      </c>
      <c r="L192" s="6">
        <f>(I192*1000)/(AVERAGE(I193:I196)*((F192-E192)*24))</f>
        <v>6.664944458790564</v>
      </c>
      <c r="M192" s="6">
        <f>(J192)/(AVERAGE(J193:J196)*((F192-E192)*24))</f>
        <v>0.1025539399042957</v>
      </c>
    </row>
    <row r="193" spans="1:13" hidden="1" x14ac:dyDescent="0.4">
      <c r="A193" s="67">
        <f>A192</f>
        <v>1415</v>
      </c>
      <c r="B193" s="6" t="str">
        <f>VLOOKUP(A193,Treatment!A:B,2,FALSE)</f>
        <v>Placebo</v>
      </c>
      <c r="C193" s="6" t="s">
        <v>246</v>
      </c>
      <c r="D193" s="6">
        <v>5</v>
      </c>
      <c r="E193" s="62">
        <f>VLOOKUP(CONCATENATE(A193,"_",D193),Biochemistry!A:L,7,FALSE)</f>
        <v>41719.973611111112</v>
      </c>
      <c r="F193" s="62"/>
      <c r="H193" s="6">
        <f>VLOOKUP(CONCATENATE(A193,"_",D193),Biochemistry!A:L,10,FALSE)</f>
        <v>137</v>
      </c>
      <c r="I193" s="6">
        <f>VLOOKUP(CONCATENATE(A193,"_",D193),Biochemistry!A:L,11,FALSE)</f>
        <v>67</v>
      </c>
      <c r="J193" s="6">
        <f>VLOOKUP(CONCATENATE(A193,"_",D193),Biochemistry!A:L,12,FALSE)</f>
        <v>2.34</v>
      </c>
    </row>
    <row r="194" spans="1:13" hidden="1" x14ac:dyDescent="0.4">
      <c r="A194" s="67">
        <f t="shared" ref="A194:A201" si="19">A193</f>
        <v>1415</v>
      </c>
      <c r="B194" s="6" t="str">
        <f>VLOOKUP(A194,Treatment!A:B,2,FALSE)</f>
        <v>Placebo</v>
      </c>
      <c r="C194" s="6" t="s">
        <v>246</v>
      </c>
      <c r="D194" s="6">
        <v>6</v>
      </c>
      <c r="E194" s="62">
        <f>VLOOKUP(CONCATENATE(A194,"_",D194),Biochemistry!A:L,7,FALSE)</f>
        <v>41720.09097222222</v>
      </c>
      <c r="F194" s="62"/>
      <c r="H194" s="6">
        <f>VLOOKUP(CONCATENATE(A194,"_",D194),Biochemistry!A:L,10,FALSE)</f>
        <v>138</v>
      </c>
      <c r="I194" s="6">
        <f>VLOOKUP(CONCATENATE(A194,"_",D194),Biochemistry!A:L,11,FALSE)</f>
        <v>71</v>
      </c>
      <c r="J194" s="6">
        <f>VLOOKUP(CONCATENATE(A194,"_",D194),Biochemistry!A:L,12,FALSE)</f>
        <v>2.4</v>
      </c>
    </row>
    <row r="195" spans="1:13" hidden="1" x14ac:dyDescent="0.4">
      <c r="A195" s="67">
        <f t="shared" si="19"/>
        <v>1415</v>
      </c>
      <c r="B195" s="6" t="str">
        <f>VLOOKUP(A195,Treatment!A:B,2,FALSE)</f>
        <v>Placebo</v>
      </c>
      <c r="C195" s="6" t="s">
        <v>246</v>
      </c>
      <c r="D195" s="6">
        <v>7</v>
      </c>
      <c r="E195" s="62" t="s">
        <v>237</v>
      </c>
      <c r="F195" s="62"/>
      <c r="H195" s="6" t="s">
        <v>237</v>
      </c>
      <c r="I195" s="6" t="s">
        <v>237</v>
      </c>
      <c r="J195" s="6" t="s">
        <v>237</v>
      </c>
    </row>
    <row r="196" spans="1:13" hidden="1" x14ac:dyDescent="0.4">
      <c r="A196" s="67">
        <f t="shared" si="19"/>
        <v>1415</v>
      </c>
      <c r="B196" s="6" t="str">
        <f>VLOOKUP(A196,Treatment!A:B,2,FALSE)</f>
        <v>Placebo</v>
      </c>
      <c r="C196" s="6" t="s">
        <v>246</v>
      </c>
      <c r="D196" s="6">
        <v>8</v>
      </c>
      <c r="E196" s="62">
        <f>VLOOKUP(CONCATENATE(A196,"_",D196),Biochemistry!A:L,7,FALSE)</f>
        <v>41720.357638888891</v>
      </c>
      <c r="F196" s="62"/>
      <c r="H196" s="6">
        <f>VLOOKUP(CONCATENATE(A196,"_",D196),Biochemistry!A:L,10,FALSE)</f>
        <v>140</v>
      </c>
      <c r="I196" s="6">
        <f>VLOOKUP(CONCATENATE(A196,"_",D196),Biochemistry!A:L,11,FALSE)</f>
        <v>72</v>
      </c>
      <c r="J196" s="6">
        <f>VLOOKUP(CONCATENATE(A196,"_",D196),Biochemistry!A:L,12,FALSE)</f>
        <v>2.56</v>
      </c>
    </row>
    <row r="197" spans="1:13" hidden="1" x14ac:dyDescent="0.4">
      <c r="A197" s="67">
        <f t="shared" si="19"/>
        <v>1415</v>
      </c>
      <c r="B197" s="6" t="str">
        <f>VLOOKUP(A197,Treatment!A:B,2,FALSE)</f>
        <v>Placebo</v>
      </c>
      <c r="C197" s="6" t="s">
        <v>255</v>
      </c>
      <c r="D197" s="6">
        <v>2</v>
      </c>
      <c r="E197" s="62">
        <f>VLOOKUP(CONCATENATE(A197,"_",D197),Biochemistry!A:L,7,FALSE)</f>
        <v>41720.958333333336</v>
      </c>
      <c r="F197" s="62">
        <f>VLOOKUP(CONCATENATE(A197,"_",D197),Biochemistry!A:L,8,FALSE)</f>
        <v>41721.335416666669</v>
      </c>
      <c r="G197" s="6">
        <f>(VLOOKUP(CONCATENATE(A197,"_",D197),Biochemistry!A:L,9,FALSE))/1000</f>
        <v>1.8049999999999999</v>
      </c>
      <c r="H197" s="6" t="s">
        <v>237</v>
      </c>
      <c r="I197" s="6" t="s">
        <v>237</v>
      </c>
      <c r="J197" s="6" t="s">
        <v>237</v>
      </c>
      <c r="K197" s="6" t="s">
        <v>237</v>
      </c>
      <c r="L197" s="6" t="s">
        <v>237</v>
      </c>
      <c r="M197" s="6" t="s">
        <v>237</v>
      </c>
    </row>
    <row r="198" spans="1:13" hidden="1" x14ac:dyDescent="0.4">
      <c r="A198" s="67">
        <f t="shared" si="19"/>
        <v>1415</v>
      </c>
      <c r="B198" s="6" t="str">
        <f>VLOOKUP(A198,Treatment!A:B,2,FALSE)</f>
        <v>Placebo</v>
      </c>
      <c r="C198" s="6" t="s">
        <v>246</v>
      </c>
      <c r="D198" s="6">
        <v>13</v>
      </c>
      <c r="E198" s="62">
        <f>VLOOKUP(CONCATENATE(A198,"_",D198),Biochemistry!A:L,7,FALSE)</f>
        <v>41720.958333333336</v>
      </c>
      <c r="F198" s="62"/>
      <c r="H198" s="6">
        <f>VLOOKUP(CONCATENATE(A198,"_",D198),Biochemistry!A:L,10,FALSE)</f>
        <v>137</v>
      </c>
      <c r="I198" s="6">
        <f>VLOOKUP(CONCATENATE(A198,"_",D198),Biochemistry!A:L,11,FALSE)</f>
        <v>68</v>
      </c>
      <c r="J198" s="6">
        <f>VLOOKUP(CONCATENATE(A198,"_",D198),Biochemistry!A:L,12,FALSE)</f>
        <v>2.42</v>
      </c>
    </row>
    <row r="199" spans="1:13" hidden="1" x14ac:dyDescent="0.4">
      <c r="A199" s="67">
        <f t="shared" si="19"/>
        <v>1415</v>
      </c>
      <c r="B199" s="6" t="str">
        <f>VLOOKUP(A199,Treatment!A:B,2,FALSE)</f>
        <v>Placebo</v>
      </c>
      <c r="C199" s="6" t="s">
        <v>246</v>
      </c>
      <c r="D199" s="6">
        <v>14</v>
      </c>
      <c r="E199" s="62" t="s">
        <v>237</v>
      </c>
      <c r="F199" s="62"/>
      <c r="H199" s="6" t="s">
        <v>237</v>
      </c>
      <c r="I199" s="6" t="s">
        <v>237</v>
      </c>
      <c r="J199" s="6" t="s">
        <v>237</v>
      </c>
    </row>
    <row r="200" spans="1:13" hidden="1" x14ac:dyDescent="0.4">
      <c r="A200" s="67">
        <f t="shared" si="19"/>
        <v>1415</v>
      </c>
      <c r="B200" s="6" t="str">
        <f>VLOOKUP(A200,Treatment!A:B,2,FALSE)</f>
        <v>Placebo</v>
      </c>
      <c r="C200" s="6" t="s">
        <v>246</v>
      </c>
      <c r="D200" s="6">
        <v>15</v>
      </c>
      <c r="E200" s="62" t="s">
        <v>237</v>
      </c>
      <c r="F200" s="62"/>
      <c r="H200" s="6" t="s">
        <v>237</v>
      </c>
      <c r="I200" s="6" t="s">
        <v>237</v>
      </c>
      <c r="J200" s="6" t="s">
        <v>237</v>
      </c>
    </row>
    <row r="201" spans="1:13" hidden="1" x14ac:dyDescent="0.4">
      <c r="A201" s="68">
        <f t="shared" si="19"/>
        <v>1415</v>
      </c>
      <c r="B201" s="65" t="str">
        <f>VLOOKUP(A201,Treatment!A:B,2,FALSE)</f>
        <v>Placebo</v>
      </c>
      <c r="C201" s="65" t="s">
        <v>246</v>
      </c>
      <c r="D201" s="65">
        <v>16</v>
      </c>
      <c r="E201" s="66">
        <f>VLOOKUP(CONCATENATE(A201,"_",D201),Biochemistry!A:L,7,FALSE)</f>
        <v>41721.335416666669</v>
      </c>
      <c r="F201" s="66"/>
      <c r="G201" s="65"/>
      <c r="H201" s="65">
        <f>VLOOKUP(CONCATENATE(A201,"_",D201),Biochemistry!A:L,10,FALSE)</f>
        <v>140</v>
      </c>
      <c r="I201" s="65">
        <f>VLOOKUP(CONCATENATE(A201,"_",D201),Biochemistry!A:L,11,FALSE)</f>
        <v>73</v>
      </c>
      <c r="J201" s="65">
        <f>VLOOKUP(CONCATENATE(A201,"_",D201),Biochemistry!A:L,12,FALSE)</f>
        <v>2.48</v>
      </c>
      <c r="K201" s="65"/>
      <c r="L201" s="65"/>
      <c r="M201" s="65"/>
    </row>
    <row r="202" spans="1:13" x14ac:dyDescent="0.4">
      <c r="A202" s="67">
        <v>1416</v>
      </c>
      <c r="B202" s="6" t="str">
        <f>VLOOKUP(A202,Treatment!A:B,2,FALSE)</f>
        <v>Placebo</v>
      </c>
      <c r="C202" s="6" t="s">
        <v>255</v>
      </c>
      <c r="D202" s="6">
        <v>1</v>
      </c>
      <c r="E202" s="62">
        <f>VLOOKUP(CONCATENATE(A202,"_",D202),Biochemistry!A:L,7,FALSE)</f>
        <v>41719.979166666664</v>
      </c>
      <c r="F202" s="62">
        <f>VLOOKUP(CONCATENATE(A202,"_",D202),Biochemistry!A:L,8,FALSE)</f>
        <v>41720.333333333336</v>
      </c>
      <c r="G202" s="6">
        <f>(VLOOKUP(CONCATENATE(A202,"_",D202),Biochemistry!A:L,9,FALSE))/1000</f>
        <v>1.135</v>
      </c>
      <c r="H202" s="6">
        <f>VLOOKUP(CONCATENATE(A202,"_",D202),Biochemistry!A:L,10,FALSE)</f>
        <v>23</v>
      </c>
      <c r="I202" s="6">
        <f>VLOOKUP(CONCATENATE(A202,"_",D202),Biochemistry!A:L,11,FALSE)</f>
        <v>3.6</v>
      </c>
      <c r="J202" s="6">
        <f>VLOOKUP(CONCATENATE(A202,"_",D202),Biochemistry!A:L,12,FALSE)</f>
        <v>1</v>
      </c>
      <c r="K202" s="6">
        <f>(H202)/(AVERAGE(H203:H206)*((F202-E202)*24))</f>
        <v>1.9655319754751453E-2</v>
      </c>
      <c r="L202" s="6">
        <f>(I202*1000)/(AVERAGE(I203:I206)*((F202-E202)*24))</f>
        <v>7.7474892394921691</v>
      </c>
      <c r="M202" s="6">
        <f>(J202)/(AVERAGE(J203:J206)*((F202-E202)*24))</f>
        <v>5.2994170640503657E-2</v>
      </c>
    </row>
    <row r="203" spans="1:13" hidden="1" x14ac:dyDescent="0.4">
      <c r="A203" s="67">
        <f>A202</f>
        <v>1416</v>
      </c>
      <c r="B203" s="6" t="str">
        <f>VLOOKUP(A203,Treatment!A:B,2,FALSE)</f>
        <v>Placebo</v>
      </c>
      <c r="C203" s="6" t="s">
        <v>246</v>
      </c>
      <c r="D203" s="6">
        <v>5</v>
      </c>
      <c r="E203" s="62" t="s">
        <v>237</v>
      </c>
      <c r="F203" s="62"/>
      <c r="H203" s="6" t="s">
        <v>237</v>
      </c>
      <c r="I203" s="6" t="s">
        <v>237</v>
      </c>
      <c r="J203" s="6" t="s">
        <v>237</v>
      </c>
    </row>
    <row r="204" spans="1:13" hidden="1" x14ac:dyDescent="0.4">
      <c r="A204" s="67">
        <f t="shared" ref="A204:A211" si="20">A203</f>
        <v>1416</v>
      </c>
      <c r="B204" s="6" t="str">
        <f>VLOOKUP(A204,Treatment!A:B,2,FALSE)</f>
        <v>Placebo</v>
      </c>
      <c r="C204" s="6" t="s">
        <v>246</v>
      </c>
      <c r="D204" s="6">
        <v>6</v>
      </c>
      <c r="E204" s="62">
        <f>VLOOKUP(CONCATENATE(A204,"_",D204),Biochemistry!A:L,7,FALSE)</f>
        <v>41720.100694444445</v>
      </c>
      <c r="F204" s="62"/>
      <c r="H204" s="6">
        <f>VLOOKUP(CONCATENATE(A204,"_",D204),Biochemistry!A:L,10,FALSE)</f>
        <v>139</v>
      </c>
      <c r="I204" s="6">
        <f>VLOOKUP(CONCATENATE(A204,"_",D204),Biochemistry!A:L,11,FALSE)</f>
        <v>55</v>
      </c>
      <c r="J204" s="6">
        <f>VLOOKUP(CONCATENATE(A204,"_",D204),Biochemistry!A:L,12,FALSE)</f>
        <v>2.2400000000000002</v>
      </c>
    </row>
    <row r="205" spans="1:13" hidden="1" x14ac:dyDescent="0.4">
      <c r="A205" s="67">
        <f t="shared" si="20"/>
        <v>1416</v>
      </c>
      <c r="B205" s="6" t="str">
        <f>VLOOKUP(A205,Treatment!A:B,2,FALSE)</f>
        <v>Placebo</v>
      </c>
      <c r="C205" s="6" t="s">
        <v>246</v>
      </c>
      <c r="D205" s="6">
        <v>7</v>
      </c>
      <c r="E205" s="62">
        <f>VLOOKUP(CONCATENATE(A205,"_",D205),Biochemistry!A:L,7,FALSE)</f>
        <v>41720.227083333331</v>
      </c>
      <c r="F205" s="62"/>
      <c r="H205" s="6">
        <f>VLOOKUP(CONCATENATE(A205,"_",D205),Biochemistry!A:L,10,FALSE)</f>
        <v>137</v>
      </c>
      <c r="I205" s="6">
        <f>VLOOKUP(CONCATENATE(A205,"_",D205),Biochemistry!A:L,11,FALSE)</f>
        <v>54</v>
      </c>
      <c r="J205" s="6">
        <f>VLOOKUP(CONCATENATE(A205,"_",D205),Biochemistry!A:L,12,FALSE)</f>
        <v>2.19</v>
      </c>
    </row>
    <row r="206" spans="1:13" hidden="1" x14ac:dyDescent="0.4">
      <c r="A206" s="67">
        <f t="shared" si="20"/>
        <v>1416</v>
      </c>
      <c r="B206" s="6" t="str">
        <f>VLOOKUP(A206,Treatment!A:B,2,FALSE)</f>
        <v>Placebo</v>
      </c>
      <c r="C206" s="6" t="s">
        <v>246</v>
      </c>
      <c r="D206" s="6">
        <v>8</v>
      </c>
      <c r="E206" s="62">
        <f>VLOOKUP(CONCATENATE(A206,"_",D206),Biochemistry!A:L,7,FALSE)</f>
        <v>41720.333333333336</v>
      </c>
      <c r="F206" s="62"/>
      <c r="H206" s="6">
        <f>VLOOKUP(CONCATENATE(A206,"_",D206),Biochemistry!A:L,10,FALSE)</f>
        <v>137</v>
      </c>
      <c r="I206" s="6">
        <f>VLOOKUP(CONCATENATE(A206,"_",D206),Biochemistry!A:L,11,FALSE)</f>
        <v>55</v>
      </c>
      <c r="J206" s="6">
        <f>VLOOKUP(CONCATENATE(A206,"_",D206),Biochemistry!A:L,12,FALSE)</f>
        <v>2.23</v>
      </c>
    </row>
    <row r="207" spans="1:13" hidden="1" x14ac:dyDescent="0.4">
      <c r="A207" s="67">
        <f t="shared" si="20"/>
        <v>1416</v>
      </c>
      <c r="B207" s="6" t="str">
        <f>VLOOKUP(A207,Treatment!A:B,2,FALSE)</f>
        <v>Placebo</v>
      </c>
      <c r="C207" s="6" t="s">
        <v>255</v>
      </c>
      <c r="D207" s="6">
        <v>2</v>
      </c>
      <c r="E207" s="62">
        <f>VLOOKUP(CONCATENATE(A207,"_",D207),Biochemistry!A:L,7,FALSE)</f>
        <v>41720.982638888891</v>
      </c>
      <c r="F207" s="62">
        <f>VLOOKUP(CONCATENATE(A207,"_",D207),Biochemistry!A:L,8,FALSE)</f>
        <v>41721.34375</v>
      </c>
      <c r="G207" s="6">
        <f>(VLOOKUP(CONCATENATE(A207,"_",D207),Biochemistry!A:L,9,FALSE))/1000</f>
        <v>0.70499999999999996</v>
      </c>
      <c r="H207" s="6" t="s">
        <v>237</v>
      </c>
      <c r="I207" s="6" t="s">
        <v>237</v>
      </c>
      <c r="J207" s="6" t="s">
        <v>237</v>
      </c>
      <c r="K207" s="6" t="s">
        <v>237</v>
      </c>
      <c r="L207" s="6" t="s">
        <v>237</v>
      </c>
      <c r="M207" s="6" t="s">
        <v>237</v>
      </c>
    </row>
    <row r="208" spans="1:13" hidden="1" x14ac:dyDescent="0.4">
      <c r="A208" s="67">
        <f t="shared" si="20"/>
        <v>1416</v>
      </c>
      <c r="B208" s="6" t="str">
        <f>VLOOKUP(A208,Treatment!A:B,2,FALSE)</f>
        <v>Placebo</v>
      </c>
      <c r="C208" s="6" t="s">
        <v>246</v>
      </c>
      <c r="D208" s="6">
        <v>13</v>
      </c>
      <c r="E208" s="62">
        <f>VLOOKUP(CONCATENATE(A208,"_",D208),Biochemistry!A:L,7,FALSE)</f>
        <v>41720.982638888891</v>
      </c>
      <c r="F208" s="62"/>
      <c r="H208" s="6">
        <f>VLOOKUP(CONCATENATE(A208,"_",D208),Biochemistry!A:L,10,FALSE)</f>
        <v>138</v>
      </c>
      <c r="I208" s="6">
        <f>VLOOKUP(CONCATENATE(A208,"_",D208),Biochemistry!A:L,11,FALSE)</f>
        <v>58</v>
      </c>
      <c r="J208" s="6">
        <f>VLOOKUP(CONCATENATE(A208,"_",D208),Biochemistry!A:L,12,FALSE)</f>
        <v>2.25</v>
      </c>
    </row>
    <row r="209" spans="1:13" hidden="1" x14ac:dyDescent="0.4">
      <c r="A209" s="67">
        <f t="shared" si="20"/>
        <v>1416</v>
      </c>
      <c r="B209" s="6" t="str">
        <f>VLOOKUP(A209,Treatment!A:B,2,FALSE)</f>
        <v>Placebo</v>
      </c>
      <c r="C209" s="6" t="s">
        <v>246</v>
      </c>
      <c r="D209" s="6">
        <v>14</v>
      </c>
      <c r="E209" s="62">
        <f>VLOOKUP(CONCATENATE(A209,"_",D209),Biochemistry!A:L,7,FALSE)</f>
        <v>41721.091666666667</v>
      </c>
      <c r="F209" s="62"/>
      <c r="H209" s="6">
        <f>VLOOKUP(CONCATENATE(A209,"_",D209),Biochemistry!A:L,10,FALSE)</f>
        <v>139</v>
      </c>
      <c r="I209" s="6">
        <f>VLOOKUP(CONCATENATE(A209,"_",D209),Biochemistry!A:L,11,FALSE)</f>
        <v>55</v>
      </c>
      <c r="J209" s="6">
        <f>VLOOKUP(CONCATENATE(A209,"_",D209),Biochemistry!A:L,12,FALSE)</f>
        <v>2.19</v>
      </c>
    </row>
    <row r="210" spans="1:13" hidden="1" x14ac:dyDescent="0.4">
      <c r="A210" s="67">
        <f t="shared" si="20"/>
        <v>1416</v>
      </c>
      <c r="B210" s="6" t="str">
        <f>VLOOKUP(A210,Treatment!A:B,2,FALSE)</f>
        <v>Placebo</v>
      </c>
      <c r="C210" s="6" t="s">
        <v>246</v>
      </c>
      <c r="D210" s="6">
        <v>15</v>
      </c>
      <c r="E210" s="62">
        <f>VLOOKUP(CONCATENATE(A210,"_",D210),Biochemistry!A:L,7,FALSE)</f>
        <v>41721.23333333333</v>
      </c>
      <c r="F210" s="62"/>
      <c r="H210" s="6">
        <f>VLOOKUP(CONCATENATE(A210,"_",D210),Biochemistry!A:L,10,FALSE)</f>
        <v>138</v>
      </c>
      <c r="I210" s="6">
        <f>VLOOKUP(CONCATENATE(A210,"_",D210),Biochemistry!A:L,11,FALSE)</f>
        <v>53</v>
      </c>
      <c r="J210" s="6">
        <f>VLOOKUP(CONCATENATE(A210,"_",D210),Biochemistry!A:L,12,FALSE)</f>
        <v>2.2000000000000002</v>
      </c>
    </row>
    <row r="211" spans="1:13" hidden="1" x14ac:dyDescent="0.4">
      <c r="A211" s="68">
        <f t="shared" si="20"/>
        <v>1416</v>
      </c>
      <c r="B211" s="65" t="str">
        <f>VLOOKUP(A211,Treatment!A:B,2,FALSE)</f>
        <v>Placebo</v>
      </c>
      <c r="C211" s="65" t="s">
        <v>246</v>
      </c>
      <c r="D211" s="65">
        <v>16</v>
      </c>
      <c r="E211" s="66">
        <f>VLOOKUP(CONCATENATE(A211,"_",D211),Biochemistry!A:L,7,FALSE)</f>
        <v>41721.34375</v>
      </c>
      <c r="F211" s="66"/>
      <c r="G211" s="65"/>
      <c r="H211" s="65">
        <f>VLOOKUP(CONCATENATE(A211,"_",D211),Biochemistry!A:L,10,FALSE)</f>
        <v>138</v>
      </c>
      <c r="I211" s="65">
        <f>VLOOKUP(CONCATENATE(A211,"_",D211),Biochemistry!A:L,11,FALSE)</f>
        <v>54</v>
      </c>
      <c r="J211" s="65">
        <f>VLOOKUP(CONCATENATE(A211,"_",D211),Biochemistry!A:L,12,FALSE)</f>
        <v>2.29</v>
      </c>
      <c r="K211" s="65"/>
      <c r="L211" s="65"/>
      <c r="M211" s="65"/>
    </row>
    <row r="212" spans="1:13" x14ac:dyDescent="0.4">
      <c r="A212" s="67">
        <v>1417</v>
      </c>
      <c r="B212" s="6" t="str">
        <f>VLOOKUP(A212,Treatment!A:B,2,FALSE)</f>
        <v>Placebo</v>
      </c>
      <c r="C212" s="6" t="s">
        <v>255</v>
      </c>
      <c r="D212" s="6">
        <v>1</v>
      </c>
      <c r="E212" s="62">
        <f>VLOOKUP(CONCATENATE(A212,"_",D212),Biochemistry!A:L,7,FALSE)</f>
        <v>41719.98333333333</v>
      </c>
      <c r="F212" s="62">
        <f>VLOOKUP(CONCATENATE(A212,"_",D212),Biochemistry!A:L,8,FALSE)</f>
        <v>41720.345138888886</v>
      </c>
      <c r="G212" s="6">
        <f>(VLOOKUP(CONCATENATE(A212,"_",D212),Biochemistry!A:L,9,FALSE))/1000</f>
        <v>1.87</v>
      </c>
      <c r="H212" s="6">
        <f>VLOOKUP(CONCATENATE(A212,"_",D212),Biochemistry!A:L,10,FALSE)</f>
        <v>47</v>
      </c>
      <c r="I212" s="6">
        <f>VLOOKUP(CONCATENATE(A212,"_",D212),Biochemistry!A:L,11,FALSE)</f>
        <v>5.4</v>
      </c>
      <c r="J212" s="6">
        <f>VLOOKUP(CONCATENATE(A212,"_",D212),Biochemistry!A:L,12,FALSE)</f>
        <v>3</v>
      </c>
      <c r="K212" s="6">
        <f>(H212)/(AVERAGE(H213:H216)*((F212-E212)*24))</f>
        <v>3.8940057167248361E-2</v>
      </c>
      <c r="L212" s="6">
        <f>(I212*1000)/(AVERAGE(I213:I216)*((F212-E212)*24))</f>
        <v>9.9104541526613961</v>
      </c>
      <c r="M212" s="6">
        <f>(J212)/(AVERAGE(J213:J216)*((F212-E212)*24))</f>
        <v>0.14593007112038073</v>
      </c>
    </row>
    <row r="213" spans="1:13" hidden="1" x14ac:dyDescent="0.4">
      <c r="A213" s="67">
        <f>A212</f>
        <v>1417</v>
      </c>
      <c r="B213" s="6" t="str">
        <f>VLOOKUP(A213,Treatment!A:B,2,FALSE)</f>
        <v>Placebo</v>
      </c>
      <c r="C213" s="6" t="s">
        <v>246</v>
      </c>
      <c r="D213" s="6">
        <v>5</v>
      </c>
      <c r="E213" s="62">
        <f>VLOOKUP(CONCATENATE(A213,"_",D213),Biochemistry!A:L,7,FALSE)</f>
        <v>41719.98333333333</v>
      </c>
      <c r="F213" s="62"/>
      <c r="H213" s="6">
        <f>VLOOKUP(CONCATENATE(A213,"_",D213),Biochemistry!A:L,10,FALSE)</f>
        <v>137</v>
      </c>
      <c r="I213" s="6">
        <f>VLOOKUP(CONCATENATE(A213,"_",D213),Biochemistry!A:L,11,FALSE)</f>
        <v>62</v>
      </c>
      <c r="J213" s="6">
        <f>VLOOKUP(CONCATENATE(A213,"_",D213),Biochemistry!A:L,12,FALSE)</f>
        <v>2.38</v>
      </c>
    </row>
    <row r="214" spans="1:13" hidden="1" x14ac:dyDescent="0.4">
      <c r="A214" s="67">
        <f t="shared" ref="A214:A221" si="21">A213</f>
        <v>1417</v>
      </c>
      <c r="B214" s="6" t="str">
        <f>VLOOKUP(A214,Treatment!A:B,2,FALSE)</f>
        <v>Placebo</v>
      </c>
      <c r="C214" s="6" t="s">
        <v>246</v>
      </c>
      <c r="D214" s="6">
        <v>6</v>
      </c>
      <c r="E214" s="62">
        <f>VLOOKUP(CONCATENATE(A214,"_",D214),Biochemistry!A:L,7,FALSE)</f>
        <v>41720.109027777777</v>
      </c>
      <c r="F214" s="62"/>
      <c r="H214" s="6">
        <f>VLOOKUP(CONCATENATE(A214,"_",D214),Biochemistry!A:L,10,FALSE)</f>
        <v>138</v>
      </c>
      <c r="I214" s="6">
        <f>VLOOKUP(CONCATENATE(A214,"_",D214),Biochemistry!A:L,11,FALSE)</f>
        <v>63</v>
      </c>
      <c r="J214" s="6">
        <f>VLOOKUP(CONCATENATE(A214,"_",D214),Biochemistry!A:L,12,FALSE)</f>
        <v>2.37</v>
      </c>
    </row>
    <row r="215" spans="1:13" hidden="1" x14ac:dyDescent="0.4">
      <c r="A215" s="67">
        <f t="shared" si="21"/>
        <v>1417</v>
      </c>
      <c r="B215" s="6" t="str">
        <f>VLOOKUP(A215,Treatment!A:B,2,FALSE)</f>
        <v>Placebo</v>
      </c>
      <c r="C215" s="6" t="s">
        <v>246</v>
      </c>
      <c r="D215" s="6">
        <v>7</v>
      </c>
      <c r="E215" s="62">
        <f>VLOOKUP(CONCATENATE(A215,"_",D215),Biochemistry!A:L,7,FALSE)</f>
        <v>41720.240972222222</v>
      </c>
      <c r="F215" s="62"/>
      <c r="H215" s="6">
        <f>VLOOKUP(CONCATENATE(A215,"_",D215),Biochemistry!A:L,10,FALSE)</f>
        <v>140</v>
      </c>
      <c r="I215" s="6">
        <f>VLOOKUP(CONCATENATE(A215,"_",D215),Biochemistry!A:L,11,FALSE)</f>
        <v>58</v>
      </c>
      <c r="J215" s="6">
        <f>VLOOKUP(CONCATENATE(A215,"_",D215),Biochemistry!A:L,12,FALSE)</f>
        <v>2.25</v>
      </c>
    </row>
    <row r="216" spans="1:13" hidden="1" x14ac:dyDescent="0.4">
      <c r="A216" s="67">
        <f t="shared" si="21"/>
        <v>1417</v>
      </c>
      <c r="B216" s="6" t="str">
        <f>VLOOKUP(A216,Treatment!A:B,2,FALSE)</f>
        <v>Placebo</v>
      </c>
      <c r="C216" s="6" t="s">
        <v>246</v>
      </c>
      <c r="D216" s="6">
        <v>8</v>
      </c>
      <c r="E216" s="62">
        <f>VLOOKUP(CONCATENATE(A216,"_",D216),Biochemistry!A:L,7,FALSE)</f>
        <v>41720.345138888886</v>
      </c>
      <c r="F216" s="62"/>
      <c r="H216" s="6">
        <f>VLOOKUP(CONCATENATE(A216,"_",D216),Biochemistry!A:L,10,FALSE)</f>
        <v>141</v>
      </c>
      <c r="I216" s="6">
        <f>VLOOKUP(CONCATENATE(A216,"_",D216),Biochemistry!A:L,11,FALSE)</f>
        <v>68</v>
      </c>
      <c r="J216" s="6">
        <f>VLOOKUP(CONCATENATE(A216,"_",D216),Biochemistry!A:L,12,FALSE)</f>
        <v>2.4700000000000002</v>
      </c>
    </row>
    <row r="217" spans="1:13" hidden="1" x14ac:dyDescent="0.4">
      <c r="A217" s="67">
        <f t="shared" si="21"/>
        <v>1417</v>
      </c>
      <c r="B217" s="6" t="str">
        <f>VLOOKUP(A217,Treatment!A:B,2,FALSE)</f>
        <v>Placebo</v>
      </c>
      <c r="C217" s="6" t="s">
        <v>255</v>
      </c>
      <c r="D217" s="6">
        <v>2</v>
      </c>
      <c r="E217" s="62">
        <f>VLOOKUP(CONCATENATE(A217,"_",D217),Biochemistry!A:L,7,FALSE)</f>
        <v>41720.988888888889</v>
      </c>
      <c r="F217" s="62">
        <f>VLOOKUP(CONCATENATE(A217,"_",D217),Biochemistry!A:L,8,FALSE)</f>
        <v>41721.35</v>
      </c>
      <c r="G217" s="6">
        <f>(VLOOKUP(CONCATENATE(A217,"_",D217),Biochemistry!A:L,9,FALSE))/1000</f>
        <v>0.88500000000000001</v>
      </c>
      <c r="H217" s="6" t="s">
        <v>237</v>
      </c>
      <c r="I217" s="6" t="s">
        <v>237</v>
      </c>
      <c r="J217" s="6" t="s">
        <v>237</v>
      </c>
      <c r="K217" s="6" t="s">
        <v>237</v>
      </c>
      <c r="L217" s="6" t="s">
        <v>237</v>
      </c>
      <c r="M217" s="6" t="s">
        <v>237</v>
      </c>
    </row>
    <row r="218" spans="1:13" hidden="1" x14ac:dyDescent="0.4">
      <c r="A218" s="67">
        <f t="shared" si="21"/>
        <v>1417</v>
      </c>
      <c r="B218" s="6" t="str">
        <f>VLOOKUP(A218,Treatment!A:B,2,FALSE)</f>
        <v>Placebo</v>
      </c>
      <c r="C218" s="6" t="s">
        <v>246</v>
      </c>
      <c r="D218" s="6">
        <v>13</v>
      </c>
      <c r="E218" s="62">
        <f>VLOOKUP(CONCATENATE(A218,"_",D218),Biochemistry!A:L,7,FALSE)</f>
        <v>41720.988888888889</v>
      </c>
      <c r="F218" s="62"/>
      <c r="H218" s="6">
        <f>VLOOKUP(CONCATENATE(A218,"_",D218),Biochemistry!A:L,10,FALSE)</f>
        <v>140</v>
      </c>
      <c r="I218" s="6">
        <f>VLOOKUP(CONCATENATE(A218,"_",D218),Biochemistry!A:L,11,FALSE)</f>
        <v>64</v>
      </c>
      <c r="J218" s="6">
        <f>VLOOKUP(CONCATENATE(A218,"_",D218),Biochemistry!A:L,12,FALSE)</f>
        <v>2.2599999999999998</v>
      </c>
    </row>
    <row r="219" spans="1:13" hidden="1" x14ac:dyDescent="0.4">
      <c r="A219" s="67">
        <f t="shared" si="21"/>
        <v>1417</v>
      </c>
      <c r="B219" s="6" t="str">
        <f>VLOOKUP(A219,Treatment!A:B,2,FALSE)</f>
        <v>Placebo</v>
      </c>
      <c r="C219" s="6" t="s">
        <v>246</v>
      </c>
      <c r="D219" s="6">
        <v>14</v>
      </c>
      <c r="E219" s="62">
        <f>VLOOKUP(CONCATENATE(A219,"_",D219),Biochemistry!A:L,7,FALSE)</f>
        <v>41721.1</v>
      </c>
      <c r="F219" s="62"/>
      <c r="H219" s="6">
        <f>VLOOKUP(CONCATENATE(A219,"_",D219),Biochemistry!A:L,10,FALSE)</f>
        <v>138</v>
      </c>
      <c r="I219" s="6">
        <f>VLOOKUP(CONCATENATE(A219,"_",D219),Biochemistry!A:L,11,FALSE)</f>
        <v>66</v>
      </c>
      <c r="J219" s="6">
        <f>VLOOKUP(CONCATENATE(A219,"_",D219),Biochemistry!A:L,12,FALSE)</f>
        <v>2.39</v>
      </c>
    </row>
    <row r="220" spans="1:13" hidden="1" x14ac:dyDescent="0.4">
      <c r="A220" s="67">
        <f t="shared" si="21"/>
        <v>1417</v>
      </c>
      <c r="B220" s="6" t="str">
        <f>VLOOKUP(A220,Treatment!A:B,2,FALSE)</f>
        <v>Placebo</v>
      </c>
      <c r="C220" s="6" t="s">
        <v>246</v>
      </c>
      <c r="D220" s="6">
        <v>15</v>
      </c>
      <c r="E220" s="62" t="s">
        <v>237</v>
      </c>
      <c r="F220" s="62"/>
      <c r="H220" s="6" t="s">
        <v>237</v>
      </c>
      <c r="I220" s="6" t="s">
        <v>237</v>
      </c>
      <c r="J220" s="6" t="s">
        <v>237</v>
      </c>
    </row>
    <row r="221" spans="1:13" hidden="1" x14ac:dyDescent="0.4">
      <c r="A221" s="68">
        <f t="shared" si="21"/>
        <v>1417</v>
      </c>
      <c r="B221" s="65" t="str">
        <f>VLOOKUP(A221,Treatment!A:B,2,FALSE)</f>
        <v>Placebo</v>
      </c>
      <c r="C221" s="65" t="s">
        <v>246</v>
      </c>
      <c r="D221" s="65">
        <v>16</v>
      </c>
      <c r="E221" s="66">
        <f>VLOOKUP(CONCATENATE(A221,"_",D221),Biochemistry!A:L,7,FALSE)</f>
        <v>41721.35</v>
      </c>
      <c r="F221" s="66"/>
      <c r="G221" s="65"/>
      <c r="H221" s="65">
        <f>VLOOKUP(CONCATENATE(A221,"_",D221),Biochemistry!A:L,10,FALSE)</f>
        <v>140</v>
      </c>
      <c r="I221" s="65">
        <f>VLOOKUP(CONCATENATE(A221,"_",D221),Biochemistry!A:L,11,FALSE)</f>
        <v>73</v>
      </c>
      <c r="J221" s="65">
        <f>VLOOKUP(CONCATENATE(A221,"_",D221),Biochemistry!A:L,12,FALSE)</f>
        <v>2.54</v>
      </c>
      <c r="K221" s="65"/>
      <c r="L221" s="65"/>
      <c r="M221" s="65"/>
    </row>
    <row r="222" spans="1:13" x14ac:dyDescent="0.4">
      <c r="A222" s="67">
        <v>1418</v>
      </c>
      <c r="B222" s="6" t="str">
        <f>VLOOKUP(A222,Treatment!A:B,2,FALSE)</f>
        <v>Placebo</v>
      </c>
      <c r="C222" s="6" t="s">
        <v>255</v>
      </c>
      <c r="D222" s="6">
        <v>1</v>
      </c>
      <c r="E222" s="62">
        <f>VLOOKUP(CONCATENATE(A222,"_",D222),Biochemistry!A:L,7,FALSE)</f>
        <v>41719.966666666667</v>
      </c>
      <c r="F222" s="62">
        <f>VLOOKUP(CONCATENATE(A222,"_",D222),Biochemistry!A:L,8,FALSE)</f>
        <v>41720.368055555555</v>
      </c>
      <c r="G222" s="6">
        <f>(VLOOKUP(CONCATENATE(A222,"_",D222),Biochemistry!A:L,9,FALSE))/1000</f>
        <v>2.2749999999999999</v>
      </c>
      <c r="H222" s="6">
        <f>VLOOKUP(CONCATENATE(A222,"_",D222),Biochemistry!A:L,10,FALSE)</f>
        <v>48</v>
      </c>
      <c r="I222" s="6">
        <f>VLOOKUP(CONCATENATE(A222,"_",D222),Biochemistry!A:L,11,FALSE)</f>
        <v>3.2</v>
      </c>
      <c r="J222" s="6">
        <f>VLOOKUP(CONCATENATE(A222,"_",D222),Biochemistry!A:L,12,FALSE)</f>
        <v>1.8</v>
      </c>
      <c r="K222" s="6">
        <f>(H222)/(AVERAGE(H223:H226)*((F222-E222)*24))</f>
        <v>3.5846755121969595E-2</v>
      </c>
      <c r="L222" s="6">
        <f>(I222*1000)/(AVERAGE(I223:I226)*((F222-E222)*24))</f>
        <v>7.636320248205017</v>
      </c>
      <c r="M222" s="6">
        <f>(J222)/(AVERAGE(J223:J226)*((F222-E222)*24))</f>
        <v>8.141664970512702E-2</v>
      </c>
    </row>
    <row r="223" spans="1:13" hidden="1" x14ac:dyDescent="0.4">
      <c r="A223" s="67">
        <f>A222</f>
        <v>1418</v>
      </c>
      <c r="B223" s="6" t="str">
        <f>VLOOKUP(A223,Treatment!A:B,2,FALSE)</f>
        <v>Placebo</v>
      </c>
      <c r="C223" s="6" t="s">
        <v>246</v>
      </c>
      <c r="D223" s="6">
        <v>5</v>
      </c>
      <c r="E223" s="62">
        <f>VLOOKUP(CONCATENATE(A223,"_",D223),Biochemistry!A:L,7,FALSE)</f>
        <v>41719.966666666667</v>
      </c>
      <c r="F223" s="62"/>
      <c r="H223" s="6">
        <f>VLOOKUP(CONCATENATE(A223,"_",D223),Biochemistry!A:L,10,FALSE)</f>
        <v>139</v>
      </c>
      <c r="I223" s="6">
        <f>VLOOKUP(CONCATENATE(A223,"_",D223),Biochemistry!A:L,11,FALSE)</f>
        <v>39</v>
      </c>
      <c r="J223" s="6">
        <f>VLOOKUP(CONCATENATE(A223,"_",D223),Biochemistry!A:L,12,FALSE)</f>
        <v>2.31</v>
      </c>
    </row>
    <row r="224" spans="1:13" hidden="1" x14ac:dyDescent="0.4">
      <c r="A224" s="67">
        <f t="shared" ref="A224:A231" si="22">A223</f>
        <v>1418</v>
      </c>
      <c r="B224" s="6" t="str">
        <f>VLOOKUP(A224,Treatment!A:B,2,FALSE)</f>
        <v>Placebo</v>
      </c>
      <c r="C224" s="6" t="s">
        <v>246</v>
      </c>
      <c r="D224" s="6">
        <v>6</v>
      </c>
      <c r="E224" s="62" t="s">
        <v>237</v>
      </c>
      <c r="F224" s="62"/>
      <c r="H224" s="6" t="s">
        <v>237</v>
      </c>
      <c r="I224" s="6" t="s">
        <v>237</v>
      </c>
      <c r="J224" s="6" t="s">
        <v>237</v>
      </c>
    </row>
    <row r="225" spans="1:13" hidden="1" x14ac:dyDescent="0.4">
      <c r="A225" s="67">
        <f t="shared" si="22"/>
        <v>1418</v>
      </c>
      <c r="B225" s="6" t="str">
        <f>VLOOKUP(A225,Treatment!A:B,2,FALSE)</f>
        <v>Placebo</v>
      </c>
      <c r="C225" s="6" t="s">
        <v>246</v>
      </c>
      <c r="D225" s="6">
        <v>7</v>
      </c>
      <c r="E225" s="62" t="s">
        <v>237</v>
      </c>
      <c r="F225" s="62"/>
      <c r="H225" s="6" t="s">
        <v>237</v>
      </c>
      <c r="I225" s="6" t="s">
        <v>237</v>
      </c>
      <c r="J225" s="6" t="s">
        <v>237</v>
      </c>
    </row>
    <row r="226" spans="1:13" hidden="1" x14ac:dyDescent="0.4">
      <c r="A226" s="67">
        <f t="shared" si="22"/>
        <v>1418</v>
      </c>
      <c r="B226" s="6" t="str">
        <f>VLOOKUP(A226,Treatment!A:B,2,FALSE)</f>
        <v>Placebo</v>
      </c>
      <c r="C226" s="6" t="s">
        <v>246</v>
      </c>
      <c r="D226" s="6">
        <v>8</v>
      </c>
      <c r="E226" s="62">
        <f>VLOOKUP(CONCATENATE(A226,"_",D226),Biochemistry!A:L,7,FALSE)</f>
        <v>41720.368055555555</v>
      </c>
      <c r="F226" s="62"/>
      <c r="H226" s="6">
        <f>VLOOKUP(CONCATENATE(A226,"_",D226),Biochemistry!A:L,10,FALSE)</f>
        <v>139</v>
      </c>
      <c r="I226" s="6">
        <f>VLOOKUP(CONCATENATE(A226,"_",D226),Biochemistry!A:L,11,FALSE)</f>
        <v>48</v>
      </c>
      <c r="J226" s="6">
        <f>VLOOKUP(CONCATENATE(A226,"_",D226),Biochemistry!A:L,12,FALSE)</f>
        <v>2.2799999999999998</v>
      </c>
    </row>
    <row r="227" spans="1:13" x14ac:dyDescent="0.4">
      <c r="A227" s="67">
        <f t="shared" si="22"/>
        <v>1418</v>
      </c>
      <c r="B227" s="6" t="str">
        <f>VLOOKUP(A227,Treatment!A:B,2,FALSE)</f>
        <v>Placebo</v>
      </c>
      <c r="C227" s="6" t="s">
        <v>255</v>
      </c>
      <c r="D227" s="6">
        <v>2</v>
      </c>
      <c r="E227" s="62">
        <f>VLOOKUP(CONCATENATE(A227,"_",D227),Biochemistry!A:L,7,FALSE)</f>
        <v>41720.982638888891</v>
      </c>
      <c r="F227" s="62">
        <f>VLOOKUP(CONCATENATE(A227,"_",D227),Biochemistry!A:L,8,FALSE)</f>
        <v>41721.368750000001</v>
      </c>
      <c r="G227" s="6">
        <f>(VLOOKUP(CONCATENATE(A227,"_",D227),Biochemistry!A:L,9,FALSE))/1000</f>
        <v>0.34300000000000003</v>
      </c>
      <c r="H227" s="6">
        <f>VLOOKUP(CONCATENATE(A227,"_",D227),Biochemistry!A:L,10,FALSE)</f>
        <v>45</v>
      </c>
      <c r="I227" s="6">
        <f>VLOOKUP(CONCATENATE(A227,"_",D227),Biochemistry!A:L,11,FALSE)</f>
        <v>2.8</v>
      </c>
      <c r="J227" s="6">
        <f>VLOOKUP(CONCATENATE(A227,"_",D227),Biochemistry!A:L,12,FALSE)</f>
        <v>1.3</v>
      </c>
      <c r="K227" s="6">
        <f>(H227)/(AVERAGE(H228:H231)*((F227-E227)*24))</f>
        <v>3.4936079913062607E-2</v>
      </c>
      <c r="L227" s="6">
        <f>(I227*1000)/(AVERAGE(I228:I231)*((F227-E227)*24))</f>
        <v>7.1096064325040356</v>
      </c>
      <c r="M227" s="6">
        <f>(J227)/(AVERAGE(J228:J231)*((F227-E227)*24))</f>
        <v>5.5231405426862758E-2</v>
      </c>
    </row>
    <row r="228" spans="1:13" hidden="1" x14ac:dyDescent="0.4">
      <c r="A228" s="67">
        <f t="shared" si="22"/>
        <v>1418</v>
      </c>
      <c r="B228" s="6" t="str">
        <f>VLOOKUP(A228,Treatment!A:B,2,FALSE)</f>
        <v>Placebo</v>
      </c>
      <c r="C228" s="6" t="s">
        <v>246</v>
      </c>
      <c r="D228" s="6">
        <v>13</v>
      </c>
      <c r="E228" s="62">
        <f>VLOOKUP(CONCATENATE(A228,"_",D228),Biochemistry!A:L,7,FALSE)</f>
        <v>41720.982638888891</v>
      </c>
      <c r="F228" s="62"/>
      <c r="H228" s="6">
        <f>VLOOKUP(CONCATENATE(A228,"_",D228),Biochemistry!A:L,10,FALSE)</f>
        <v>139</v>
      </c>
      <c r="I228" s="6">
        <f>VLOOKUP(CONCATENATE(A228,"_",D228),Biochemistry!A:L,11,FALSE)</f>
        <v>43</v>
      </c>
      <c r="J228" s="6">
        <f>VLOOKUP(CONCATENATE(A228,"_",D228),Biochemistry!A:L,12,FALSE)</f>
        <v>2.67</v>
      </c>
    </row>
    <row r="229" spans="1:13" hidden="1" x14ac:dyDescent="0.4">
      <c r="A229" s="67">
        <f t="shared" si="22"/>
        <v>1418</v>
      </c>
      <c r="B229" s="6" t="str">
        <f>VLOOKUP(A229,Treatment!A:B,2,FALSE)</f>
        <v>Placebo</v>
      </c>
      <c r="C229" s="6" t="s">
        <v>246</v>
      </c>
      <c r="D229" s="6">
        <v>14</v>
      </c>
      <c r="E229" s="62" t="s">
        <v>237</v>
      </c>
      <c r="F229" s="62"/>
      <c r="H229" s="6" t="s">
        <v>237</v>
      </c>
      <c r="I229" s="6" t="s">
        <v>237</v>
      </c>
      <c r="J229" s="6" t="s">
        <v>237</v>
      </c>
    </row>
    <row r="230" spans="1:13" hidden="1" x14ac:dyDescent="0.4">
      <c r="A230" s="67">
        <f t="shared" si="22"/>
        <v>1418</v>
      </c>
      <c r="B230" s="6" t="str">
        <f>VLOOKUP(A230,Treatment!A:B,2,FALSE)</f>
        <v>Placebo</v>
      </c>
      <c r="C230" s="6" t="s">
        <v>246</v>
      </c>
      <c r="D230" s="6">
        <v>15</v>
      </c>
      <c r="E230" s="62" t="s">
        <v>237</v>
      </c>
      <c r="F230" s="62"/>
      <c r="H230" s="6" t="s">
        <v>237</v>
      </c>
      <c r="I230" s="6" t="s">
        <v>237</v>
      </c>
      <c r="J230" s="6" t="s">
        <v>237</v>
      </c>
    </row>
    <row r="231" spans="1:13" hidden="1" x14ac:dyDescent="0.4">
      <c r="A231" s="68">
        <f t="shared" si="22"/>
        <v>1418</v>
      </c>
      <c r="B231" s="65" t="str">
        <f>VLOOKUP(A231,Treatment!A:B,2,FALSE)</f>
        <v>Placebo</v>
      </c>
      <c r="C231" s="65" t="s">
        <v>246</v>
      </c>
      <c r="D231" s="65">
        <v>16</v>
      </c>
      <c r="E231" s="66">
        <f>VLOOKUP(CONCATENATE(A231,"_",D231),Biochemistry!A:L,7,FALSE)</f>
        <v>41721.368750000001</v>
      </c>
      <c r="F231" s="66"/>
      <c r="G231" s="65"/>
      <c r="H231" s="65">
        <f>VLOOKUP(CONCATENATE(A231,"_",D231),Biochemistry!A:L,10,FALSE)</f>
        <v>139</v>
      </c>
      <c r="I231" s="65">
        <f>VLOOKUP(CONCATENATE(A231,"_",D231),Biochemistry!A:L,11,FALSE)</f>
        <v>42</v>
      </c>
      <c r="J231" s="65">
        <f>VLOOKUP(CONCATENATE(A231,"_",D231),Biochemistry!A:L,12,FALSE)</f>
        <v>2.41</v>
      </c>
      <c r="K231" s="65"/>
      <c r="L231" s="65"/>
      <c r="M231" s="65"/>
    </row>
    <row r="232" spans="1:13" hidden="1" x14ac:dyDescent="0.4">
      <c r="A232" s="67">
        <v>1423</v>
      </c>
      <c r="B232" s="6" t="str">
        <f>VLOOKUP(A232,Treatment!A:B,2,FALSE)</f>
        <v>Caffeine</v>
      </c>
      <c r="C232" s="6" t="s">
        <v>255</v>
      </c>
      <c r="D232" s="6">
        <v>1</v>
      </c>
      <c r="E232" s="62">
        <f>VLOOKUP(CONCATENATE(A232,"_",D232),Biochemistry!A:L,7,FALSE)</f>
        <v>41691.97152777778</v>
      </c>
      <c r="F232" s="62">
        <f>VLOOKUP(CONCATENATE(A232,"_",D232),Biochemistry!A:L,8,FALSE)</f>
        <v>41692.343055555553</v>
      </c>
      <c r="G232" s="6">
        <f>(VLOOKUP(CONCATENATE(A232,"_",D232),Biochemistry!A:L,9,FALSE))/1000</f>
        <v>4.1900000000000004</v>
      </c>
      <c r="H232" s="6">
        <f>VLOOKUP(CONCATENATE(A232,"_",D232),Biochemistry!A:L,10,FALSE)</f>
        <v>50</v>
      </c>
      <c r="I232" s="6">
        <f>VLOOKUP(CONCATENATE(A232,"_",D232),Biochemistry!A:L,11,FALSE)</f>
        <v>4.2</v>
      </c>
      <c r="J232" s="6">
        <f>VLOOKUP(CONCATENATE(A232,"_",D232),Biochemistry!A:L,12,FALSE)</f>
        <v>4.2</v>
      </c>
      <c r="K232" s="6">
        <f>(H232)/(AVERAGE(H233:H236)*((F232-E232)*24))</f>
        <v>4.0196965129570092E-2</v>
      </c>
      <c r="L232" s="6">
        <f>(I232*1000)/(AVERAGE(I233:I236)*((F232-E232)*24))</f>
        <v>6.8763217136978438</v>
      </c>
      <c r="M232" s="6">
        <f>(J232)/(AVERAGE(J233:J236)*((F232-E232)*24))</f>
        <v>0.19383869851370467</v>
      </c>
    </row>
    <row r="233" spans="1:13" hidden="1" x14ac:dyDescent="0.4">
      <c r="A233" s="67">
        <f>A232</f>
        <v>1423</v>
      </c>
      <c r="B233" s="6" t="str">
        <f>VLOOKUP(A233,Treatment!A:B,2,FALSE)</f>
        <v>Caffeine</v>
      </c>
      <c r="C233" s="6" t="s">
        <v>246</v>
      </c>
      <c r="D233" s="6">
        <v>5</v>
      </c>
      <c r="E233" s="62" t="s">
        <v>237</v>
      </c>
      <c r="F233" s="62"/>
      <c r="H233" s="6" t="s">
        <v>237</v>
      </c>
      <c r="I233" s="6" t="s">
        <v>237</v>
      </c>
      <c r="J233" s="6" t="s">
        <v>237</v>
      </c>
    </row>
    <row r="234" spans="1:13" hidden="1" x14ac:dyDescent="0.4">
      <c r="A234" s="67">
        <f t="shared" ref="A234:A241" si="23">A233</f>
        <v>1423</v>
      </c>
      <c r="B234" s="6" t="str">
        <f>VLOOKUP(A234,Treatment!A:B,2,FALSE)</f>
        <v>Caffeine</v>
      </c>
      <c r="C234" s="6" t="s">
        <v>246</v>
      </c>
      <c r="D234" s="6">
        <v>6</v>
      </c>
      <c r="E234" s="62" t="s">
        <v>237</v>
      </c>
      <c r="F234" s="62"/>
      <c r="H234" s="6" t="s">
        <v>237</v>
      </c>
      <c r="I234" s="6" t="s">
        <v>237</v>
      </c>
      <c r="J234" s="6" t="s">
        <v>237</v>
      </c>
    </row>
    <row r="235" spans="1:13" hidden="1" x14ac:dyDescent="0.4">
      <c r="A235" s="67">
        <f t="shared" si="23"/>
        <v>1423</v>
      </c>
      <c r="B235" s="6" t="str">
        <f>VLOOKUP(A235,Treatment!A:B,2,FALSE)</f>
        <v>Caffeine</v>
      </c>
      <c r="C235" s="6" t="s">
        <v>246</v>
      </c>
      <c r="D235" s="6">
        <v>7</v>
      </c>
      <c r="E235" s="62">
        <f>VLOOKUP(CONCATENATE(A235,"_",D235),Biochemistry!A:L,7,FALSE)</f>
        <v>41692.238888888889</v>
      </c>
      <c r="F235" s="62"/>
      <c r="H235" s="6">
        <f>VLOOKUP(CONCATENATE(A235,"_",D235),Biochemistry!A:L,10,FALSE)</f>
        <v>138</v>
      </c>
      <c r="I235" s="6">
        <f>VLOOKUP(CONCATENATE(A235,"_",D235),Biochemistry!A:L,11,FALSE)</f>
        <v>65</v>
      </c>
      <c r="J235" s="6">
        <f>VLOOKUP(CONCATENATE(A235,"_",D235),Biochemistry!A:L,12,FALSE)</f>
        <v>2.41</v>
      </c>
    </row>
    <row r="236" spans="1:13" hidden="1" x14ac:dyDescent="0.4">
      <c r="A236" s="67">
        <f t="shared" si="23"/>
        <v>1423</v>
      </c>
      <c r="B236" s="6" t="str">
        <f>VLOOKUP(A236,Treatment!A:B,2,FALSE)</f>
        <v>Caffeine</v>
      </c>
      <c r="C236" s="6" t="s">
        <v>246</v>
      </c>
      <c r="D236" s="6">
        <v>8</v>
      </c>
      <c r="E236" s="62">
        <f>VLOOKUP(CONCATENATE(A236,"_",D236),Biochemistry!A:L,7,FALSE)</f>
        <v>41692.343055555553</v>
      </c>
      <c r="F236" s="62"/>
      <c r="H236" s="6">
        <f>VLOOKUP(CONCATENATE(A236,"_",D236),Biochemistry!A:L,10,FALSE)</f>
        <v>141</v>
      </c>
      <c r="I236" s="6">
        <f>VLOOKUP(CONCATENATE(A236,"_",D236),Biochemistry!A:L,11,FALSE)</f>
        <v>72</v>
      </c>
      <c r="J236" s="6">
        <f>VLOOKUP(CONCATENATE(A236,"_",D236),Biochemistry!A:L,12,FALSE)</f>
        <v>2.4500000000000002</v>
      </c>
    </row>
    <row r="237" spans="1:13" hidden="1" x14ac:dyDescent="0.4">
      <c r="A237" s="67">
        <f t="shared" si="23"/>
        <v>1423</v>
      </c>
      <c r="B237" s="6" t="str">
        <f>VLOOKUP(A237,Treatment!A:B,2,FALSE)</f>
        <v>Caffeine</v>
      </c>
      <c r="C237" s="6" t="s">
        <v>255</v>
      </c>
      <c r="D237" s="6">
        <v>2</v>
      </c>
      <c r="E237" s="62">
        <f>VLOOKUP(CONCATENATE(A237,"_",D237),Biochemistry!A:L,7,FALSE)</f>
        <v>41692.974999999999</v>
      </c>
      <c r="F237" s="62">
        <f>VLOOKUP(CONCATENATE(A237,"_",D237),Biochemistry!A:L,8,FALSE)</f>
        <v>41693.363194444442</v>
      </c>
      <c r="G237" s="6">
        <f>(VLOOKUP(CONCATENATE(A237,"_",D237),Biochemistry!A:L,9,FALSE))/1000</f>
        <v>3.9449999999999998</v>
      </c>
      <c r="H237" s="6">
        <f>VLOOKUP(CONCATENATE(A237,"_",D237),Biochemistry!A:L,10,FALSE)</f>
        <v>55</v>
      </c>
      <c r="I237" s="6">
        <f>VLOOKUP(CONCATENATE(A237,"_",D237),Biochemistry!A:L,11,FALSE)</f>
        <v>3.9</v>
      </c>
      <c r="J237" s="6">
        <f>VLOOKUP(CONCATENATE(A237,"_",D237),Biochemistry!A:L,12,FALSE)</f>
        <v>4.3</v>
      </c>
      <c r="K237" s="6">
        <f>(H237)/(AVERAGE(H238:H241)*((F237-E237)*24))</f>
        <v>4.2091970956610165E-2</v>
      </c>
      <c r="L237" s="6">
        <f>(I237*1000)/(AVERAGE(I238:I241)*((F237-E237)*24))</f>
        <v>5.9587850699428913</v>
      </c>
      <c r="M237" s="6">
        <f>(J237)/(AVERAGE(J238:J241)*((F237-E237)*24))</f>
        <v>0.18610421836259294</v>
      </c>
    </row>
    <row r="238" spans="1:13" hidden="1" x14ac:dyDescent="0.4">
      <c r="A238" s="67">
        <f t="shared" si="23"/>
        <v>1423</v>
      </c>
      <c r="B238" s="6" t="str">
        <f>VLOOKUP(A238,Treatment!A:B,2,FALSE)</f>
        <v>Caffeine</v>
      </c>
      <c r="C238" s="6" t="s">
        <v>246</v>
      </c>
      <c r="D238" s="6">
        <v>13</v>
      </c>
      <c r="E238" s="62">
        <f>VLOOKUP(CONCATENATE(A238,"_",D238),Biochemistry!A:L,7,FALSE)</f>
        <v>41692.974999999999</v>
      </c>
      <c r="F238" s="62"/>
      <c r="H238" s="6">
        <f>VLOOKUP(CONCATENATE(A238,"_",D238),Biochemistry!A:L,10,FALSE)</f>
        <v>140</v>
      </c>
      <c r="I238" s="6">
        <f>VLOOKUP(CONCATENATE(A238,"_",D238),Biochemistry!A:L,11,FALSE)</f>
        <v>67</v>
      </c>
      <c r="J238" s="6">
        <f>VLOOKUP(CONCATENATE(A238,"_",D238),Biochemistry!A:L,12,FALSE)</f>
        <v>2.4300000000000002</v>
      </c>
    </row>
    <row r="239" spans="1:13" hidden="1" x14ac:dyDescent="0.4">
      <c r="A239" s="67">
        <f t="shared" si="23"/>
        <v>1423</v>
      </c>
      <c r="B239" s="6" t="str">
        <f>VLOOKUP(A239,Treatment!A:B,2,FALSE)</f>
        <v>Caffeine</v>
      </c>
      <c r="C239" s="6" t="s">
        <v>246</v>
      </c>
      <c r="D239" s="6">
        <v>14</v>
      </c>
      <c r="E239" s="62">
        <f>VLOOKUP(CONCATENATE(A239,"_",D239),Biochemistry!A:L,7,FALSE)</f>
        <v>41721.098611111112</v>
      </c>
      <c r="F239" s="62"/>
      <c r="H239" s="6">
        <f>VLOOKUP(CONCATENATE(A239,"_",D239),Biochemistry!A:L,10,FALSE)</f>
        <v>138</v>
      </c>
      <c r="I239" s="6">
        <f>VLOOKUP(CONCATENATE(A239,"_",D239),Biochemistry!A:L,11,FALSE)</f>
        <v>71</v>
      </c>
      <c r="J239" s="6">
        <f>VLOOKUP(CONCATENATE(A239,"_",D239),Biochemistry!A:L,12,FALSE)</f>
        <v>2.4</v>
      </c>
    </row>
    <row r="240" spans="1:13" hidden="1" x14ac:dyDescent="0.4">
      <c r="A240" s="67">
        <f t="shared" si="23"/>
        <v>1423</v>
      </c>
      <c r="B240" s="6" t="str">
        <f>VLOOKUP(A240,Treatment!A:B,2,FALSE)</f>
        <v>Caffeine</v>
      </c>
      <c r="C240" s="6" t="s">
        <v>246</v>
      </c>
      <c r="D240" s="6">
        <v>15</v>
      </c>
      <c r="E240" s="62">
        <f>VLOOKUP(CONCATENATE(A240,"_",D240),Biochemistry!A:L,7,FALSE)</f>
        <v>41693.363194444442</v>
      </c>
      <c r="F240" s="62"/>
      <c r="H240" s="6">
        <f>VLOOKUP(CONCATENATE(A240,"_",D240),Biochemistry!A:L,10,FALSE)</f>
        <v>141</v>
      </c>
      <c r="I240" s="6">
        <f>VLOOKUP(CONCATENATE(A240,"_",D240),Biochemistry!A:L,11,FALSE)</f>
        <v>67</v>
      </c>
      <c r="J240" s="6">
        <f>VLOOKUP(CONCATENATE(A240,"_",D240),Biochemistry!A:L,12,FALSE)</f>
        <v>2.5099999999999998</v>
      </c>
    </row>
    <row r="241" spans="1:13" hidden="1" x14ac:dyDescent="0.4">
      <c r="A241" s="68">
        <f t="shared" si="23"/>
        <v>1423</v>
      </c>
      <c r="B241" s="65" t="str">
        <f>VLOOKUP(A241,Treatment!A:B,2,FALSE)</f>
        <v>Caffeine</v>
      </c>
      <c r="C241" s="65" t="s">
        <v>246</v>
      </c>
      <c r="D241" s="65">
        <v>16</v>
      </c>
      <c r="E241" s="66">
        <f>VLOOKUP(CONCATENATE(A241,"_",D241),Biochemistry!A:L,7,FALSE)</f>
        <v>41693.363194444442</v>
      </c>
      <c r="F241" s="66"/>
      <c r="G241" s="65"/>
      <c r="H241" s="65">
        <f>VLOOKUP(CONCATENATE(A241,"_",D241),Biochemistry!A:L,10,FALSE)</f>
        <v>142</v>
      </c>
      <c r="I241" s="65">
        <f>VLOOKUP(CONCATENATE(A241,"_",D241),Biochemistry!A:L,11,FALSE)</f>
        <v>76</v>
      </c>
      <c r="J241" s="65">
        <f>VLOOKUP(CONCATENATE(A241,"_",D241),Biochemistry!A:L,12,FALSE)</f>
        <v>2.58</v>
      </c>
      <c r="K241" s="65"/>
      <c r="L241" s="65"/>
      <c r="M241" s="65"/>
    </row>
  </sheetData>
  <autoFilter ref="A1:M241">
    <filterColumn colId="1">
      <filters>
        <filter val="Placebo"/>
      </filters>
    </filterColumn>
    <filterColumn colId="11">
      <filters>
        <filter val="10.63343718"/>
        <filter val="17.8422855"/>
        <filter val="2.611119144"/>
        <filter val="3.088803089"/>
        <filter val="3.173092178"/>
        <filter val="3.486665035"/>
        <filter val="3.629764065"/>
        <filter val="3.643436596"/>
        <filter val="3.67489636"/>
        <filter val="3.718205121"/>
        <filter val="3.945854113"/>
        <filter val="3.998000999"/>
        <filter val="4.117647059"/>
        <filter val="4.241963325"/>
        <filter val="4.653082667"/>
        <filter val="4.742048892"/>
        <filter val="5.084931959"/>
        <filter val="5.951396925"/>
        <filter val="5.95878507"/>
        <filter val="5.978692956"/>
        <filter val="6.298912006"/>
        <filter val="6.316897168"/>
        <filter val="6.398475257"/>
        <filter val="6.469553374"/>
        <filter val="6.577437858"/>
        <filter val="6.63395757"/>
        <filter val="6.664944459"/>
        <filter val="6.788637458"/>
        <filter val="6.846606272"/>
        <filter val="6.876321714"/>
        <filter val="7.090674688"/>
        <filter val="7.109606433"/>
        <filter val="7.281921618"/>
        <filter val="7.636320248"/>
        <filter val="7.747489239"/>
        <filter val="7.834327834"/>
        <filter val="8.148483477"/>
        <filter val="8.62757629"/>
        <filter val="8.680555556"/>
        <filter val="8.930321591"/>
        <filter val="9.904122591"/>
        <filter val="9.910454153"/>
      </filters>
    </filterColumn>
  </autoFilter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B13" sqref="B13"/>
    </sheetView>
  </sheetViews>
  <sheetFormatPr defaultRowHeight="14.25" x14ac:dyDescent="0.45"/>
  <cols>
    <col min="2" max="2" width="11.73046875" bestFit="1" customWidth="1"/>
  </cols>
  <sheetData>
    <row r="1" spans="1:3" x14ac:dyDescent="0.45">
      <c r="A1" t="s">
        <v>263</v>
      </c>
    </row>
    <row r="2" spans="1:3" ht="14.65" thickBot="1" x14ac:dyDescent="0.5"/>
    <row r="3" spans="1:3" x14ac:dyDescent="0.45">
      <c r="A3" s="90"/>
      <c r="B3" s="90" t="s">
        <v>274</v>
      </c>
      <c r="C3" s="90" t="s">
        <v>275</v>
      </c>
    </row>
    <row r="4" spans="1:3" x14ac:dyDescent="0.45">
      <c r="A4" s="88" t="s">
        <v>258</v>
      </c>
      <c r="B4" s="88">
        <v>2.5962105263157893</v>
      </c>
      <c r="C4" s="88">
        <v>1.4646247826086962</v>
      </c>
    </row>
    <row r="5" spans="1:3" x14ac:dyDescent="0.45">
      <c r="A5" s="88" t="s">
        <v>264</v>
      </c>
      <c r="B5" s="88">
        <v>0.83770017543859709</v>
      </c>
      <c r="C5" s="88">
        <v>0.52631437198063091</v>
      </c>
    </row>
    <row r="6" spans="1:3" x14ac:dyDescent="0.45">
      <c r="A6" s="88" t="s">
        <v>265</v>
      </c>
      <c r="B6" s="88">
        <v>19</v>
      </c>
      <c r="C6" s="88">
        <v>23</v>
      </c>
    </row>
    <row r="7" spans="1:3" x14ac:dyDescent="0.45">
      <c r="A7" s="88" t="s">
        <v>266</v>
      </c>
      <c r="B7" s="88">
        <v>0.66643798353671568</v>
      </c>
      <c r="C7" s="88"/>
    </row>
    <row r="8" spans="1:3" x14ac:dyDescent="0.45">
      <c r="A8" s="88" t="s">
        <v>267</v>
      </c>
      <c r="B8" s="88">
        <v>0</v>
      </c>
      <c r="C8" s="88"/>
    </row>
    <row r="9" spans="1:3" x14ac:dyDescent="0.45">
      <c r="A9" s="88" t="s">
        <v>268</v>
      </c>
      <c r="B9" s="88">
        <v>40</v>
      </c>
      <c r="C9" s="88"/>
    </row>
    <row r="10" spans="1:3" x14ac:dyDescent="0.45">
      <c r="A10" s="88" t="s">
        <v>269</v>
      </c>
      <c r="B10" s="88">
        <v>4.4711956060349536</v>
      </c>
      <c r="C10" s="88"/>
    </row>
    <row r="11" spans="1:3" x14ac:dyDescent="0.45">
      <c r="A11" s="88" t="s">
        <v>270</v>
      </c>
      <c r="B11" s="88">
        <v>3.136415106223542E-5</v>
      </c>
      <c r="C11" s="88"/>
    </row>
    <row r="12" spans="1:3" x14ac:dyDescent="0.45">
      <c r="A12" s="88" t="s">
        <v>271</v>
      </c>
      <c r="B12" s="88">
        <v>1.6838510133356521</v>
      </c>
      <c r="C12" s="88"/>
    </row>
    <row r="13" spans="1:3" x14ac:dyDescent="0.45">
      <c r="A13" s="88" t="s">
        <v>272</v>
      </c>
      <c r="B13" s="91">
        <v>6.272830212447084E-5</v>
      </c>
      <c r="C13" s="88"/>
    </row>
    <row r="14" spans="1:3" ht="14.65" thickBot="1" x14ac:dyDescent="0.5">
      <c r="A14" s="89" t="s">
        <v>273</v>
      </c>
      <c r="B14" s="89">
        <v>2.0210753903062737</v>
      </c>
      <c r="C14" s="89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5"/>
  <sheetViews>
    <sheetView topLeftCell="A80" workbookViewId="0">
      <selection activeCell="E93" sqref="E93"/>
    </sheetView>
  </sheetViews>
  <sheetFormatPr defaultRowHeight="13.15" x14ac:dyDescent="0.4"/>
  <cols>
    <col min="1" max="10" width="9.06640625" style="69"/>
    <col min="11" max="11" width="37.19921875" style="69" bestFit="1" customWidth="1"/>
    <col min="12" max="13" width="11.73046875" style="69" bestFit="1" customWidth="1"/>
    <col min="14" max="16384" width="9.06640625" style="69"/>
  </cols>
  <sheetData>
    <row r="1" spans="1:13" x14ac:dyDescent="0.4">
      <c r="A1" s="74" t="s">
        <v>256</v>
      </c>
      <c r="B1" s="75" t="s">
        <v>243</v>
      </c>
      <c r="C1" s="75" t="s">
        <v>242</v>
      </c>
    </row>
    <row r="2" spans="1:13" x14ac:dyDescent="0.4">
      <c r="B2" s="69">
        <v>2.4889810733531047E-2</v>
      </c>
      <c r="C2" s="69">
        <v>2.318814958331393E-2</v>
      </c>
      <c r="K2" s="69" t="s">
        <v>263</v>
      </c>
    </row>
    <row r="3" spans="1:13" ht="13.5" thickBot="1" x14ac:dyDescent="0.45">
      <c r="B3" s="69">
        <v>1.2150492528915598E-2</v>
      </c>
      <c r="C3" s="69">
        <v>2.1741994594221176E-2</v>
      </c>
    </row>
    <row r="4" spans="1:13" x14ac:dyDescent="0.4">
      <c r="B4" s="69">
        <v>3.0802139037011293E-2</v>
      </c>
      <c r="C4" s="69">
        <v>9.5956321899190854E-3</v>
      </c>
      <c r="K4" s="85"/>
      <c r="L4" s="85" t="s">
        <v>243</v>
      </c>
      <c r="M4" s="85" t="s">
        <v>242</v>
      </c>
    </row>
    <row r="5" spans="1:13" x14ac:dyDescent="0.4">
      <c r="B5" s="69">
        <v>1.6785005395302883E-2</v>
      </c>
      <c r="C5" s="69">
        <v>6.9403256342323643E-3</v>
      </c>
      <c r="K5" s="79" t="s">
        <v>258</v>
      </c>
      <c r="L5" s="79">
        <v>3.9179280510104594E-2</v>
      </c>
      <c r="M5" s="79">
        <v>2.6021979410625624E-2</v>
      </c>
    </row>
    <row r="6" spans="1:13" x14ac:dyDescent="0.4">
      <c r="B6" s="69">
        <v>1.8041430857389556E-2</v>
      </c>
      <c r="C6" s="69">
        <v>1.8063701452066726E-2</v>
      </c>
      <c r="K6" s="79" t="s">
        <v>264</v>
      </c>
      <c r="L6" s="79">
        <v>5.8236195253281748E-4</v>
      </c>
      <c r="M6" s="79">
        <v>1.55180736777154E-4</v>
      </c>
    </row>
    <row r="7" spans="1:13" x14ac:dyDescent="0.4">
      <c r="B7" s="69">
        <v>2.9058426270878396E-3</v>
      </c>
      <c r="C7" s="69">
        <v>1.8369216182123737E-2</v>
      </c>
      <c r="K7" s="79" t="s">
        <v>265</v>
      </c>
      <c r="L7" s="79">
        <v>19</v>
      </c>
      <c r="M7" s="79">
        <v>23</v>
      </c>
    </row>
    <row r="8" spans="1:13" x14ac:dyDescent="0.4">
      <c r="B8" s="69">
        <v>2.1918380127011635E-2</v>
      </c>
      <c r="C8" s="69">
        <v>5.8961659026792734E-2</v>
      </c>
      <c r="K8" s="79" t="s">
        <v>266</v>
      </c>
      <c r="L8" s="79">
        <v>3.4741228386720254E-4</v>
      </c>
      <c r="M8" s="79"/>
    </row>
    <row r="9" spans="1:13" x14ac:dyDescent="0.4">
      <c r="B9" s="69">
        <v>2.7119665524488853E-2</v>
      </c>
      <c r="C9" s="69">
        <v>2.5317412262102865E-2</v>
      </c>
      <c r="K9" s="79" t="s">
        <v>267</v>
      </c>
      <c r="L9" s="79">
        <v>0</v>
      </c>
      <c r="M9" s="79"/>
    </row>
    <row r="10" spans="1:13" x14ac:dyDescent="0.4">
      <c r="B10" s="69">
        <v>4.3207312006300382E-2</v>
      </c>
      <c r="C10" s="69">
        <v>3.6740434570860001E-2</v>
      </c>
      <c r="K10" s="79" t="s">
        <v>268</v>
      </c>
      <c r="L10" s="79">
        <v>40</v>
      </c>
      <c r="M10" s="79"/>
    </row>
    <row r="11" spans="1:13" x14ac:dyDescent="0.4">
      <c r="B11" s="69">
        <v>5.3308204886516108E-2</v>
      </c>
      <c r="C11" s="69">
        <v>4.7193927714224919E-2</v>
      </c>
      <c r="K11" s="79" t="s">
        <v>269</v>
      </c>
      <c r="L11" s="79">
        <v>2.276985691958147</v>
      </c>
      <c r="M11" s="79"/>
    </row>
    <row r="12" spans="1:13" x14ac:dyDescent="0.4">
      <c r="B12" s="69">
        <v>2.4373332212373137E-2</v>
      </c>
      <c r="C12" s="69">
        <v>2.4996229017045839E-2</v>
      </c>
      <c r="K12" s="79" t="s">
        <v>270</v>
      </c>
      <c r="L12" s="79">
        <v>1.4104930341414787E-2</v>
      </c>
      <c r="M12" s="79"/>
    </row>
    <row r="13" spans="1:13" x14ac:dyDescent="0.4">
      <c r="B13" s="69">
        <v>5.8333021725287426E-2</v>
      </c>
      <c r="C13" s="69">
        <v>1.6224163863913812E-2</v>
      </c>
      <c r="K13" s="79" t="s">
        <v>271</v>
      </c>
      <c r="L13" s="79">
        <v>1.6838510133356521</v>
      </c>
      <c r="M13" s="79"/>
    </row>
    <row r="14" spans="1:13" x14ac:dyDescent="0.4">
      <c r="B14" s="69">
        <v>6.3323670306088223E-2</v>
      </c>
      <c r="C14" s="69">
        <v>3.7465498858947996E-2</v>
      </c>
      <c r="K14" s="86" t="s">
        <v>272</v>
      </c>
      <c r="L14" s="86">
        <v>2.8209860682829574E-2</v>
      </c>
      <c r="M14" s="79"/>
    </row>
    <row r="15" spans="1:13" ht="13.5" thickBot="1" x14ac:dyDescent="0.45">
      <c r="B15" s="69">
        <v>8.1266266530907919E-2</v>
      </c>
      <c r="C15" s="69">
        <v>1.879699248143335E-2</v>
      </c>
      <c r="K15" s="80" t="s">
        <v>273</v>
      </c>
      <c r="L15" s="80">
        <v>2.0210753903062737</v>
      </c>
      <c r="M15" s="80"/>
    </row>
    <row r="16" spans="1:13" x14ac:dyDescent="0.4">
      <c r="B16" s="69">
        <v>3.461538461531135E-2</v>
      </c>
      <c r="C16" s="69">
        <v>2.9498525073320851E-2</v>
      </c>
    </row>
    <row r="17" spans="1:3" x14ac:dyDescent="0.4">
      <c r="B17" s="69">
        <v>9.7809076682316115E-2</v>
      </c>
      <c r="C17" s="69">
        <v>9.9515454511571524E-3</v>
      </c>
    </row>
    <row r="18" spans="1:3" x14ac:dyDescent="0.4">
      <c r="B18" s="69">
        <v>5.1268357809967649E-2</v>
      </c>
      <c r="C18" s="69">
        <v>2.2189935279461465E-2</v>
      </c>
    </row>
    <row r="19" spans="1:3" x14ac:dyDescent="0.4">
      <c r="B19" s="69">
        <v>4.0196965129570092E-2</v>
      </c>
      <c r="C19" s="69">
        <v>2.1146377666321662E-2</v>
      </c>
    </row>
    <row r="20" spans="1:3" x14ac:dyDescent="0.4">
      <c r="B20" s="69">
        <v>4.2091970956610165E-2</v>
      </c>
      <c r="C20" s="69">
        <v>2.2745593585897752E-2</v>
      </c>
    </row>
    <row r="21" spans="1:3" x14ac:dyDescent="0.4">
      <c r="C21" s="69">
        <v>1.9655319754751453E-2</v>
      </c>
    </row>
    <row r="22" spans="1:3" x14ac:dyDescent="0.4">
      <c r="C22" s="69">
        <v>3.8940057167248361E-2</v>
      </c>
    </row>
    <row r="23" spans="1:3" x14ac:dyDescent="0.4">
      <c r="C23" s="69">
        <v>3.5846755121969595E-2</v>
      </c>
    </row>
    <row r="24" spans="1:3" x14ac:dyDescent="0.4">
      <c r="C24" s="69">
        <v>3.4936079913062607E-2</v>
      </c>
    </row>
    <row r="25" spans="1:3" x14ac:dyDescent="0.4">
      <c r="A25" s="71" t="s">
        <v>261</v>
      </c>
      <c r="B25" s="71">
        <f>COUNT(B2:B24)</f>
        <v>19</v>
      </c>
      <c r="C25" s="71">
        <f>COUNT(C2:C24)</f>
        <v>23</v>
      </c>
    </row>
    <row r="26" spans="1:3" x14ac:dyDescent="0.4">
      <c r="A26" s="71" t="s">
        <v>258</v>
      </c>
      <c r="B26" s="71">
        <f>AVERAGE(B2:B24)</f>
        <v>3.9179280510104594E-2</v>
      </c>
      <c r="C26" s="71">
        <f>AVERAGE(C2:C24)</f>
        <v>2.6021979410625624E-2</v>
      </c>
    </row>
    <row r="27" spans="1:3" x14ac:dyDescent="0.4">
      <c r="A27" s="71" t="s">
        <v>259</v>
      </c>
      <c r="B27" s="71">
        <f>STDEV(B2:B24)</f>
        <v>2.4132176705237707E-2</v>
      </c>
      <c r="C27" s="71">
        <f>STDEV(C2:C24)</f>
        <v>1.2457156046913517E-2</v>
      </c>
    </row>
    <row r="28" spans="1:3" x14ac:dyDescent="0.4">
      <c r="A28" s="71" t="s">
        <v>260</v>
      </c>
      <c r="B28" s="71">
        <f>B27/SQRT(B25)</f>
        <v>5.5363010287261833E-3</v>
      </c>
      <c r="C28" s="71">
        <f>C27/SQRT(C25)</f>
        <v>2.5974965939397181E-3</v>
      </c>
    </row>
    <row r="32" spans="1:3" x14ac:dyDescent="0.4">
      <c r="A32" s="76" t="s">
        <v>257</v>
      </c>
      <c r="B32" s="77" t="s">
        <v>243</v>
      </c>
      <c r="C32" s="77" t="s">
        <v>242</v>
      </c>
    </row>
    <row r="33" spans="2:13" x14ac:dyDescent="0.4">
      <c r="B33" s="69">
        <v>3.9980009994681516</v>
      </c>
      <c r="C33" s="69">
        <v>6.8466062717047969</v>
      </c>
      <c r="K33" s="69" t="s">
        <v>263</v>
      </c>
    </row>
    <row r="34" spans="2:13" ht="13.5" thickBot="1" x14ac:dyDescent="0.45">
      <c r="B34" s="69">
        <v>3.945854113012027</v>
      </c>
      <c r="C34" s="69">
        <v>6.3168971679425869</v>
      </c>
    </row>
    <row r="35" spans="2:13" x14ac:dyDescent="0.4">
      <c r="B35" s="69">
        <v>4.1176470587671341</v>
      </c>
      <c r="C35" s="69">
        <v>2.6111191439875969</v>
      </c>
      <c r="K35" s="83"/>
      <c r="L35" s="83" t="s">
        <v>243</v>
      </c>
      <c r="M35" s="83" t="s">
        <v>242</v>
      </c>
    </row>
    <row r="36" spans="2:13" x14ac:dyDescent="0.4">
      <c r="B36" s="69">
        <v>3.7182051210096607</v>
      </c>
      <c r="C36" s="69">
        <v>3.6748963601411497</v>
      </c>
      <c r="K36" s="79" t="s">
        <v>258</v>
      </c>
      <c r="L36" s="79">
        <v>6.0225694684761599</v>
      </c>
      <c r="M36" s="79">
        <v>6.7182123991909233</v>
      </c>
    </row>
    <row r="37" spans="2:13" x14ac:dyDescent="0.4">
      <c r="B37" s="69">
        <v>6.2989120061427482</v>
      </c>
      <c r="C37" s="69">
        <v>5.0849319587567843</v>
      </c>
      <c r="K37" s="79" t="s">
        <v>264</v>
      </c>
      <c r="L37" s="79">
        <v>5.6965651435717994</v>
      </c>
      <c r="M37" s="79">
        <v>8.9676303198195502</v>
      </c>
    </row>
    <row r="38" spans="2:13" x14ac:dyDescent="0.4">
      <c r="B38" s="69">
        <v>3.0888030887933704</v>
      </c>
      <c r="C38" s="69">
        <v>4.2419633245316675</v>
      </c>
      <c r="K38" s="79" t="s">
        <v>265</v>
      </c>
      <c r="L38" s="79">
        <v>19</v>
      </c>
      <c r="M38" s="79">
        <v>23</v>
      </c>
    </row>
    <row r="39" spans="2:13" x14ac:dyDescent="0.4">
      <c r="B39" s="69">
        <v>3.4866650354268511</v>
      </c>
      <c r="C39" s="69">
        <v>17.842285499790773</v>
      </c>
      <c r="K39" s="79" t="s">
        <v>266</v>
      </c>
      <c r="L39" s="79">
        <v>7.4956509905080626</v>
      </c>
      <c r="M39" s="79"/>
    </row>
    <row r="40" spans="2:13" x14ac:dyDescent="0.4">
      <c r="B40" s="69">
        <v>3.1730921783703288</v>
      </c>
      <c r="C40" s="69">
        <v>8.9303215908901912</v>
      </c>
      <c r="K40" s="79" t="s">
        <v>267</v>
      </c>
      <c r="L40" s="79">
        <v>0</v>
      </c>
      <c r="M40" s="79"/>
    </row>
    <row r="41" spans="2:13" x14ac:dyDescent="0.4">
      <c r="B41" s="69">
        <v>3.629764065306611</v>
      </c>
      <c r="C41" s="69">
        <v>4.6530826673186541</v>
      </c>
      <c r="K41" s="79" t="s">
        <v>268</v>
      </c>
      <c r="L41" s="79">
        <v>40</v>
      </c>
      <c r="M41" s="79"/>
    </row>
    <row r="42" spans="2:13" x14ac:dyDescent="0.4">
      <c r="B42" s="69">
        <v>7.0906746884308287</v>
      </c>
      <c r="C42" s="69">
        <v>8.1484834766156418</v>
      </c>
      <c r="K42" s="79" t="s">
        <v>269</v>
      </c>
      <c r="L42" s="79">
        <v>-0.81959211379555275</v>
      </c>
      <c r="M42" s="79"/>
    </row>
    <row r="43" spans="2:13" x14ac:dyDescent="0.4">
      <c r="B43" s="69">
        <v>6.5774378584149034</v>
      </c>
      <c r="C43" s="69">
        <v>6.6339575702789908</v>
      </c>
      <c r="K43" s="79" t="s">
        <v>270</v>
      </c>
      <c r="L43" s="79">
        <v>0.20865281004383279</v>
      </c>
      <c r="M43" s="79"/>
    </row>
    <row r="44" spans="2:13" x14ac:dyDescent="0.4">
      <c r="B44" s="69">
        <v>8.6275762901386646</v>
      </c>
      <c r="C44" s="69">
        <v>3.6434365956322186</v>
      </c>
      <c r="K44" s="79" t="s">
        <v>271</v>
      </c>
      <c r="L44" s="79">
        <v>1.6838510133356521</v>
      </c>
      <c r="M44" s="79"/>
    </row>
    <row r="45" spans="2:13" x14ac:dyDescent="0.4">
      <c r="B45" s="69">
        <v>9.9041225910858337</v>
      </c>
      <c r="C45" s="69">
        <v>6.3984752569347938</v>
      </c>
      <c r="K45" s="84" t="s">
        <v>272</v>
      </c>
      <c r="L45" s="84">
        <v>0.41730562008766559</v>
      </c>
      <c r="M45" s="79"/>
    </row>
    <row r="46" spans="2:13" ht="13.5" thickBot="1" x14ac:dyDescent="0.45">
      <c r="B46" s="69">
        <v>6.7886374577716682</v>
      </c>
      <c r="C46" s="69">
        <v>5.9786929560281061</v>
      </c>
      <c r="K46" s="80" t="s">
        <v>273</v>
      </c>
      <c r="L46" s="80">
        <v>2.0210753903062737</v>
      </c>
      <c r="M46" s="80"/>
    </row>
    <row r="47" spans="2:13" x14ac:dyDescent="0.4">
      <c r="B47" s="69">
        <v>7.8343278343112521</v>
      </c>
      <c r="C47" s="69">
        <v>7.2819216180997755</v>
      </c>
    </row>
    <row r="48" spans="2:13" x14ac:dyDescent="0.4">
      <c r="B48" s="69">
        <v>8.6805555555555554</v>
      </c>
      <c r="C48" s="69">
        <v>4.7420488920843207</v>
      </c>
    </row>
    <row r="49" spans="1:11" x14ac:dyDescent="0.4">
      <c r="B49" s="69">
        <v>10.633437175400697</v>
      </c>
      <c r="C49" s="69">
        <v>6.4695533738462467</v>
      </c>
    </row>
    <row r="50" spans="1:11" x14ac:dyDescent="0.4">
      <c r="B50" s="69">
        <v>6.8763217136978438</v>
      </c>
      <c r="C50" s="69">
        <v>5.9513969251537384</v>
      </c>
    </row>
    <row r="51" spans="1:11" x14ac:dyDescent="0.4">
      <c r="B51" s="69">
        <v>5.9587850699428913</v>
      </c>
      <c r="C51" s="69">
        <v>6.664944458790564</v>
      </c>
    </row>
    <row r="52" spans="1:11" x14ac:dyDescent="0.4">
      <c r="C52" s="69">
        <v>7.7474892394921691</v>
      </c>
    </row>
    <row r="53" spans="1:11" x14ac:dyDescent="0.4">
      <c r="C53" s="69">
        <v>9.9104541526613961</v>
      </c>
    </row>
    <row r="54" spans="1:11" x14ac:dyDescent="0.4">
      <c r="C54" s="69">
        <v>7.636320248205017</v>
      </c>
    </row>
    <row r="55" spans="1:11" x14ac:dyDescent="0.4">
      <c r="C55" s="69">
        <v>7.1096064325040356</v>
      </c>
    </row>
    <row r="56" spans="1:11" x14ac:dyDescent="0.4">
      <c r="A56" s="70" t="s">
        <v>261</v>
      </c>
      <c r="B56" s="70">
        <f>COUNT(B33:B55)</f>
        <v>19</v>
      </c>
      <c r="C56" s="70">
        <f>COUNT(C33:C55)</f>
        <v>23</v>
      </c>
    </row>
    <row r="57" spans="1:11" x14ac:dyDescent="0.4">
      <c r="A57" s="70" t="s">
        <v>258</v>
      </c>
      <c r="B57" s="70">
        <f>AVERAGE(B33:B55)</f>
        <v>6.0225694684761599</v>
      </c>
      <c r="C57" s="70">
        <f>AVERAGE(C33:C55)</f>
        <v>6.7182123991909233</v>
      </c>
    </row>
    <row r="58" spans="1:11" x14ac:dyDescent="0.4">
      <c r="A58" s="70" t="s">
        <v>259</v>
      </c>
      <c r="B58" s="70">
        <f>STDEV(B33:B55)</f>
        <v>2.3867478173388572</v>
      </c>
      <c r="C58" s="70">
        <f>STDEV(C33:C55)</f>
        <v>2.9946001936518254</v>
      </c>
    </row>
    <row r="59" spans="1:11" x14ac:dyDescent="0.4">
      <c r="A59" s="70" t="s">
        <v>260</v>
      </c>
      <c r="B59" s="70">
        <f>B58/SQRT(B56)</f>
        <v>0.54755750207875542</v>
      </c>
      <c r="C59" s="70">
        <f>C58/SQRT(C56)</f>
        <v>0.62441730471451307</v>
      </c>
    </row>
    <row r="63" spans="1:11" x14ac:dyDescent="0.4">
      <c r="A63" s="72" t="s">
        <v>262</v>
      </c>
      <c r="B63" s="73" t="s">
        <v>243</v>
      </c>
      <c r="C63" s="73" t="s">
        <v>242</v>
      </c>
    </row>
    <row r="64" spans="1:11" x14ac:dyDescent="0.4">
      <c r="B64" s="69">
        <v>8.6477137606050913E-2</v>
      </c>
      <c r="C64" s="69">
        <v>7.2297848698044329E-2</v>
      </c>
      <c r="K64" s="69" t="s">
        <v>263</v>
      </c>
    </row>
    <row r="65" spans="2:13" ht="13.5" thickBot="1" x14ac:dyDescent="0.45">
      <c r="B65" s="69">
        <v>4.0602266959978831E-2</v>
      </c>
      <c r="C65" s="69">
        <v>8.2427189701405654E-2</v>
      </c>
    </row>
    <row r="66" spans="2:13" x14ac:dyDescent="0.4">
      <c r="B66" s="69">
        <v>0.10125361619919183</v>
      </c>
      <c r="C66" s="69">
        <v>4.3464140517872875E-2</v>
      </c>
      <c r="K66" s="81"/>
      <c r="L66" s="81" t="s">
        <v>243</v>
      </c>
      <c r="M66" s="81" t="s">
        <v>242</v>
      </c>
    </row>
    <row r="67" spans="2:13" x14ac:dyDescent="0.4">
      <c r="B67" s="69">
        <v>5.6051193423735969E-2</v>
      </c>
      <c r="C67" s="69">
        <v>5.079475516363232E-2</v>
      </c>
      <c r="K67" s="79" t="s">
        <v>258</v>
      </c>
      <c r="L67" s="79">
        <v>0.11759159773570159</v>
      </c>
      <c r="M67" s="79">
        <v>6.8066140691484381E-2</v>
      </c>
    </row>
    <row r="68" spans="2:13" x14ac:dyDescent="0.4">
      <c r="B68" s="69">
        <v>9.9343710612318462E-2</v>
      </c>
      <c r="C68" s="69">
        <v>4.7082703321822066E-2</v>
      </c>
      <c r="K68" s="79" t="s">
        <v>264</v>
      </c>
      <c r="L68" s="79">
        <v>4.4446810380684926E-3</v>
      </c>
      <c r="M68" s="79">
        <v>8.7737613573297827E-4</v>
      </c>
    </row>
    <row r="69" spans="2:13" x14ac:dyDescent="0.4">
      <c r="B69" s="69">
        <v>6.4477996883360617E-2</v>
      </c>
      <c r="C69" s="69">
        <v>3.5780038476484498E-2</v>
      </c>
      <c r="K69" s="79" t="s">
        <v>265</v>
      </c>
      <c r="L69" s="79">
        <v>19</v>
      </c>
      <c r="M69" s="79">
        <v>23</v>
      </c>
    </row>
    <row r="70" spans="2:13" x14ac:dyDescent="0.4">
      <c r="B70" s="69">
        <v>6.0979150937016807E-2</v>
      </c>
      <c r="C70" s="69">
        <v>9.9722065945643132E-2</v>
      </c>
      <c r="K70" s="79" t="s">
        <v>266</v>
      </c>
      <c r="L70" s="79">
        <v>2.4826633417839596E-3</v>
      </c>
      <c r="M70" s="79"/>
    </row>
    <row r="71" spans="2:13" x14ac:dyDescent="0.4">
      <c r="B71" s="69">
        <v>3.2157248947783754E-2</v>
      </c>
      <c r="C71" s="69">
        <v>5.060867017269529E-2</v>
      </c>
      <c r="K71" s="79" t="s">
        <v>267</v>
      </c>
      <c r="L71" s="79">
        <v>0</v>
      </c>
      <c r="M71" s="79"/>
    </row>
    <row r="72" spans="2:13" x14ac:dyDescent="0.4">
      <c r="B72" s="69">
        <v>7.1938995731042024E-2</v>
      </c>
      <c r="C72" s="69">
        <v>7.8953861338156406E-2</v>
      </c>
      <c r="K72" s="79" t="s">
        <v>268</v>
      </c>
      <c r="L72" s="79">
        <v>40</v>
      </c>
      <c r="M72" s="79"/>
    </row>
    <row r="73" spans="2:13" x14ac:dyDescent="0.4">
      <c r="B73" s="69">
        <v>0.22126671269822457</v>
      </c>
      <c r="C73" s="69">
        <v>0.11359168159279392</v>
      </c>
      <c r="K73" s="79" t="s">
        <v>269</v>
      </c>
      <c r="L73" s="79">
        <v>3.2061633812550623</v>
      </c>
      <c r="M73" s="79"/>
    </row>
    <row r="74" spans="2:13" x14ac:dyDescent="0.4">
      <c r="B74" s="69">
        <v>0.13691192785962691</v>
      </c>
      <c r="C74" s="69">
        <v>5.6282778322313778E-2</v>
      </c>
      <c r="K74" s="79" t="s">
        <v>270</v>
      </c>
      <c r="L74" s="79">
        <v>1.3226674667546666E-3</v>
      </c>
      <c r="M74" s="79"/>
    </row>
    <row r="75" spans="2:13" x14ac:dyDescent="0.4">
      <c r="B75" s="69">
        <v>0.13814168732390875</v>
      </c>
      <c r="C75" s="69">
        <v>2.9577898736519798E-2</v>
      </c>
      <c r="K75" s="79" t="s">
        <v>271</v>
      </c>
      <c r="L75" s="79">
        <v>1.6838510133356521</v>
      </c>
      <c r="M75" s="79"/>
    </row>
    <row r="76" spans="2:13" x14ac:dyDescent="0.4">
      <c r="B76" s="69">
        <v>0.13180912086647212</v>
      </c>
      <c r="C76" s="69">
        <v>6.3722896432973186E-2</v>
      </c>
      <c r="K76" s="82" t="s">
        <v>272</v>
      </c>
      <c r="L76" s="82">
        <v>2.6453349335093333E-3</v>
      </c>
      <c r="M76" s="79"/>
    </row>
    <row r="77" spans="2:13" ht="13.5" thickBot="1" x14ac:dyDescent="0.45">
      <c r="B77" s="69">
        <v>8.7705800891149654E-2</v>
      </c>
      <c r="C77" s="69">
        <v>3.9187938823753501E-2</v>
      </c>
      <c r="K77" s="80" t="s">
        <v>273</v>
      </c>
      <c r="L77" s="80">
        <v>2.0210753903062737</v>
      </c>
      <c r="M77" s="80"/>
    </row>
    <row r="78" spans="2:13" x14ac:dyDescent="0.4">
      <c r="B78" s="69">
        <v>6.133625410720861E-2</v>
      </c>
      <c r="C78" s="69">
        <v>6.528362106390681E-2</v>
      </c>
    </row>
    <row r="79" spans="2:13" x14ac:dyDescent="0.4">
      <c r="B79" s="69">
        <v>0.25263157894736843</v>
      </c>
      <c r="C79" s="69">
        <v>2.5444033727078125E-2</v>
      </c>
    </row>
    <row r="80" spans="2:13" x14ac:dyDescent="0.4">
      <c r="B80" s="69">
        <v>0.21121304010759445</v>
      </c>
      <c r="C80" s="69">
        <v>0.10051781906840597</v>
      </c>
    </row>
    <row r="81" spans="1:3" x14ac:dyDescent="0.4">
      <c r="B81" s="69">
        <v>0.19383869851370467</v>
      </c>
      <c r="C81" s="69">
        <v>7.2655058003469206E-2</v>
      </c>
    </row>
    <row r="82" spans="1:3" x14ac:dyDescent="0.4">
      <c r="B82" s="69">
        <v>0.18610421836259294</v>
      </c>
      <c r="C82" s="69">
        <v>0.1025539399042957</v>
      </c>
    </row>
    <row r="83" spans="1:3" x14ac:dyDescent="0.4">
      <c r="C83" s="69">
        <v>5.2994170640503657E-2</v>
      </c>
    </row>
    <row r="84" spans="1:3" x14ac:dyDescent="0.4">
      <c r="C84" s="69">
        <v>0.14593007112038073</v>
      </c>
    </row>
    <row r="85" spans="1:3" x14ac:dyDescent="0.4">
      <c r="C85" s="69">
        <v>8.141664970512702E-2</v>
      </c>
    </row>
    <row r="86" spans="1:3" x14ac:dyDescent="0.4">
      <c r="C86" s="69">
        <v>5.5231405426862758E-2</v>
      </c>
    </row>
    <row r="87" spans="1:3" x14ac:dyDescent="0.4">
      <c r="A87" s="78" t="s">
        <v>261</v>
      </c>
      <c r="B87" s="78">
        <f>COUNT(B64:B86)</f>
        <v>19</v>
      </c>
      <c r="C87" s="78">
        <f>COUNT(C64:C86)</f>
        <v>23</v>
      </c>
    </row>
    <row r="88" spans="1:3" x14ac:dyDescent="0.4">
      <c r="A88" s="78" t="s">
        <v>258</v>
      </c>
      <c r="B88" s="78">
        <f>AVERAGE(B64:B86)</f>
        <v>0.11759159773570159</v>
      </c>
      <c r="C88" s="78">
        <f>AVERAGE(C64:C86)</f>
        <v>6.8066140691484381E-2</v>
      </c>
    </row>
    <row r="89" spans="1:3" x14ac:dyDescent="0.4">
      <c r="A89" s="78" t="s">
        <v>259</v>
      </c>
      <c r="B89" s="78">
        <f>STDEV(B64:B86)</f>
        <v>6.6668441095232553E-2</v>
      </c>
      <c r="C89" s="78">
        <f>STDEV(C64:C86)</f>
        <v>2.9620535709756809E-2</v>
      </c>
    </row>
    <row r="90" spans="1:3" x14ac:dyDescent="0.4">
      <c r="A90" s="78" t="s">
        <v>260</v>
      </c>
      <c r="B90" s="78">
        <f>B89/SQRT(B87)</f>
        <v>1.5294789339869093E-2</v>
      </c>
      <c r="C90" s="78">
        <f>C89/SQRT(C87)</f>
        <v>6.176308647576601E-3</v>
      </c>
    </row>
    <row r="93" spans="1:3" x14ac:dyDescent="0.4">
      <c r="B93" s="69">
        <v>1.8440000000000001</v>
      </c>
      <c r="C93" s="69">
        <v>1.63748</v>
      </c>
    </row>
    <row r="94" spans="1:3" x14ac:dyDescent="0.4">
      <c r="B94" s="69">
        <v>2.09</v>
      </c>
      <c r="C94" s="69">
        <v>2.09477</v>
      </c>
    </row>
    <row r="95" spans="1:3" x14ac:dyDescent="0.4">
      <c r="B95" s="69">
        <v>1.645</v>
      </c>
      <c r="C95" s="69">
        <v>0.40129999999999999</v>
      </c>
    </row>
    <row r="96" spans="1:3" x14ac:dyDescent="0.4">
      <c r="B96" s="69">
        <v>2.8439999999999999</v>
      </c>
      <c r="C96" s="69">
        <v>0.52112999999999998</v>
      </c>
    </row>
    <row r="97" spans="2:3" x14ac:dyDescent="0.4">
      <c r="B97" s="69">
        <v>1.85</v>
      </c>
      <c r="C97" s="69">
        <v>1.5413699999999999</v>
      </c>
    </row>
    <row r="98" spans="2:3" x14ac:dyDescent="0.4">
      <c r="B98" s="69">
        <v>2.3420000000000001</v>
      </c>
      <c r="C98" s="69">
        <v>0.96866999999999992</v>
      </c>
    </row>
    <row r="99" spans="2:3" x14ac:dyDescent="0.4">
      <c r="B99" s="69">
        <v>1.597</v>
      </c>
      <c r="C99" s="69">
        <v>2.8782399999999999</v>
      </c>
    </row>
    <row r="100" spans="2:3" x14ac:dyDescent="0.4">
      <c r="B100" s="69">
        <v>2.0910000000000002</v>
      </c>
      <c r="C100" s="69">
        <v>1.2474100000000001</v>
      </c>
    </row>
    <row r="101" spans="2:3" x14ac:dyDescent="0.4">
      <c r="B101" s="69">
        <v>1.24</v>
      </c>
      <c r="C101" s="69">
        <v>1.093</v>
      </c>
    </row>
    <row r="102" spans="2:3" x14ac:dyDescent="0.4">
      <c r="B102" s="69">
        <v>2.34</v>
      </c>
      <c r="C102" s="69">
        <v>1.3149999999999999</v>
      </c>
    </row>
    <row r="103" spans="2:3" x14ac:dyDescent="0.4">
      <c r="B103" s="69">
        <v>1.7949999999999999</v>
      </c>
      <c r="C103" s="69">
        <v>1.125</v>
      </c>
    </row>
    <row r="104" spans="2:3" x14ac:dyDescent="0.4">
      <c r="B104" s="69">
        <v>3.38</v>
      </c>
      <c r="C104" s="69">
        <v>0.8</v>
      </c>
    </row>
    <row r="105" spans="2:3" x14ac:dyDescent="0.4">
      <c r="B105" s="69">
        <v>2.98</v>
      </c>
      <c r="C105" s="69">
        <v>2.7749999999999999</v>
      </c>
    </row>
    <row r="106" spans="2:3" x14ac:dyDescent="0.4">
      <c r="B106" s="69">
        <v>3.105</v>
      </c>
      <c r="C106" s="69">
        <v>0.47</v>
      </c>
    </row>
    <row r="107" spans="2:3" x14ac:dyDescent="0.4">
      <c r="B107" s="69">
        <v>2.3149999999999999</v>
      </c>
      <c r="C107" s="69">
        <v>2.21</v>
      </c>
    </row>
    <row r="108" spans="2:3" x14ac:dyDescent="0.4">
      <c r="B108" s="69">
        <v>4.165</v>
      </c>
      <c r="C108" s="69">
        <v>1.5449999999999999</v>
      </c>
    </row>
    <row r="109" spans="2:3" x14ac:dyDescent="0.4">
      <c r="B109" s="69">
        <v>3.57</v>
      </c>
      <c r="C109" s="69">
        <v>2.02</v>
      </c>
    </row>
    <row r="110" spans="2:3" x14ac:dyDescent="0.4">
      <c r="B110" s="69">
        <v>4.1900000000000004</v>
      </c>
      <c r="C110" s="69">
        <v>1.37</v>
      </c>
    </row>
    <row r="111" spans="2:3" x14ac:dyDescent="0.4">
      <c r="B111" s="69">
        <v>3.9449999999999998</v>
      </c>
      <c r="C111" s="69">
        <v>2.0499999999999998</v>
      </c>
    </row>
    <row r="112" spans="2:3" x14ac:dyDescent="0.4">
      <c r="C112" s="69">
        <v>1.135</v>
      </c>
    </row>
    <row r="113" spans="3:3" x14ac:dyDescent="0.4">
      <c r="C113" s="69">
        <v>1.87</v>
      </c>
    </row>
    <row r="114" spans="3:3" x14ac:dyDescent="0.4">
      <c r="C114" s="69">
        <v>2.2749999999999999</v>
      </c>
    </row>
    <row r="115" spans="3:3" x14ac:dyDescent="0.4">
      <c r="C115" s="69">
        <v>0.34300000000000003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7"/>
  <sheetViews>
    <sheetView zoomScaleNormal="100" workbookViewId="0">
      <pane ySplit="1" topLeftCell="A137" activePane="bottomLeft" state="frozen"/>
      <selection activeCell="D9" sqref="D9"/>
      <selection pane="bottomLeft" activeCell="G158" sqref="G158"/>
    </sheetView>
  </sheetViews>
  <sheetFormatPr defaultColWidth="9.1328125" defaultRowHeight="13.15" x14ac:dyDescent="0.4"/>
  <cols>
    <col min="1" max="2" width="15.73046875" style="6" bestFit="1" customWidth="1"/>
    <col min="3" max="3" width="14.265625" style="6" bestFit="1" customWidth="1"/>
    <col min="4" max="4" width="9.73046875" style="6" bestFit="1" customWidth="1"/>
    <col min="5" max="5" width="13" style="6" bestFit="1" customWidth="1"/>
    <col min="6" max="6" width="9.59765625" style="6" bestFit="1" customWidth="1"/>
    <col min="7" max="7" width="19.1328125" style="6" bestFit="1" customWidth="1"/>
    <col min="8" max="8" width="18.265625" style="6" bestFit="1" customWidth="1"/>
    <col min="9" max="9" width="9.86328125" style="6" bestFit="1" customWidth="1"/>
    <col min="10" max="10" width="10.3984375" style="6" bestFit="1" customWidth="1"/>
    <col min="11" max="11" width="12.265625" style="6" bestFit="1" customWidth="1"/>
    <col min="12" max="12" width="10.265625" style="6" bestFit="1" customWidth="1"/>
    <col min="13" max="16384" width="9.1328125" style="6"/>
  </cols>
  <sheetData>
    <row r="1" spans="1:12" s="31" customFormat="1" x14ac:dyDescent="0.4">
      <c r="A1" s="2" t="s">
        <v>244</v>
      </c>
      <c r="B1" s="2" t="s">
        <v>0</v>
      </c>
      <c r="C1" s="2" t="s">
        <v>1</v>
      </c>
      <c r="D1" s="2" t="s">
        <v>31</v>
      </c>
      <c r="E1" s="2" t="s">
        <v>4</v>
      </c>
      <c r="F1" s="2" t="s">
        <v>203</v>
      </c>
      <c r="G1" s="2" t="s">
        <v>201</v>
      </c>
      <c r="H1" s="2" t="s">
        <v>200</v>
      </c>
      <c r="I1" s="2" t="s">
        <v>202</v>
      </c>
      <c r="J1" s="2" t="s">
        <v>197</v>
      </c>
      <c r="K1" s="2" t="s">
        <v>198</v>
      </c>
      <c r="L1" s="2" t="s">
        <v>199</v>
      </c>
    </row>
    <row r="2" spans="1:12" x14ac:dyDescent="0.4">
      <c r="A2" s="32" t="str">
        <f>CONCATENATE(E2,"_",F2)</f>
        <v>1302_1</v>
      </c>
      <c r="B2" s="32" t="s">
        <v>135</v>
      </c>
      <c r="C2" s="32" t="s">
        <v>3</v>
      </c>
      <c r="D2" s="32">
        <v>10315772</v>
      </c>
      <c r="E2" s="32">
        <v>1302</v>
      </c>
      <c r="F2" s="32">
        <v>1</v>
      </c>
      <c r="G2" s="33">
        <v>41551.974999999999</v>
      </c>
      <c r="H2" s="33">
        <v>41552.373611111114</v>
      </c>
      <c r="I2" s="32">
        <v>1637.48</v>
      </c>
      <c r="J2" s="32">
        <v>19</v>
      </c>
      <c r="K2" s="32">
        <v>2.9</v>
      </c>
      <c r="L2" s="32">
        <v>1</v>
      </c>
    </row>
    <row r="3" spans="1:12" x14ac:dyDescent="0.4">
      <c r="A3" s="32" t="str">
        <f t="shared" ref="A3:A66" si="0">CONCATENATE(E3,"_",F3)</f>
        <v>1302_5</v>
      </c>
      <c r="B3" s="32" t="s">
        <v>46</v>
      </c>
      <c r="C3" s="32" t="s">
        <v>2</v>
      </c>
      <c r="D3" s="32">
        <v>10315772</v>
      </c>
      <c r="E3" s="32">
        <v>1302</v>
      </c>
      <c r="F3" s="32">
        <v>5</v>
      </c>
      <c r="G3" s="33">
        <v>41551.974999999999</v>
      </c>
      <c r="H3" s="34"/>
      <c r="I3" s="34"/>
      <c r="J3" s="32">
        <v>140</v>
      </c>
      <c r="K3" s="32">
        <v>69</v>
      </c>
      <c r="L3" s="32">
        <v>2.34</v>
      </c>
    </row>
    <row r="4" spans="1:12" x14ac:dyDescent="0.4">
      <c r="A4" s="32" t="str">
        <f t="shared" si="0"/>
        <v>1302_6</v>
      </c>
      <c r="B4" s="32" t="s">
        <v>47</v>
      </c>
      <c r="C4" s="32" t="s">
        <v>2</v>
      </c>
      <c r="D4" s="32">
        <v>10315772</v>
      </c>
      <c r="E4" s="32">
        <v>1302</v>
      </c>
      <c r="F4" s="32">
        <v>6</v>
      </c>
      <c r="G4" s="33">
        <v>41552.104861111111</v>
      </c>
      <c r="H4" s="34"/>
      <c r="I4" s="34"/>
      <c r="J4" s="32">
        <v>140</v>
      </c>
      <c r="K4" s="32">
        <v>71</v>
      </c>
      <c r="L4" s="32">
        <v>2.2799999999999998</v>
      </c>
    </row>
    <row r="5" spans="1:12" x14ac:dyDescent="0.4">
      <c r="A5" s="32" t="str">
        <f t="shared" si="0"/>
        <v>1302_7</v>
      </c>
      <c r="B5" s="32" t="s">
        <v>48</v>
      </c>
      <c r="C5" s="32" t="s">
        <v>2</v>
      </c>
      <c r="D5" s="32">
        <v>10315772</v>
      </c>
      <c r="E5" s="32">
        <v>1302</v>
      </c>
      <c r="F5" s="32">
        <v>7</v>
      </c>
      <c r="G5" s="33">
        <v>41552.240972222222</v>
      </c>
      <c r="H5" s="34"/>
      <c r="I5" s="34"/>
      <c r="J5" s="32">
        <v>140</v>
      </c>
      <c r="K5" s="32">
        <v>70</v>
      </c>
      <c r="L5" s="32">
        <v>2.4300000000000002</v>
      </c>
    </row>
    <row r="6" spans="1:12" x14ac:dyDescent="0.4">
      <c r="A6" s="32" t="str">
        <f t="shared" si="0"/>
        <v>1302_8</v>
      </c>
      <c r="B6" s="32" t="s">
        <v>49</v>
      </c>
      <c r="C6" s="32" t="s">
        <v>2</v>
      </c>
      <c r="D6" s="32">
        <v>10315772</v>
      </c>
      <c r="E6" s="32">
        <v>1302</v>
      </c>
      <c r="F6" s="36">
        <v>8</v>
      </c>
      <c r="G6" s="33">
        <v>41552.373611111114</v>
      </c>
      <c r="H6" s="34"/>
      <c r="I6" s="34"/>
      <c r="J6" s="32">
        <v>141</v>
      </c>
      <c r="K6" s="32">
        <v>80</v>
      </c>
      <c r="L6" s="32">
        <v>2.42</v>
      </c>
    </row>
    <row r="7" spans="1:12" x14ac:dyDescent="0.4">
      <c r="A7" s="32" t="str">
        <f t="shared" si="0"/>
        <v>1302_2</v>
      </c>
      <c r="B7" s="32" t="s">
        <v>44</v>
      </c>
      <c r="C7" s="32" t="s">
        <v>3</v>
      </c>
      <c r="D7" s="32">
        <v>10315772</v>
      </c>
      <c r="E7" s="32">
        <v>1302</v>
      </c>
      <c r="F7" s="32">
        <v>2</v>
      </c>
      <c r="G7" s="33">
        <v>41552.984722222223</v>
      </c>
      <c r="H7" s="33">
        <v>41553.384027777778</v>
      </c>
      <c r="I7" s="32">
        <v>2094.77</v>
      </c>
      <c r="J7" s="32">
        <v>14</v>
      </c>
      <c r="K7" s="32">
        <v>2.1</v>
      </c>
      <c r="L7" s="32">
        <v>0.9</v>
      </c>
    </row>
    <row r="8" spans="1:12" x14ac:dyDescent="0.4">
      <c r="A8" s="32" t="str">
        <f t="shared" si="0"/>
        <v>1302_13</v>
      </c>
      <c r="B8" s="32" t="s">
        <v>44</v>
      </c>
      <c r="C8" s="32" t="s">
        <v>2</v>
      </c>
      <c r="D8" s="32">
        <v>10315772</v>
      </c>
      <c r="E8" s="32">
        <v>1302</v>
      </c>
      <c r="F8" s="32">
        <v>13</v>
      </c>
      <c r="G8" s="33">
        <v>41552.984722222223</v>
      </c>
      <c r="H8" s="34"/>
      <c r="I8" s="34"/>
      <c r="J8" s="32">
        <v>141</v>
      </c>
      <c r="K8" s="32">
        <v>81</v>
      </c>
      <c r="L8" s="32">
        <v>2.4</v>
      </c>
    </row>
    <row r="9" spans="1:12" x14ac:dyDescent="0.4">
      <c r="A9" s="32" t="str">
        <f t="shared" si="0"/>
        <v>1302_14</v>
      </c>
      <c r="B9" s="32" t="s">
        <v>99</v>
      </c>
      <c r="C9" s="32" t="s">
        <v>2</v>
      </c>
      <c r="D9" s="32">
        <v>10315772</v>
      </c>
      <c r="E9" s="32">
        <v>1302</v>
      </c>
      <c r="F9" s="32">
        <v>14</v>
      </c>
      <c r="G9" s="33">
        <v>41553.109722222223</v>
      </c>
      <c r="H9" s="34"/>
      <c r="I9" s="34"/>
      <c r="J9" s="32">
        <v>141</v>
      </c>
      <c r="K9" s="32" t="s">
        <v>237</v>
      </c>
      <c r="L9" s="32" t="s">
        <v>237</v>
      </c>
    </row>
    <row r="10" spans="1:12" x14ac:dyDescent="0.4">
      <c r="A10" s="32" t="str">
        <f t="shared" si="0"/>
        <v>1302_15</v>
      </c>
      <c r="B10" s="32" t="s">
        <v>100</v>
      </c>
      <c r="C10" s="32" t="s">
        <v>2</v>
      </c>
      <c r="D10" s="32">
        <v>10315772</v>
      </c>
      <c r="E10" s="32">
        <v>1302</v>
      </c>
      <c r="F10" s="32">
        <v>15</v>
      </c>
      <c r="G10" s="33">
        <v>41553.24722222222</v>
      </c>
      <c r="H10" s="34"/>
      <c r="I10" s="34"/>
      <c r="J10" s="32">
        <v>139</v>
      </c>
      <c r="K10" s="32">
        <v>65</v>
      </c>
      <c r="L10" s="32">
        <v>2.37</v>
      </c>
    </row>
    <row r="11" spans="1:12" ht="13.5" thickBot="1" x14ac:dyDescent="0.45">
      <c r="A11" s="40" t="str">
        <f t="shared" si="0"/>
        <v>1302_16</v>
      </c>
      <c r="B11" s="40" t="s">
        <v>45</v>
      </c>
      <c r="C11" s="40" t="s">
        <v>2</v>
      </c>
      <c r="D11" s="40">
        <v>10315772</v>
      </c>
      <c r="E11" s="40">
        <v>1302</v>
      </c>
      <c r="F11" s="40">
        <v>16</v>
      </c>
      <c r="G11" s="41">
        <v>41553.384027777778</v>
      </c>
      <c r="H11" s="52"/>
      <c r="I11" s="52"/>
      <c r="J11" s="40">
        <v>142</v>
      </c>
      <c r="K11" s="40">
        <v>72</v>
      </c>
      <c r="L11" s="40">
        <v>2.39</v>
      </c>
    </row>
    <row r="12" spans="1:12" x14ac:dyDescent="0.4">
      <c r="A12" s="38" t="str">
        <f t="shared" si="0"/>
        <v>1307_1</v>
      </c>
      <c r="B12" s="38" t="s">
        <v>50</v>
      </c>
      <c r="C12" s="38" t="s">
        <v>3</v>
      </c>
      <c r="D12" s="38">
        <v>10315772</v>
      </c>
      <c r="E12" s="38">
        <v>1307</v>
      </c>
      <c r="F12" s="38">
        <v>1</v>
      </c>
      <c r="G12" s="39">
        <v>41551.988194444442</v>
      </c>
      <c r="H12" s="39">
        <v>41552.357638888891</v>
      </c>
      <c r="I12" s="38">
        <v>401.3</v>
      </c>
      <c r="J12" s="38">
        <v>30</v>
      </c>
      <c r="K12" s="38">
        <v>3</v>
      </c>
      <c r="L12" s="38">
        <v>2.2999999999999998</v>
      </c>
    </row>
    <row r="13" spans="1:12" x14ac:dyDescent="0.4">
      <c r="A13" s="3" t="str">
        <f t="shared" si="0"/>
        <v>1307_5</v>
      </c>
      <c r="B13" s="3" t="s">
        <v>55</v>
      </c>
      <c r="C13" s="3" t="s">
        <v>2</v>
      </c>
      <c r="D13" s="3">
        <v>10315772</v>
      </c>
      <c r="E13" s="3">
        <v>1307</v>
      </c>
      <c r="F13" s="3">
        <v>5</v>
      </c>
      <c r="G13" s="35">
        <v>41551.988194444442</v>
      </c>
      <c r="H13" s="4"/>
      <c r="I13" s="5"/>
      <c r="J13" s="3">
        <v>141</v>
      </c>
      <c r="K13" s="3">
        <v>53</v>
      </c>
      <c r="L13" s="3">
        <v>2.33</v>
      </c>
    </row>
    <row r="14" spans="1:12" x14ac:dyDescent="0.4">
      <c r="A14" s="3" t="str">
        <f t="shared" si="0"/>
        <v>1307_6</v>
      </c>
      <c r="B14" s="3" t="s">
        <v>56</v>
      </c>
      <c r="C14" s="3" t="s">
        <v>2</v>
      </c>
      <c r="D14" s="3">
        <v>10315772</v>
      </c>
      <c r="E14" s="3">
        <v>1307</v>
      </c>
      <c r="F14" s="3">
        <v>6</v>
      </c>
      <c r="G14" s="35">
        <v>41552.111805555556</v>
      </c>
      <c r="H14" s="4"/>
      <c r="I14" s="5"/>
      <c r="J14" s="3">
        <v>141</v>
      </c>
      <c r="K14" s="3">
        <v>54</v>
      </c>
      <c r="L14" s="3">
        <v>2.4</v>
      </c>
    </row>
    <row r="15" spans="1:12" x14ac:dyDescent="0.4">
      <c r="A15" s="3" t="str">
        <f t="shared" si="0"/>
        <v>1307_7</v>
      </c>
      <c r="B15" s="3" t="s">
        <v>101</v>
      </c>
      <c r="C15" s="3" t="s">
        <v>2</v>
      </c>
      <c r="D15" s="3">
        <v>10315772</v>
      </c>
      <c r="E15" s="3">
        <v>1307</v>
      </c>
      <c r="F15" s="3">
        <v>7</v>
      </c>
      <c r="G15" s="35">
        <v>41552.252083333333</v>
      </c>
      <c r="H15" s="4"/>
      <c r="I15" s="5"/>
      <c r="J15" s="3">
        <v>142</v>
      </c>
      <c r="K15" s="3">
        <v>45</v>
      </c>
      <c r="L15" s="3">
        <v>2.41</v>
      </c>
    </row>
    <row r="16" spans="1:12" x14ac:dyDescent="0.4">
      <c r="A16" s="3" t="str">
        <f t="shared" si="0"/>
        <v>1307_8</v>
      </c>
      <c r="B16" s="3" t="s">
        <v>57</v>
      </c>
      <c r="C16" s="3" t="s">
        <v>2</v>
      </c>
      <c r="D16" s="3">
        <v>10315772</v>
      </c>
      <c r="E16" s="3">
        <v>1307</v>
      </c>
      <c r="F16" s="3">
        <v>8</v>
      </c>
      <c r="G16" s="35">
        <v>41552.357638888891</v>
      </c>
      <c r="H16" s="4"/>
      <c r="I16" s="5"/>
      <c r="J16" s="3">
        <v>142</v>
      </c>
      <c r="K16" s="3">
        <v>56</v>
      </c>
      <c r="L16" s="3">
        <v>2.44</v>
      </c>
    </row>
    <row r="17" spans="1:12" x14ac:dyDescent="0.4">
      <c r="A17" s="3" t="str">
        <f t="shared" si="0"/>
        <v>1307_2</v>
      </c>
      <c r="B17" s="3" t="s">
        <v>102</v>
      </c>
      <c r="C17" s="3" t="s">
        <v>3</v>
      </c>
      <c r="D17" s="3">
        <v>10315772</v>
      </c>
      <c r="E17" s="3">
        <v>1307</v>
      </c>
      <c r="F17" s="3">
        <v>2</v>
      </c>
      <c r="G17" s="35">
        <v>41552.97152777778</v>
      </c>
      <c r="H17" s="35">
        <v>41553.357638888891</v>
      </c>
      <c r="I17" s="3">
        <v>521.13</v>
      </c>
      <c r="J17" s="3">
        <v>17</v>
      </c>
      <c r="K17" s="3">
        <v>3.3</v>
      </c>
      <c r="L17" s="3">
        <v>2.1</v>
      </c>
    </row>
    <row r="18" spans="1:12" x14ac:dyDescent="0.4">
      <c r="A18" s="3" t="str">
        <f t="shared" si="0"/>
        <v>1307_13</v>
      </c>
      <c r="B18" s="3" t="s">
        <v>51</v>
      </c>
      <c r="C18" s="3" t="s">
        <v>2</v>
      </c>
      <c r="D18" s="3">
        <v>10315772</v>
      </c>
      <c r="E18" s="3">
        <v>1307</v>
      </c>
      <c r="F18" s="3">
        <v>13</v>
      </c>
      <c r="G18" s="35">
        <v>41552.97152777778</v>
      </c>
      <c r="H18" s="4"/>
      <c r="I18" s="5"/>
      <c r="J18" s="3">
        <v>141</v>
      </c>
      <c r="K18" s="3">
        <v>53</v>
      </c>
      <c r="L18" s="3">
        <v>2.44</v>
      </c>
    </row>
    <row r="19" spans="1:12" x14ac:dyDescent="0.4">
      <c r="A19" s="3" t="str">
        <f t="shared" si="0"/>
        <v>1307_14</v>
      </c>
      <c r="B19" s="3" t="s">
        <v>52</v>
      </c>
      <c r="C19" s="3" t="s">
        <v>2</v>
      </c>
      <c r="D19" s="3">
        <v>10315772</v>
      </c>
      <c r="E19" s="3">
        <v>1307</v>
      </c>
      <c r="F19" s="3">
        <v>14</v>
      </c>
      <c r="G19" s="35">
        <v>41553.102083333331</v>
      </c>
      <c r="H19" s="4"/>
      <c r="I19" s="5"/>
      <c r="J19" s="3">
        <v>139</v>
      </c>
      <c r="K19" s="3">
        <v>60</v>
      </c>
      <c r="L19" s="3">
        <v>2.3199999999999998</v>
      </c>
    </row>
    <row r="20" spans="1:12" x14ac:dyDescent="0.4">
      <c r="A20" s="3" t="str">
        <f t="shared" si="0"/>
        <v>1307_15</v>
      </c>
      <c r="B20" s="3" t="s">
        <v>53</v>
      </c>
      <c r="C20" s="3" t="s">
        <v>2</v>
      </c>
      <c r="D20" s="3">
        <v>10315772</v>
      </c>
      <c r="E20" s="3">
        <v>1307</v>
      </c>
      <c r="F20" s="3">
        <v>15</v>
      </c>
      <c r="G20" s="35">
        <v>41553.236111111109</v>
      </c>
      <c r="H20" s="4"/>
      <c r="I20" s="5"/>
      <c r="J20" s="3">
        <v>130</v>
      </c>
      <c r="K20" s="3">
        <v>34</v>
      </c>
      <c r="L20" s="3">
        <v>2.16</v>
      </c>
    </row>
    <row r="21" spans="1:12" ht="13.5" thickBot="1" x14ac:dyDescent="0.45">
      <c r="A21" s="42" t="str">
        <f t="shared" si="0"/>
        <v>1307_16</v>
      </c>
      <c r="B21" s="42" t="s">
        <v>54</v>
      </c>
      <c r="C21" s="42" t="s">
        <v>2</v>
      </c>
      <c r="D21" s="42">
        <v>10315772</v>
      </c>
      <c r="E21" s="42">
        <v>1307</v>
      </c>
      <c r="F21" s="42">
        <v>16</v>
      </c>
      <c r="G21" s="43">
        <v>41553.357638888891</v>
      </c>
      <c r="H21" s="53"/>
      <c r="I21" s="58"/>
      <c r="J21" s="42">
        <v>141</v>
      </c>
      <c r="K21" s="42">
        <v>55</v>
      </c>
      <c r="L21" s="42">
        <v>2.38</v>
      </c>
    </row>
    <row r="22" spans="1:12" x14ac:dyDescent="0.4">
      <c r="A22" s="38" t="str">
        <f t="shared" si="0"/>
        <v>1308_1</v>
      </c>
      <c r="B22" s="38" t="s">
        <v>95</v>
      </c>
      <c r="C22" s="38" t="s">
        <v>3</v>
      </c>
      <c r="D22" s="38">
        <v>10315772</v>
      </c>
      <c r="E22" s="38">
        <v>1308</v>
      </c>
      <c r="F22" s="38">
        <v>1</v>
      </c>
      <c r="G22" s="39">
        <v>41551.981944444444</v>
      </c>
      <c r="H22" s="39">
        <v>41552.386111111111</v>
      </c>
      <c r="I22" s="38">
        <v>1541.37</v>
      </c>
      <c r="J22" s="38">
        <v>16</v>
      </c>
      <c r="K22" s="38">
        <v>1.6</v>
      </c>
      <c r="L22" s="38">
        <v>0.7</v>
      </c>
    </row>
    <row r="23" spans="1:12" x14ac:dyDescent="0.4">
      <c r="A23" s="3" t="str">
        <f t="shared" si="0"/>
        <v>1308_5</v>
      </c>
      <c r="B23" s="3" t="s">
        <v>61</v>
      </c>
      <c r="C23" s="3" t="s">
        <v>2</v>
      </c>
      <c r="D23" s="3">
        <v>10315772</v>
      </c>
      <c r="E23" s="3">
        <v>1308</v>
      </c>
      <c r="F23" s="3">
        <v>5</v>
      </c>
      <c r="G23" s="35">
        <v>41551.981944444444</v>
      </c>
      <c r="H23" s="4"/>
      <c r="I23" s="5"/>
      <c r="J23" s="3">
        <v>140</v>
      </c>
      <c r="K23" s="3">
        <v>51</v>
      </c>
      <c r="L23" s="3">
        <v>2.34</v>
      </c>
    </row>
    <row r="24" spans="1:12" x14ac:dyDescent="0.4">
      <c r="A24" s="3" t="str">
        <f t="shared" si="0"/>
        <v>1308_6</v>
      </c>
      <c r="B24" s="3" t="s">
        <v>105</v>
      </c>
      <c r="C24" s="3" t="s">
        <v>2</v>
      </c>
      <c r="D24" s="3">
        <v>10315772</v>
      </c>
      <c r="E24" s="3">
        <v>1308</v>
      </c>
      <c r="F24" s="3">
        <v>6</v>
      </c>
      <c r="G24" s="35">
        <v>41552.120833333334</v>
      </c>
      <c r="H24" s="4"/>
      <c r="I24" s="5"/>
      <c r="J24" s="3">
        <v>141</v>
      </c>
      <c r="K24" s="3">
        <v>52</v>
      </c>
      <c r="L24" s="3">
        <v>2.35</v>
      </c>
    </row>
    <row r="25" spans="1:12" x14ac:dyDescent="0.4">
      <c r="A25" s="3" t="str">
        <f t="shared" si="0"/>
        <v>1308_7</v>
      </c>
      <c r="B25" s="3" t="s">
        <v>62</v>
      </c>
      <c r="C25" s="3" t="s">
        <v>2</v>
      </c>
      <c r="D25" s="3">
        <v>10315772</v>
      </c>
      <c r="E25" s="3">
        <v>1308</v>
      </c>
      <c r="F25" s="3">
        <v>7</v>
      </c>
      <c r="G25" s="35">
        <v>41552.259027777778</v>
      </c>
      <c r="H25" s="4"/>
      <c r="I25" s="5"/>
      <c r="J25" s="3">
        <v>140</v>
      </c>
      <c r="K25" s="3">
        <v>46</v>
      </c>
      <c r="L25" s="3">
        <v>2.38</v>
      </c>
    </row>
    <row r="26" spans="1:12" x14ac:dyDescent="0.4">
      <c r="A26" s="3" t="str">
        <f t="shared" si="0"/>
        <v>1308_8</v>
      </c>
      <c r="B26" s="3" t="s">
        <v>106</v>
      </c>
      <c r="C26" s="3" t="s">
        <v>2</v>
      </c>
      <c r="D26" s="3">
        <v>10315772</v>
      </c>
      <c r="E26" s="3">
        <v>1308</v>
      </c>
      <c r="F26" s="3">
        <v>8</v>
      </c>
      <c r="G26" s="35">
        <v>41552.386111111111</v>
      </c>
      <c r="H26" s="4"/>
      <c r="I26" s="5"/>
      <c r="J26" s="3">
        <v>142</v>
      </c>
      <c r="K26" s="3">
        <v>51</v>
      </c>
      <c r="L26" s="3">
        <v>2.38</v>
      </c>
    </row>
    <row r="27" spans="1:12" x14ac:dyDescent="0.4">
      <c r="A27" s="3" t="str">
        <f t="shared" si="0"/>
        <v>1308_2</v>
      </c>
      <c r="B27" s="3" t="s">
        <v>60</v>
      </c>
      <c r="C27" s="3" t="s">
        <v>3</v>
      </c>
      <c r="D27" s="3">
        <v>10315772</v>
      </c>
      <c r="E27" s="3">
        <v>1308</v>
      </c>
      <c r="F27" s="3">
        <v>2</v>
      </c>
      <c r="G27" s="35">
        <v>41552.975694444445</v>
      </c>
      <c r="H27" s="35">
        <v>41553.368055555555</v>
      </c>
      <c r="I27" s="3">
        <v>968.67</v>
      </c>
      <c r="J27" s="3">
        <v>25</v>
      </c>
      <c r="K27" s="3">
        <v>2</v>
      </c>
      <c r="L27" s="3">
        <v>0.8</v>
      </c>
    </row>
    <row r="28" spans="1:12" x14ac:dyDescent="0.4">
      <c r="A28" s="3" t="str">
        <f t="shared" si="0"/>
        <v>1308_13</v>
      </c>
      <c r="B28" s="3" t="s">
        <v>103</v>
      </c>
      <c r="C28" s="3" t="s">
        <v>2</v>
      </c>
      <c r="D28" s="3">
        <v>10315772</v>
      </c>
      <c r="E28" s="3">
        <v>1308</v>
      </c>
      <c r="F28" s="3">
        <v>13</v>
      </c>
      <c r="G28" s="35">
        <v>41552.975694444445</v>
      </c>
      <c r="H28" s="4"/>
      <c r="I28" s="5"/>
      <c r="J28" s="3">
        <v>140</v>
      </c>
      <c r="K28" s="3">
        <v>51</v>
      </c>
      <c r="L28" s="3">
        <v>2.27</v>
      </c>
    </row>
    <row r="29" spans="1:12" x14ac:dyDescent="0.4">
      <c r="A29" s="3" t="str">
        <f t="shared" si="0"/>
        <v>1308_14</v>
      </c>
      <c r="B29" s="3" t="s">
        <v>104</v>
      </c>
      <c r="C29" s="3" t="s">
        <v>2</v>
      </c>
      <c r="D29" s="3">
        <v>10315772</v>
      </c>
      <c r="E29" s="3">
        <v>1308</v>
      </c>
      <c r="F29" s="3">
        <v>14</v>
      </c>
      <c r="G29" s="35">
        <v>41553.095833333333</v>
      </c>
      <c r="H29" s="4"/>
      <c r="I29" s="5"/>
      <c r="J29" s="3">
        <v>140</v>
      </c>
      <c r="K29" s="3">
        <v>50</v>
      </c>
      <c r="L29" s="3">
        <v>2.2799999999999998</v>
      </c>
    </row>
    <row r="30" spans="1:12" x14ac:dyDescent="0.4">
      <c r="A30" s="3" t="str">
        <f t="shared" si="0"/>
        <v>1308_15</v>
      </c>
      <c r="B30" s="3" t="s">
        <v>58</v>
      </c>
      <c r="C30" s="3" t="s">
        <v>2</v>
      </c>
      <c r="D30" s="3">
        <v>10315772</v>
      </c>
      <c r="E30" s="3">
        <v>1308</v>
      </c>
      <c r="F30" s="3">
        <v>15</v>
      </c>
      <c r="G30" s="35">
        <v>41553.228472222225</v>
      </c>
      <c r="H30" s="4"/>
      <c r="I30" s="5"/>
      <c r="J30" s="3">
        <v>140</v>
      </c>
      <c r="K30" s="3">
        <v>44</v>
      </c>
      <c r="L30" s="3">
        <v>2.2999999999999998</v>
      </c>
    </row>
    <row r="31" spans="1:12" ht="13.5" thickBot="1" x14ac:dyDescent="0.45">
      <c r="A31" s="42" t="str">
        <f t="shared" si="0"/>
        <v>1308_16</v>
      </c>
      <c r="B31" s="42" t="s">
        <v>59</v>
      </c>
      <c r="C31" s="42" t="s">
        <v>2</v>
      </c>
      <c r="D31" s="42">
        <v>10315772</v>
      </c>
      <c r="E31" s="42">
        <v>1308</v>
      </c>
      <c r="F31" s="42">
        <v>16</v>
      </c>
      <c r="G31" s="43">
        <v>41553.368055555555</v>
      </c>
      <c r="H31" s="53"/>
      <c r="I31" s="58"/>
      <c r="J31" s="42">
        <v>140</v>
      </c>
      <c r="K31" s="42">
        <v>49</v>
      </c>
      <c r="L31" s="42">
        <v>2.35</v>
      </c>
    </row>
    <row r="32" spans="1:12" x14ac:dyDescent="0.4">
      <c r="A32" s="38" t="str">
        <f t="shared" si="0"/>
        <v>1319_1</v>
      </c>
      <c r="B32" s="38" t="s">
        <v>204</v>
      </c>
      <c r="C32" s="38" t="s">
        <v>3</v>
      </c>
      <c r="D32" s="38">
        <v>10315772</v>
      </c>
      <c r="E32" s="38">
        <v>1319</v>
      </c>
      <c r="F32" s="38">
        <v>1</v>
      </c>
      <c r="G32" s="39">
        <v>41551.993750000001</v>
      </c>
      <c r="H32" s="39">
        <v>41552.343055555553</v>
      </c>
      <c r="I32" s="38">
        <v>2878.24</v>
      </c>
      <c r="J32" s="38">
        <v>24</v>
      </c>
      <c r="K32" s="38">
        <v>3.3</v>
      </c>
      <c r="L32" s="38">
        <v>0.7</v>
      </c>
    </row>
    <row r="33" spans="1:12" x14ac:dyDescent="0.4">
      <c r="A33" s="3" t="str">
        <f t="shared" si="0"/>
        <v>1319_5</v>
      </c>
      <c r="B33" s="3" t="s">
        <v>109</v>
      </c>
      <c r="C33" s="3" t="s">
        <v>2</v>
      </c>
      <c r="D33" s="3">
        <v>10315772</v>
      </c>
      <c r="E33" s="3">
        <v>1319</v>
      </c>
      <c r="F33" s="3">
        <v>5</v>
      </c>
      <c r="G33" s="35">
        <v>41551.993750000001</v>
      </c>
      <c r="H33" s="4"/>
      <c r="I33" s="5"/>
      <c r="J33" s="3">
        <v>139</v>
      </c>
      <c r="K33" s="3">
        <v>64</v>
      </c>
      <c r="L33" s="3">
        <v>2.39</v>
      </c>
    </row>
    <row r="34" spans="1:12" x14ac:dyDescent="0.4">
      <c r="A34" s="3" t="str">
        <f t="shared" si="0"/>
        <v>1319_6</v>
      </c>
      <c r="B34" s="3" t="s">
        <v>66</v>
      </c>
      <c r="C34" s="3" t="s">
        <v>2</v>
      </c>
      <c r="D34" s="3">
        <v>10315772</v>
      </c>
      <c r="E34" s="3">
        <v>1319</v>
      </c>
      <c r="F34" s="3">
        <v>6</v>
      </c>
      <c r="G34" s="35">
        <v>41552.09097222222</v>
      </c>
      <c r="H34" s="4"/>
      <c r="I34" s="5"/>
      <c r="J34" s="3">
        <v>139</v>
      </c>
      <c r="K34" s="3">
        <v>63</v>
      </c>
      <c r="L34" s="3">
        <v>2.39</v>
      </c>
    </row>
    <row r="35" spans="1:12" x14ac:dyDescent="0.4">
      <c r="A35" s="3" t="str">
        <f t="shared" si="0"/>
        <v>1319_7</v>
      </c>
      <c r="B35" s="3" t="s">
        <v>67</v>
      </c>
      <c r="C35" s="3" t="s">
        <v>2</v>
      </c>
      <c r="D35" s="3">
        <v>10315772</v>
      </c>
      <c r="E35" s="3">
        <v>1319</v>
      </c>
      <c r="F35" s="3">
        <v>7</v>
      </c>
      <c r="G35" s="35">
        <v>41552.232638888891</v>
      </c>
      <c r="H35" s="4"/>
      <c r="I35" s="5"/>
      <c r="J35" s="3">
        <v>141</v>
      </c>
      <c r="K35" s="3">
        <v>62</v>
      </c>
      <c r="L35" s="3">
        <v>2.4500000000000002</v>
      </c>
    </row>
    <row r="36" spans="1:12" x14ac:dyDescent="0.4">
      <c r="A36" s="3" t="str">
        <f t="shared" si="0"/>
        <v>1319_8</v>
      </c>
      <c r="B36" s="3" t="s">
        <v>110</v>
      </c>
      <c r="C36" s="3" t="s">
        <v>2</v>
      </c>
      <c r="D36" s="3">
        <v>10315772</v>
      </c>
      <c r="E36" s="3">
        <v>1319</v>
      </c>
      <c r="F36" s="3">
        <v>8</v>
      </c>
      <c r="G36" s="35">
        <v>41552.343055555553</v>
      </c>
      <c r="H36" s="4"/>
      <c r="I36" s="5"/>
      <c r="J36" s="3">
        <v>140</v>
      </c>
      <c r="K36" s="3">
        <v>65</v>
      </c>
      <c r="L36" s="3">
        <v>2.41</v>
      </c>
    </row>
    <row r="37" spans="1:12" x14ac:dyDescent="0.4">
      <c r="A37" s="3" t="str">
        <f t="shared" si="0"/>
        <v>1319_2</v>
      </c>
      <c r="B37" s="3" t="s">
        <v>63</v>
      </c>
      <c r="C37" s="3" t="s">
        <v>3</v>
      </c>
      <c r="D37" s="3">
        <v>10315772</v>
      </c>
      <c r="E37" s="3">
        <v>1319</v>
      </c>
      <c r="F37" s="3">
        <v>2</v>
      </c>
      <c r="G37" s="35">
        <v>41552.964583333334</v>
      </c>
      <c r="H37" s="35">
        <v>41553.34652777778</v>
      </c>
      <c r="I37" s="3">
        <v>1247.4100000000001</v>
      </c>
      <c r="J37" s="3">
        <v>26</v>
      </c>
      <c r="K37" s="3">
        <v>4.2</v>
      </c>
      <c r="L37" s="3">
        <v>0.9</v>
      </c>
    </row>
    <row r="38" spans="1:12" x14ac:dyDescent="0.4">
      <c r="A38" s="3" t="str">
        <f t="shared" si="0"/>
        <v>1319_13</v>
      </c>
      <c r="B38" s="3" t="s">
        <v>107</v>
      </c>
      <c r="C38" s="3" t="s">
        <v>2</v>
      </c>
      <c r="D38" s="3">
        <v>10315772</v>
      </c>
      <c r="E38" s="3">
        <v>1319</v>
      </c>
      <c r="F38" s="3">
        <v>13</v>
      </c>
      <c r="G38" s="35">
        <v>41552.964583333334</v>
      </c>
      <c r="H38" s="4"/>
      <c r="I38" s="5"/>
      <c r="J38" s="3">
        <v>141</v>
      </c>
      <c r="K38" s="3">
        <v>64</v>
      </c>
      <c r="L38" s="3">
        <v>2.39</v>
      </c>
    </row>
    <row r="39" spans="1:12" x14ac:dyDescent="0.4">
      <c r="A39" s="3" t="str">
        <f t="shared" si="0"/>
        <v>1319_14</v>
      </c>
      <c r="B39" s="3" t="s">
        <v>64</v>
      </c>
      <c r="C39" s="3" t="s">
        <v>2</v>
      </c>
      <c r="D39" s="3">
        <v>10315772</v>
      </c>
      <c r="E39" s="3">
        <v>1319</v>
      </c>
      <c r="F39" s="3">
        <v>14</v>
      </c>
      <c r="G39" s="35">
        <v>41553.088888888888</v>
      </c>
      <c r="H39" s="4"/>
      <c r="I39" s="5"/>
      <c r="J39" s="3">
        <v>138</v>
      </c>
      <c r="K39" s="3">
        <v>68</v>
      </c>
      <c r="L39" s="3">
        <v>2.4500000000000002</v>
      </c>
    </row>
    <row r="40" spans="1:12" x14ac:dyDescent="0.4">
      <c r="A40" s="44" t="str">
        <f t="shared" si="0"/>
        <v>1319_15</v>
      </c>
      <c r="B40" s="44" t="s">
        <v>108</v>
      </c>
      <c r="C40" s="44" t="s">
        <v>2</v>
      </c>
      <c r="D40" s="44">
        <v>10315772</v>
      </c>
      <c r="E40" s="44">
        <v>1319</v>
      </c>
      <c r="F40" s="44">
        <v>15</v>
      </c>
      <c r="G40" s="45">
        <v>41553.218055555553</v>
      </c>
      <c r="H40" s="54"/>
      <c r="I40" s="59"/>
      <c r="J40" s="44">
        <v>140</v>
      </c>
      <c r="K40" s="44">
        <v>60</v>
      </c>
      <c r="L40" s="44">
        <v>2.41</v>
      </c>
    </row>
    <row r="41" spans="1:12" ht="13.5" thickBot="1" x14ac:dyDescent="0.45">
      <c r="A41" s="46" t="str">
        <f t="shared" si="0"/>
        <v>1319_16</v>
      </c>
      <c r="B41" s="46" t="s">
        <v>65</v>
      </c>
      <c r="C41" s="46" t="s">
        <v>2</v>
      </c>
      <c r="D41" s="46">
        <v>10315772</v>
      </c>
      <c r="E41" s="46">
        <v>1319</v>
      </c>
      <c r="F41" s="46">
        <v>16</v>
      </c>
      <c r="G41" s="47">
        <v>41553.34652777778</v>
      </c>
      <c r="H41" s="55"/>
      <c r="I41" s="60"/>
      <c r="J41" s="46">
        <v>140</v>
      </c>
      <c r="K41" s="46">
        <v>64</v>
      </c>
      <c r="L41" s="46">
        <v>2.4300000000000002</v>
      </c>
    </row>
    <row r="42" spans="1:12" x14ac:dyDescent="0.4">
      <c r="A42" s="38" t="str">
        <f t="shared" si="0"/>
        <v>1329_1</v>
      </c>
      <c r="B42" s="38" t="s">
        <v>238</v>
      </c>
      <c r="C42" s="38" t="s">
        <v>3</v>
      </c>
      <c r="D42" s="38">
        <v>10315772</v>
      </c>
      <c r="E42" s="38">
        <v>1329</v>
      </c>
      <c r="F42" s="38">
        <v>1</v>
      </c>
      <c r="G42" s="39">
        <v>41586.96597222222</v>
      </c>
      <c r="H42" s="39">
        <v>41587.348611111112</v>
      </c>
      <c r="I42" s="38">
        <v>1844</v>
      </c>
      <c r="J42" s="38">
        <v>32</v>
      </c>
      <c r="K42" s="38">
        <v>1.9</v>
      </c>
      <c r="L42" s="38">
        <v>1.9</v>
      </c>
    </row>
    <row r="43" spans="1:12" x14ac:dyDescent="0.4">
      <c r="A43" s="3" t="str">
        <f t="shared" si="0"/>
        <v>1329_5</v>
      </c>
      <c r="B43" s="3" t="s">
        <v>70</v>
      </c>
      <c r="C43" s="3" t="s">
        <v>2</v>
      </c>
      <c r="D43" s="3">
        <v>10315772</v>
      </c>
      <c r="E43" s="3">
        <v>1329</v>
      </c>
      <c r="F43" s="3">
        <v>5</v>
      </c>
      <c r="G43" s="35">
        <v>41586.96597222222</v>
      </c>
      <c r="H43" s="4"/>
      <c r="I43" s="5"/>
      <c r="J43" s="3">
        <v>142</v>
      </c>
      <c r="K43" s="3">
        <v>52</v>
      </c>
      <c r="L43" s="3">
        <v>2.4300000000000002</v>
      </c>
    </row>
    <row r="44" spans="1:12" x14ac:dyDescent="0.4">
      <c r="A44" s="3" t="str">
        <f t="shared" si="0"/>
        <v>1329_6</v>
      </c>
      <c r="B44" s="3" t="s">
        <v>113</v>
      </c>
      <c r="C44" s="3" t="s">
        <v>2</v>
      </c>
      <c r="D44" s="3">
        <v>10315772</v>
      </c>
      <c r="E44" s="3">
        <v>1329</v>
      </c>
      <c r="F44" s="3">
        <v>6</v>
      </c>
      <c r="G44" s="35">
        <v>41587.086805555555</v>
      </c>
      <c r="H44" s="4"/>
      <c r="I44" s="5"/>
      <c r="J44" s="3">
        <v>140</v>
      </c>
      <c r="K44" s="3">
        <v>52</v>
      </c>
      <c r="L44" s="3">
        <v>2.42</v>
      </c>
    </row>
    <row r="45" spans="1:12" x14ac:dyDescent="0.4">
      <c r="A45" s="3" t="str">
        <f t="shared" si="0"/>
        <v>1329_7</v>
      </c>
      <c r="B45" s="3" t="s">
        <v>71</v>
      </c>
      <c r="C45" s="3" t="s">
        <v>2</v>
      </c>
      <c r="D45" s="3">
        <v>10315772</v>
      </c>
      <c r="E45" s="3">
        <v>1329</v>
      </c>
      <c r="F45" s="3">
        <v>7</v>
      </c>
      <c r="G45" s="35">
        <v>41587.222222222219</v>
      </c>
      <c r="H45" s="4"/>
      <c r="I45" s="5"/>
      <c r="J45" s="3">
        <v>139</v>
      </c>
      <c r="K45" s="3">
        <v>45</v>
      </c>
      <c r="L45" s="3">
        <v>2.39</v>
      </c>
    </row>
    <row r="46" spans="1:12" x14ac:dyDescent="0.4">
      <c r="A46" s="3" t="str">
        <f t="shared" si="0"/>
        <v>1329_8</v>
      </c>
      <c r="B46" s="3" t="s">
        <v>114</v>
      </c>
      <c r="C46" s="3" t="s">
        <v>2</v>
      </c>
      <c r="D46" s="3">
        <v>10315772</v>
      </c>
      <c r="E46" s="3">
        <v>1329</v>
      </c>
      <c r="F46" s="3">
        <v>8</v>
      </c>
      <c r="G46" s="35">
        <v>41587.348611111112</v>
      </c>
      <c r="H46" s="4"/>
      <c r="I46" s="5"/>
      <c r="J46" s="3">
        <v>139</v>
      </c>
      <c r="K46" s="3">
        <v>58</v>
      </c>
      <c r="L46" s="3">
        <v>2.33</v>
      </c>
    </row>
    <row r="47" spans="1:12" x14ac:dyDescent="0.4">
      <c r="A47" s="3" t="str">
        <f t="shared" si="0"/>
        <v>1329_2</v>
      </c>
      <c r="B47" s="3" t="s">
        <v>112</v>
      </c>
      <c r="C47" s="3" t="s">
        <v>3</v>
      </c>
      <c r="D47" s="3">
        <v>10315772</v>
      </c>
      <c r="E47" s="3">
        <v>1329</v>
      </c>
      <c r="F47" s="3">
        <v>2</v>
      </c>
      <c r="G47" s="35">
        <v>41587.981944444444</v>
      </c>
      <c r="H47" s="35">
        <v>41588.338888888888</v>
      </c>
      <c r="I47" s="3">
        <v>2090</v>
      </c>
      <c r="J47" s="3">
        <v>14</v>
      </c>
      <c r="K47" s="3">
        <v>1.8</v>
      </c>
      <c r="L47" s="3">
        <v>0.8</v>
      </c>
    </row>
    <row r="48" spans="1:12" x14ac:dyDescent="0.4">
      <c r="A48" s="3" t="str">
        <f t="shared" si="0"/>
        <v>1329_13</v>
      </c>
      <c r="B48" s="3" t="s">
        <v>68</v>
      </c>
      <c r="C48" s="3" t="s">
        <v>2</v>
      </c>
      <c r="D48" s="3">
        <v>10315772</v>
      </c>
      <c r="E48" s="3">
        <v>1329</v>
      </c>
      <c r="F48" s="3">
        <v>13</v>
      </c>
      <c r="G48" s="35">
        <v>41587.981944444444</v>
      </c>
      <c r="H48" s="4"/>
      <c r="I48" s="5"/>
      <c r="J48" s="3">
        <v>139</v>
      </c>
      <c r="K48" s="3">
        <v>52</v>
      </c>
      <c r="L48" s="3">
        <v>2.35</v>
      </c>
    </row>
    <row r="49" spans="1:12" x14ac:dyDescent="0.4">
      <c r="A49" s="3" t="str">
        <f t="shared" si="0"/>
        <v>1329_14</v>
      </c>
      <c r="B49" s="3" t="s">
        <v>69</v>
      </c>
      <c r="C49" s="3" t="s">
        <v>2</v>
      </c>
      <c r="D49" s="3">
        <v>10315772</v>
      </c>
      <c r="E49" s="3">
        <v>1329</v>
      </c>
      <c r="F49" s="3">
        <v>14</v>
      </c>
      <c r="G49" s="35">
        <v>41588.097222222219</v>
      </c>
      <c r="H49" s="4"/>
      <c r="I49" s="5"/>
      <c r="J49" s="3">
        <v>140</v>
      </c>
      <c r="K49" s="3">
        <v>52</v>
      </c>
      <c r="L49" s="3">
        <v>2.42</v>
      </c>
    </row>
    <row r="50" spans="1:12" x14ac:dyDescent="0.4">
      <c r="A50" s="44" t="str">
        <f t="shared" si="0"/>
        <v>1329_15</v>
      </c>
      <c r="B50" s="44" t="s">
        <v>134</v>
      </c>
      <c r="C50" s="44" t="s">
        <v>2</v>
      </c>
      <c r="D50" s="44">
        <v>10315772</v>
      </c>
      <c r="E50" s="44">
        <v>1329</v>
      </c>
      <c r="F50" s="44">
        <v>15</v>
      </c>
      <c r="G50" s="45">
        <v>41588.228472222225</v>
      </c>
      <c r="H50" s="54"/>
      <c r="I50" s="59"/>
      <c r="J50" s="44">
        <v>138</v>
      </c>
      <c r="K50" s="44">
        <v>64</v>
      </c>
      <c r="L50" s="44">
        <v>2.36</v>
      </c>
    </row>
    <row r="51" spans="1:12" ht="13.5" thickBot="1" x14ac:dyDescent="0.45">
      <c r="A51" s="46" t="str">
        <f t="shared" si="0"/>
        <v>1329_16</v>
      </c>
      <c r="B51" s="46" t="s">
        <v>111</v>
      </c>
      <c r="C51" s="46" t="s">
        <v>2</v>
      </c>
      <c r="D51" s="46">
        <v>10315772</v>
      </c>
      <c r="E51" s="46">
        <v>1329</v>
      </c>
      <c r="F51" s="46">
        <v>16</v>
      </c>
      <c r="G51" s="47">
        <v>41588.338888888888</v>
      </c>
      <c r="H51" s="55"/>
      <c r="I51" s="60"/>
      <c r="J51" s="46">
        <v>121</v>
      </c>
      <c r="K51" s="46">
        <v>45</v>
      </c>
      <c r="L51" s="46">
        <v>2.0699999999999998</v>
      </c>
    </row>
    <row r="52" spans="1:12" x14ac:dyDescent="0.4">
      <c r="A52" s="38" t="str">
        <f t="shared" si="0"/>
        <v>1341_1</v>
      </c>
      <c r="B52" s="38" t="s">
        <v>9</v>
      </c>
      <c r="C52" s="38" t="s">
        <v>3</v>
      </c>
      <c r="D52" s="38">
        <v>10292141</v>
      </c>
      <c r="E52" s="38">
        <v>1341</v>
      </c>
      <c r="F52" s="38">
        <v>1</v>
      </c>
      <c r="G52" s="39">
        <v>41607.979166666664</v>
      </c>
      <c r="H52" s="39">
        <v>41608.333333333336</v>
      </c>
      <c r="I52" s="38">
        <v>1645</v>
      </c>
      <c r="J52" s="38">
        <v>36</v>
      </c>
      <c r="K52" s="38">
        <v>2.1</v>
      </c>
      <c r="L52" s="38">
        <v>2.1</v>
      </c>
    </row>
    <row r="53" spans="1:12" x14ac:dyDescent="0.4">
      <c r="A53" s="3" t="str">
        <f t="shared" si="0"/>
        <v>1341_5</v>
      </c>
      <c r="B53" s="3" t="s">
        <v>7</v>
      </c>
      <c r="C53" s="3" t="s">
        <v>2</v>
      </c>
      <c r="D53" s="3">
        <v>10292141</v>
      </c>
      <c r="E53" s="3">
        <v>1341</v>
      </c>
      <c r="F53" s="3">
        <v>5</v>
      </c>
      <c r="G53" s="35">
        <v>41607.979166666664</v>
      </c>
      <c r="H53" s="34"/>
      <c r="I53" s="34"/>
      <c r="J53" s="3">
        <v>137</v>
      </c>
      <c r="K53" s="3">
        <v>58</v>
      </c>
      <c r="L53" s="3">
        <v>2.5</v>
      </c>
    </row>
    <row r="54" spans="1:12" x14ac:dyDescent="0.4">
      <c r="A54" s="3" t="str">
        <f t="shared" si="0"/>
        <v>1341_6</v>
      </c>
      <c r="B54" s="3" t="s">
        <v>8</v>
      </c>
      <c r="C54" s="3" t="s">
        <v>2</v>
      </c>
      <c r="D54" s="3">
        <v>10292141</v>
      </c>
      <c r="E54" s="3">
        <v>1341</v>
      </c>
      <c r="F54" s="3">
        <v>6</v>
      </c>
      <c r="G54" s="35">
        <v>41608.106944444444</v>
      </c>
      <c r="H54" s="34"/>
      <c r="I54" s="34"/>
      <c r="J54" s="3">
        <v>138</v>
      </c>
      <c r="K54" s="3">
        <v>62</v>
      </c>
      <c r="L54" s="3">
        <v>2.38</v>
      </c>
    </row>
    <row r="55" spans="1:12" ht="13.5" thickBot="1" x14ac:dyDescent="0.45">
      <c r="A55" s="42" t="str">
        <f t="shared" si="0"/>
        <v>1341_2</v>
      </c>
      <c r="B55" s="42" t="s">
        <v>6</v>
      </c>
      <c r="C55" s="42" t="s">
        <v>3</v>
      </c>
      <c r="D55" s="42">
        <v>10292141</v>
      </c>
      <c r="E55" s="42">
        <v>1341</v>
      </c>
      <c r="F55" s="42">
        <v>2</v>
      </c>
      <c r="G55" s="43">
        <v>41608.979166666664</v>
      </c>
      <c r="H55" s="43">
        <v>41609.333333333336</v>
      </c>
      <c r="I55" s="42">
        <v>1440</v>
      </c>
      <c r="J55" s="42">
        <v>40</v>
      </c>
      <c r="K55" s="42">
        <v>2.4</v>
      </c>
      <c r="L55" s="42">
        <v>2</v>
      </c>
    </row>
    <row r="56" spans="1:12" x14ac:dyDescent="0.4">
      <c r="A56" s="38" t="str">
        <f t="shared" si="0"/>
        <v>1343_1</v>
      </c>
      <c r="B56" s="38" t="s">
        <v>72</v>
      </c>
      <c r="C56" s="38" t="s">
        <v>3</v>
      </c>
      <c r="D56" s="38">
        <v>10315772</v>
      </c>
      <c r="E56" s="38">
        <v>1343</v>
      </c>
      <c r="F56" s="38">
        <v>1</v>
      </c>
      <c r="G56" s="39">
        <v>41586.961805555555</v>
      </c>
      <c r="H56" s="39">
        <v>41587.338194444441</v>
      </c>
      <c r="I56" s="38">
        <v>2844</v>
      </c>
      <c r="J56" s="38">
        <v>21</v>
      </c>
      <c r="K56" s="38">
        <v>2.2000000000000002</v>
      </c>
      <c r="L56" s="38">
        <v>1.2</v>
      </c>
    </row>
    <row r="57" spans="1:12" x14ac:dyDescent="0.4">
      <c r="A57" s="3" t="str">
        <f t="shared" si="0"/>
        <v>1343_5</v>
      </c>
      <c r="B57" s="3" t="s">
        <v>75</v>
      </c>
      <c r="C57" s="3" t="s">
        <v>2</v>
      </c>
      <c r="D57" s="3">
        <v>10315772</v>
      </c>
      <c r="E57" s="3">
        <v>1343</v>
      </c>
      <c r="F57" s="3">
        <v>5</v>
      </c>
      <c r="G57" s="35">
        <v>41586.961805555555</v>
      </c>
      <c r="H57" s="34"/>
      <c r="I57" s="34"/>
      <c r="J57" s="3">
        <v>139</v>
      </c>
      <c r="K57" s="3">
        <v>60</v>
      </c>
      <c r="L57" s="3">
        <v>2.3199999999999998</v>
      </c>
    </row>
    <row r="58" spans="1:12" x14ac:dyDescent="0.4">
      <c r="A58" s="3" t="str">
        <f t="shared" si="0"/>
        <v>1343_6</v>
      </c>
      <c r="B58" s="3" t="s">
        <v>117</v>
      </c>
      <c r="C58" s="3" t="s">
        <v>2</v>
      </c>
      <c r="D58" s="3">
        <v>10315772</v>
      </c>
      <c r="E58" s="3">
        <v>1343</v>
      </c>
      <c r="F58" s="3">
        <v>6</v>
      </c>
      <c r="G58" s="35">
        <v>41587.097916666666</v>
      </c>
      <c r="H58" s="34"/>
      <c r="I58" s="34"/>
      <c r="J58" s="3">
        <v>137</v>
      </c>
      <c r="K58" s="3">
        <v>67</v>
      </c>
      <c r="L58" s="3">
        <v>2.36</v>
      </c>
    </row>
    <row r="59" spans="1:12" x14ac:dyDescent="0.4">
      <c r="A59" s="3" t="str">
        <f t="shared" si="0"/>
        <v>1343_7</v>
      </c>
      <c r="B59" s="3" t="s">
        <v>118</v>
      </c>
      <c r="C59" s="3" t="s">
        <v>2</v>
      </c>
      <c r="D59" s="3">
        <v>10315772</v>
      </c>
      <c r="E59" s="3">
        <v>1343</v>
      </c>
      <c r="F59" s="3">
        <v>7</v>
      </c>
      <c r="G59" s="35">
        <v>41587.21597222222</v>
      </c>
      <c r="H59" s="34"/>
      <c r="I59" s="34"/>
      <c r="J59" s="3">
        <v>139</v>
      </c>
      <c r="K59" s="3">
        <v>66</v>
      </c>
      <c r="L59" s="3">
        <v>2.46</v>
      </c>
    </row>
    <row r="60" spans="1:12" x14ac:dyDescent="0.4">
      <c r="A60" s="3" t="str">
        <f t="shared" si="0"/>
        <v>1343_8</v>
      </c>
      <c r="B60" s="3" t="s">
        <v>77</v>
      </c>
      <c r="C60" s="3" t="s">
        <v>2</v>
      </c>
      <c r="D60" s="3">
        <v>10315772</v>
      </c>
      <c r="E60" s="3">
        <v>1343</v>
      </c>
      <c r="F60" s="3">
        <v>8</v>
      </c>
      <c r="G60" s="35">
        <v>41587.338194444441</v>
      </c>
      <c r="H60" s="34"/>
      <c r="I60" s="34"/>
      <c r="J60" s="3">
        <v>139</v>
      </c>
      <c r="K60" s="3">
        <v>69</v>
      </c>
      <c r="L60" s="3">
        <v>2.34</v>
      </c>
    </row>
    <row r="61" spans="1:12" x14ac:dyDescent="0.4">
      <c r="A61" s="3" t="str">
        <f t="shared" si="0"/>
        <v>1343_2</v>
      </c>
      <c r="B61" s="3" t="s">
        <v>74</v>
      </c>
      <c r="C61" s="3" t="s">
        <v>3</v>
      </c>
      <c r="D61" s="3">
        <v>10315772</v>
      </c>
      <c r="E61" s="3">
        <v>1343</v>
      </c>
      <c r="F61" s="3">
        <v>2</v>
      </c>
      <c r="G61" s="35">
        <v>41587.974999999999</v>
      </c>
      <c r="H61" s="35">
        <v>41588.32708333333</v>
      </c>
      <c r="I61" s="3">
        <v>1850</v>
      </c>
      <c r="J61" s="3">
        <v>21</v>
      </c>
      <c r="K61" s="3">
        <v>3.3</v>
      </c>
      <c r="L61" s="3">
        <v>2</v>
      </c>
    </row>
    <row r="62" spans="1:12" x14ac:dyDescent="0.4">
      <c r="A62" s="3" t="str">
        <f t="shared" si="0"/>
        <v>1343_13</v>
      </c>
      <c r="B62" s="3" t="s">
        <v>115</v>
      </c>
      <c r="C62" s="3" t="s">
        <v>2</v>
      </c>
      <c r="D62" s="3">
        <v>10315772</v>
      </c>
      <c r="E62" s="3">
        <v>1343</v>
      </c>
      <c r="F62" s="3">
        <v>13</v>
      </c>
      <c r="G62" s="35">
        <v>41587.974999999999</v>
      </c>
      <c r="H62" s="34"/>
      <c r="I62" s="34"/>
      <c r="J62" s="3">
        <v>138</v>
      </c>
      <c r="K62" s="3">
        <v>67</v>
      </c>
      <c r="L62" s="3">
        <v>2.36</v>
      </c>
    </row>
    <row r="63" spans="1:12" x14ac:dyDescent="0.4">
      <c r="A63" s="3" t="str">
        <f t="shared" si="0"/>
        <v>1343_14</v>
      </c>
      <c r="B63" s="3" t="s">
        <v>73</v>
      </c>
      <c r="C63" s="3" t="s">
        <v>2</v>
      </c>
      <c r="D63" s="3">
        <v>10315772</v>
      </c>
      <c r="E63" s="3">
        <v>1343</v>
      </c>
      <c r="F63" s="3">
        <v>14</v>
      </c>
      <c r="G63" s="35">
        <v>41588.087500000001</v>
      </c>
      <c r="H63" s="34"/>
      <c r="I63" s="34"/>
      <c r="J63" s="3">
        <v>138</v>
      </c>
      <c r="K63" s="3">
        <v>63</v>
      </c>
      <c r="L63" s="3">
        <v>2.33</v>
      </c>
    </row>
    <row r="64" spans="1:12" x14ac:dyDescent="0.4">
      <c r="A64" s="44" t="str">
        <f t="shared" si="0"/>
        <v>1343_15</v>
      </c>
      <c r="B64" s="44" t="s">
        <v>116</v>
      </c>
      <c r="C64" s="44" t="s">
        <v>2</v>
      </c>
      <c r="D64" s="44">
        <v>10315772</v>
      </c>
      <c r="E64" s="44">
        <v>1343</v>
      </c>
      <c r="F64" s="44">
        <v>15</v>
      </c>
      <c r="G64" s="45">
        <v>41588.216666666667</v>
      </c>
      <c r="H64" s="56"/>
      <c r="I64" s="56"/>
      <c r="J64" s="44">
        <v>138</v>
      </c>
      <c r="K64" s="44">
        <v>45</v>
      </c>
      <c r="L64" s="44">
        <v>2.38</v>
      </c>
    </row>
    <row r="65" spans="1:12" ht="13.5" thickBot="1" x14ac:dyDescent="0.45">
      <c r="A65" s="46" t="str">
        <f t="shared" si="0"/>
        <v>1343_16</v>
      </c>
      <c r="B65" s="46" t="s">
        <v>76</v>
      </c>
      <c r="C65" s="46" t="s">
        <v>2</v>
      </c>
      <c r="D65" s="46">
        <v>10315772</v>
      </c>
      <c r="E65" s="46">
        <v>1343</v>
      </c>
      <c r="F65" s="46">
        <v>16</v>
      </c>
      <c r="G65" s="47">
        <v>41588.32708333333</v>
      </c>
      <c r="H65" s="57"/>
      <c r="I65" s="57"/>
      <c r="J65" s="46">
        <v>137</v>
      </c>
      <c r="K65" s="46">
        <v>73</v>
      </c>
      <c r="L65" s="46">
        <v>2.46</v>
      </c>
    </row>
    <row r="66" spans="1:12" x14ac:dyDescent="0.4">
      <c r="A66" s="38" t="str">
        <f t="shared" si="0"/>
        <v>1350_1</v>
      </c>
      <c r="B66" s="38" t="s">
        <v>78</v>
      </c>
      <c r="C66" s="38" t="s">
        <v>3</v>
      </c>
      <c r="D66" s="38">
        <v>10315772</v>
      </c>
      <c r="E66" s="38">
        <v>1350</v>
      </c>
      <c r="F66" s="38">
        <v>1</v>
      </c>
      <c r="G66" s="39">
        <v>41586.973611111112</v>
      </c>
      <c r="H66" s="51">
        <v>41587.333333333336</v>
      </c>
      <c r="I66" s="38">
        <v>2342</v>
      </c>
      <c r="J66" s="38">
        <v>3.6</v>
      </c>
      <c r="K66" s="38">
        <v>1.4</v>
      </c>
      <c r="L66" s="38">
        <v>1.4</v>
      </c>
    </row>
    <row r="67" spans="1:12" x14ac:dyDescent="0.4">
      <c r="A67" s="3" t="str">
        <f t="shared" ref="A67:A130" si="1">CONCATENATE(E67,"_",F67)</f>
        <v>1350_5</v>
      </c>
      <c r="B67" s="3" t="s">
        <v>80</v>
      </c>
      <c r="C67" s="3" t="s">
        <v>2</v>
      </c>
      <c r="D67" s="3">
        <v>10315772</v>
      </c>
      <c r="E67" s="3">
        <v>1350</v>
      </c>
      <c r="F67" s="3">
        <v>5</v>
      </c>
      <c r="G67" s="35">
        <v>41586.973611111112</v>
      </c>
      <c r="H67" s="34"/>
      <c r="I67" s="34"/>
      <c r="J67" s="3">
        <v>143</v>
      </c>
      <c r="K67" s="3">
        <v>54</v>
      </c>
      <c r="L67" s="3">
        <v>2.5</v>
      </c>
    </row>
    <row r="68" spans="1:12" x14ac:dyDescent="0.4">
      <c r="A68" s="3" t="str">
        <f t="shared" si="1"/>
        <v>1350_7</v>
      </c>
      <c r="B68" s="3" t="s">
        <v>81</v>
      </c>
      <c r="C68" s="3" t="s">
        <v>2</v>
      </c>
      <c r="D68" s="3">
        <v>10315772</v>
      </c>
      <c r="E68" s="3">
        <v>1350</v>
      </c>
      <c r="F68" s="3">
        <v>7</v>
      </c>
      <c r="G68" s="33">
        <v>41587.208333333336</v>
      </c>
      <c r="H68" s="34"/>
      <c r="I68" s="34"/>
      <c r="J68" s="3">
        <v>144</v>
      </c>
      <c r="K68" s="3">
        <v>51</v>
      </c>
      <c r="L68" s="3">
        <v>2.5299999999999998</v>
      </c>
    </row>
    <row r="69" spans="1:12" x14ac:dyDescent="0.4">
      <c r="A69" s="44" t="str">
        <f t="shared" si="1"/>
        <v>1350_2</v>
      </c>
      <c r="B69" s="44" t="s">
        <v>119</v>
      </c>
      <c r="C69" s="44" t="s">
        <v>3</v>
      </c>
      <c r="D69" s="44">
        <v>10315772</v>
      </c>
      <c r="E69" s="44">
        <v>1350</v>
      </c>
      <c r="F69" s="44">
        <v>2</v>
      </c>
      <c r="G69" s="48">
        <v>41587.979166666664</v>
      </c>
      <c r="H69" s="45">
        <v>41588.351388888892</v>
      </c>
      <c r="I69" s="44">
        <v>1597</v>
      </c>
      <c r="J69" s="44">
        <v>28</v>
      </c>
      <c r="K69" s="44">
        <v>1.9</v>
      </c>
      <c r="L69" s="44">
        <v>1.4</v>
      </c>
    </row>
    <row r="70" spans="1:12" ht="13.5" thickBot="1" x14ac:dyDescent="0.45">
      <c r="A70" s="46" t="str">
        <f t="shared" si="1"/>
        <v>1350_16</v>
      </c>
      <c r="B70" s="46" t="s">
        <v>79</v>
      </c>
      <c r="C70" s="46" t="s">
        <v>2</v>
      </c>
      <c r="D70" s="46">
        <v>10315772</v>
      </c>
      <c r="E70" s="46">
        <v>1350</v>
      </c>
      <c r="F70" s="46">
        <v>16</v>
      </c>
      <c r="G70" s="47">
        <v>41588.351388888892</v>
      </c>
      <c r="H70" s="57"/>
      <c r="I70" s="57"/>
      <c r="J70" s="46">
        <v>143</v>
      </c>
      <c r="K70" s="46">
        <v>61</v>
      </c>
      <c r="L70" s="46">
        <v>2.57</v>
      </c>
    </row>
    <row r="71" spans="1:12" x14ac:dyDescent="0.4">
      <c r="A71" s="38" t="str">
        <f t="shared" si="1"/>
        <v>1351_1</v>
      </c>
      <c r="B71" s="38" t="s">
        <v>120</v>
      </c>
      <c r="C71" s="38" t="s">
        <v>3</v>
      </c>
      <c r="D71" s="38">
        <v>10315772</v>
      </c>
      <c r="E71" s="38">
        <v>1351</v>
      </c>
      <c r="F71" s="38">
        <v>1</v>
      </c>
      <c r="G71" s="51">
        <v>41586.979166666664</v>
      </c>
      <c r="H71" s="51">
        <v>41587.333333333336</v>
      </c>
      <c r="I71" s="38">
        <v>3843</v>
      </c>
      <c r="J71" s="38">
        <v>23</v>
      </c>
      <c r="K71" s="38">
        <v>1</v>
      </c>
      <c r="L71" s="38">
        <v>0.5</v>
      </c>
    </row>
    <row r="72" spans="1:12" x14ac:dyDescent="0.4">
      <c r="A72" s="3" t="str">
        <f t="shared" si="1"/>
        <v>1351_2</v>
      </c>
      <c r="B72" s="3" t="s">
        <v>123</v>
      </c>
      <c r="C72" s="3" t="s">
        <v>3</v>
      </c>
      <c r="D72" s="3">
        <v>10315772</v>
      </c>
      <c r="E72" s="3">
        <v>1351</v>
      </c>
      <c r="F72" s="3">
        <v>2</v>
      </c>
      <c r="G72" s="33">
        <v>41587.958333333336</v>
      </c>
      <c r="H72" s="35">
        <v>41588.356249999997</v>
      </c>
      <c r="I72" s="3">
        <v>2091</v>
      </c>
      <c r="J72" s="3">
        <v>36</v>
      </c>
      <c r="K72" s="3">
        <v>2</v>
      </c>
      <c r="L72" s="3">
        <v>0.8</v>
      </c>
    </row>
    <row r="73" spans="1:12" x14ac:dyDescent="0.4">
      <c r="A73" s="3" t="str">
        <f t="shared" si="1"/>
        <v>1351_13</v>
      </c>
      <c r="B73" s="3" t="s">
        <v>121</v>
      </c>
      <c r="C73" s="3" t="s">
        <v>2</v>
      </c>
      <c r="D73" s="3">
        <v>10315772</v>
      </c>
      <c r="E73" s="3">
        <v>1351</v>
      </c>
      <c r="F73" s="3">
        <v>13</v>
      </c>
      <c r="G73" s="33">
        <v>41587.958333333336</v>
      </c>
      <c r="H73" s="34"/>
      <c r="I73" s="34"/>
      <c r="J73" s="3">
        <v>138</v>
      </c>
      <c r="K73" s="3">
        <v>65</v>
      </c>
      <c r="L73" s="3">
        <v>2.5499999999999998</v>
      </c>
    </row>
    <row r="74" spans="1:12" ht="13.5" thickBot="1" x14ac:dyDescent="0.45">
      <c r="A74" s="42" t="str">
        <f t="shared" si="1"/>
        <v>1351_16</v>
      </c>
      <c r="B74" s="42" t="s">
        <v>122</v>
      </c>
      <c r="C74" s="42" t="s">
        <v>2</v>
      </c>
      <c r="D74" s="42">
        <v>10315772</v>
      </c>
      <c r="E74" s="42">
        <v>1351</v>
      </c>
      <c r="F74" s="42">
        <v>16</v>
      </c>
      <c r="G74" s="43">
        <v>41588.356249999997</v>
      </c>
      <c r="H74" s="52"/>
      <c r="I74" s="52"/>
      <c r="J74" s="42">
        <v>140</v>
      </c>
      <c r="K74" s="42">
        <v>67</v>
      </c>
      <c r="L74" s="42">
        <v>2.66</v>
      </c>
    </row>
    <row r="75" spans="1:12" x14ac:dyDescent="0.4">
      <c r="A75" s="38" t="str">
        <f t="shared" si="1"/>
        <v>1360_1</v>
      </c>
      <c r="B75" s="38" t="s">
        <v>13</v>
      </c>
      <c r="C75" s="38" t="s">
        <v>3</v>
      </c>
      <c r="D75" s="38">
        <v>10292141</v>
      </c>
      <c r="E75" s="38">
        <v>1360</v>
      </c>
      <c r="F75" s="38">
        <v>1</v>
      </c>
      <c r="G75" s="39">
        <v>41607.979166666664</v>
      </c>
      <c r="H75" s="39">
        <v>41608.341666666667</v>
      </c>
      <c r="I75" s="38">
        <v>1240</v>
      </c>
      <c r="J75" s="38">
        <v>52</v>
      </c>
      <c r="K75" s="38">
        <v>2.6</v>
      </c>
      <c r="L75" s="38">
        <v>1.5</v>
      </c>
    </row>
    <row r="76" spans="1:12" x14ac:dyDescent="0.4">
      <c r="A76" s="3" t="str">
        <f t="shared" si="1"/>
        <v>1360_6</v>
      </c>
      <c r="B76" s="3" t="s">
        <v>11</v>
      </c>
      <c r="C76" s="3" t="s">
        <v>2</v>
      </c>
      <c r="D76" s="3">
        <v>10292141</v>
      </c>
      <c r="E76" s="3">
        <v>1360</v>
      </c>
      <c r="F76" s="3">
        <v>6</v>
      </c>
      <c r="G76" s="35">
        <v>41608.091666666667</v>
      </c>
      <c r="H76" s="34"/>
      <c r="I76" s="34"/>
      <c r="J76" s="3">
        <v>138</v>
      </c>
      <c r="K76" s="3">
        <v>85</v>
      </c>
      <c r="L76" s="3">
        <v>2.44</v>
      </c>
    </row>
    <row r="77" spans="1:12" x14ac:dyDescent="0.4">
      <c r="A77" s="3" t="str">
        <f t="shared" si="1"/>
        <v>1360_7</v>
      </c>
      <c r="B77" s="3" t="s">
        <v>12</v>
      </c>
      <c r="C77" s="3" t="s">
        <v>2</v>
      </c>
      <c r="D77" s="3">
        <v>10292141</v>
      </c>
      <c r="E77" s="3">
        <v>1360</v>
      </c>
      <c r="F77" s="3">
        <v>7</v>
      </c>
      <c r="G77" s="35">
        <v>41608.236805555556</v>
      </c>
      <c r="H77" s="34"/>
      <c r="I77" s="34"/>
      <c r="J77" s="3">
        <v>137</v>
      </c>
      <c r="K77" s="3">
        <v>77</v>
      </c>
      <c r="L77" s="3">
        <v>2.35</v>
      </c>
    </row>
    <row r="78" spans="1:12" x14ac:dyDescent="0.4">
      <c r="A78" s="44" t="str">
        <f t="shared" si="1"/>
        <v>1360_8</v>
      </c>
      <c r="B78" s="44" t="s">
        <v>5</v>
      </c>
      <c r="C78" s="44" t="s">
        <v>2</v>
      </c>
      <c r="D78" s="44">
        <v>10292141</v>
      </c>
      <c r="E78" s="44">
        <v>1360</v>
      </c>
      <c r="F78" s="44">
        <v>8</v>
      </c>
      <c r="G78" s="45">
        <v>41608.341666666667</v>
      </c>
      <c r="H78" s="56"/>
      <c r="I78" s="56"/>
      <c r="J78" s="44">
        <v>140</v>
      </c>
      <c r="K78" s="44">
        <v>85</v>
      </c>
      <c r="L78" s="44">
        <v>2.4</v>
      </c>
    </row>
    <row r="79" spans="1:12" ht="13.5" thickBot="1" x14ac:dyDescent="0.45">
      <c r="A79" s="46" t="str">
        <f t="shared" si="1"/>
        <v>1360_2</v>
      </c>
      <c r="B79" s="46" t="s">
        <v>10</v>
      </c>
      <c r="C79" s="46" t="s">
        <v>3</v>
      </c>
      <c r="D79" s="46">
        <v>10292141</v>
      </c>
      <c r="E79" s="46">
        <v>1360</v>
      </c>
      <c r="F79" s="46">
        <v>2</v>
      </c>
      <c r="G79" s="47">
        <v>41608.979166666664</v>
      </c>
      <c r="H79" s="47">
        <v>41609.333333333336</v>
      </c>
      <c r="I79" s="46">
        <v>970</v>
      </c>
      <c r="J79" s="46">
        <v>44</v>
      </c>
      <c r="K79" s="46">
        <v>2.2000000000000002</v>
      </c>
      <c r="L79" s="46">
        <v>0.9</v>
      </c>
    </row>
    <row r="80" spans="1:12" x14ac:dyDescent="0.4">
      <c r="A80" s="38" t="str">
        <f t="shared" si="1"/>
        <v>1363_1</v>
      </c>
      <c r="B80" s="38" t="s">
        <v>19</v>
      </c>
      <c r="C80" s="38" t="s">
        <v>3</v>
      </c>
      <c r="D80" s="38">
        <v>10292141</v>
      </c>
      <c r="E80" s="38">
        <v>1363</v>
      </c>
      <c r="F80" s="38">
        <v>1</v>
      </c>
      <c r="G80" s="39">
        <v>41607.960416666669</v>
      </c>
      <c r="H80" s="39">
        <v>41608.333333333336</v>
      </c>
      <c r="I80" s="38">
        <v>2340</v>
      </c>
      <c r="J80" s="38">
        <v>66</v>
      </c>
      <c r="K80" s="38">
        <v>4.4000000000000004</v>
      </c>
      <c r="L80" s="38">
        <v>4.7</v>
      </c>
    </row>
    <row r="81" spans="1:12" x14ac:dyDescent="0.4">
      <c r="A81" s="3" t="str">
        <f t="shared" si="1"/>
        <v>1363_5</v>
      </c>
      <c r="B81" s="3" t="s">
        <v>17</v>
      </c>
      <c r="C81" s="3" t="s">
        <v>2</v>
      </c>
      <c r="D81" s="3">
        <v>10292141</v>
      </c>
      <c r="E81" s="3">
        <v>1363</v>
      </c>
      <c r="F81" s="3">
        <v>5</v>
      </c>
      <c r="G81" s="35">
        <v>41607.960416666669</v>
      </c>
      <c r="H81" s="34"/>
      <c r="I81" s="34"/>
      <c r="J81" s="3">
        <v>138</v>
      </c>
      <c r="K81" s="3">
        <v>69</v>
      </c>
      <c r="L81" s="3">
        <v>2.36</v>
      </c>
    </row>
    <row r="82" spans="1:12" x14ac:dyDescent="0.4">
      <c r="A82" s="3" t="str">
        <f t="shared" si="1"/>
        <v>1363_6</v>
      </c>
      <c r="B82" s="3" t="s">
        <v>14</v>
      </c>
      <c r="C82" s="3" t="s">
        <v>2</v>
      </c>
      <c r="D82" s="3">
        <v>10292141</v>
      </c>
      <c r="E82" s="3">
        <v>1363</v>
      </c>
      <c r="F82" s="3">
        <v>6</v>
      </c>
      <c r="G82" s="35">
        <v>41608.081250000003</v>
      </c>
      <c r="H82" s="34"/>
      <c r="I82" s="34"/>
      <c r="J82" s="3">
        <v>136</v>
      </c>
      <c r="K82" s="3">
        <v>73</v>
      </c>
      <c r="L82" s="3">
        <v>2.41</v>
      </c>
    </row>
    <row r="83" spans="1:12" x14ac:dyDescent="0.4">
      <c r="A83" s="3" t="str">
        <f t="shared" si="1"/>
        <v>1363_7</v>
      </c>
      <c r="B83" s="3" t="s">
        <v>18</v>
      </c>
      <c r="C83" s="3" t="s">
        <v>2</v>
      </c>
      <c r="D83" s="3">
        <v>10292141</v>
      </c>
      <c r="E83" s="3">
        <v>1363</v>
      </c>
      <c r="F83" s="3">
        <v>7</v>
      </c>
      <c r="G83" s="35">
        <v>41608.21875</v>
      </c>
      <c r="H83" s="34"/>
      <c r="I83" s="34"/>
      <c r="J83" s="3">
        <v>141</v>
      </c>
      <c r="K83" s="3">
        <v>66</v>
      </c>
      <c r="L83" s="3">
        <v>2.35</v>
      </c>
    </row>
    <row r="84" spans="1:12" x14ac:dyDescent="0.4">
      <c r="A84" s="3" t="str">
        <f t="shared" si="1"/>
        <v>1363_2</v>
      </c>
      <c r="B84" s="3" t="s">
        <v>15</v>
      </c>
      <c r="C84" s="3" t="s">
        <v>3</v>
      </c>
      <c r="D84" s="3">
        <v>10292141</v>
      </c>
      <c r="E84" s="3">
        <v>1363</v>
      </c>
      <c r="F84" s="3">
        <v>2</v>
      </c>
      <c r="G84" s="35">
        <v>41608.979166666664</v>
      </c>
      <c r="H84" s="35">
        <v>41609.342361111114</v>
      </c>
      <c r="I84" s="3">
        <v>1795</v>
      </c>
      <c r="J84" s="3">
        <v>29</v>
      </c>
      <c r="K84" s="3">
        <v>4.3</v>
      </c>
      <c r="L84" s="3">
        <v>2.9</v>
      </c>
    </row>
    <row r="85" spans="1:12" x14ac:dyDescent="0.4">
      <c r="A85" s="44" t="str">
        <f t="shared" si="1"/>
        <v>1363_14</v>
      </c>
      <c r="B85" s="44" t="s">
        <v>20</v>
      </c>
      <c r="C85" s="44" t="s">
        <v>2</v>
      </c>
      <c r="D85" s="44">
        <v>10292141</v>
      </c>
      <c r="E85" s="44">
        <v>1363</v>
      </c>
      <c r="F85" s="44">
        <v>14</v>
      </c>
      <c r="G85" s="45">
        <v>41609.093055555553</v>
      </c>
      <c r="H85" s="56"/>
      <c r="I85" s="56"/>
      <c r="J85" s="44">
        <v>138</v>
      </c>
      <c r="K85" s="44">
        <v>74</v>
      </c>
      <c r="L85" s="44">
        <v>2.4</v>
      </c>
    </row>
    <row r="86" spans="1:12" ht="13.5" thickBot="1" x14ac:dyDescent="0.45">
      <c r="A86" s="46" t="str">
        <f t="shared" si="1"/>
        <v>1363_16</v>
      </c>
      <c r="B86" s="46" t="s">
        <v>16</v>
      </c>
      <c r="C86" s="46" t="s">
        <v>2</v>
      </c>
      <c r="D86" s="46">
        <v>10292141</v>
      </c>
      <c r="E86" s="46">
        <v>1363</v>
      </c>
      <c r="F86" s="46">
        <v>16</v>
      </c>
      <c r="G86" s="47">
        <v>41609.342361111114</v>
      </c>
      <c r="H86" s="57"/>
      <c r="I86" s="57"/>
      <c r="J86" s="46">
        <v>135</v>
      </c>
      <c r="K86" s="46">
        <v>76</v>
      </c>
      <c r="L86" s="46">
        <v>2.46</v>
      </c>
    </row>
    <row r="87" spans="1:12" x14ac:dyDescent="0.4">
      <c r="A87" s="38" t="str">
        <f t="shared" si="1"/>
        <v>1366_1</v>
      </c>
      <c r="B87" s="38" t="s">
        <v>29</v>
      </c>
      <c r="C87" s="38" t="s">
        <v>3</v>
      </c>
      <c r="D87" s="38">
        <v>10292141</v>
      </c>
      <c r="E87" s="38">
        <v>1366</v>
      </c>
      <c r="F87" s="38">
        <v>1</v>
      </c>
      <c r="G87" s="39">
        <v>41607.978472222225</v>
      </c>
      <c r="H87" s="39">
        <v>41608.37222222222</v>
      </c>
      <c r="I87" s="38">
        <v>1093</v>
      </c>
      <c r="J87" s="38">
        <v>48</v>
      </c>
      <c r="K87" s="38">
        <v>3.1</v>
      </c>
      <c r="L87" s="38">
        <v>1.8</v>
      </c>
    </row>
    <row r="88" spans="1:12" x14ac:dyDescent="0.4">
      <c r="A88" s="3" t="str">
        <f t="shared" si="1"/>
        <v>1366_5</v>
      </c>
      <c r="B88" s="3" t="s">
        <v>25</v>
      </c>
      <c r="C88" s="3" t="s">
        <v>2</v>
      </c>
      <c r="D88" s="3">
        <v>10292141</v>
      </c>
      <c r="E88" s="3">
        <v>1366</v>
      </c>
      <c r="F88" s="3">
        <v>5</v>
      </c>
      <c r="G88" s="35">
        <v>41607.978472222225</v>
      </c>
      <c r="H88" s="34"/>
      <c r="I88" s="34"/>
      <c r="J88" s="3">
        <v>137</v>
      </c>
      <c r="K88" s="3">
        <v>61</v>
      </c>
      <c r="L88" s="3">
        <v>2.38</v>
      </c>
    </row>
    <row r="89" spans="1:12" x14ac:dyDescent="0.4">
      <c r="A89" s="3" t="str">
        <f t="shared" si="1"/>
        <v>1366_6</v>
      </c>
      <c r="B89" s="3" t="s">
        <v>28</v>
      </c>
      <c r="C89" s="3" t="s">
        <v>2</v>
      </c>
      <c r="D89" s="3">
        <v>10292141</v>
      </c>
      <c r="E89" s="3">
        <v>1366</v>
      </c>
      <c r="F89" s="3">
        <v>6</v>
      </c>
      <c r="G89" s="35">
        <v>41608.09652777778</v>
      </c>
      <c r="H89" s="34"/>
      <c r="I89" s="34"/>
      <c r="J89" s="3">
        <v>138</v>
      </c>
      <c r="K89" s="3">
        <v>75</v>
      </c>
      <c r="L89" s="3">
        <v>2.4300000000000002</v>
      </c>
    </row>
    <row r="90" spans="1:12" x14ac:dyDescent="0.4">
      <c r="A90" s="3" t="str">
        <f t="shared" si="1"/>
        <v>1366_7</v>
      </c>
      <c r="B90" s="3" t="s">
        <v>26</v>
      </c>
      <c r="C90" s="3" t="s">
        <v>2</v>
      </c>
      <c r="D90" s="3">
        <v>10292141</v>
      </c>
      <c r="E90" s="3">
        <v>1366</v>
      </c>
      <c r="F90" s="3">
        <v>7</v>
      </c>
      <c r="G90" s="35">
        <v>41608.227083333331</v>
      </c>
      <c r="H90" s="34"/>
      <c r="I90" s="34"/>
      <c r="J90" s="3">
        <v>138</v>
      </c>
      <c r="K90" s="3">
        <v>69</v>
      </c>
      <c r="L90" s="3">
        <v>2.37</v>
      </c>
    </row>
    <row r="91" spans="1:12" x14ac:dyDescent="0.4">
      <c r="A91" s="3" t="str">
        <f t="shared" si="1"/>
        <v>1366_8</v>
      </c>
      <c r="B91" s="3" t="s">
        <v>27</v>
      </c>
      <c r="C91" s="3" t="s">
        <v>2</v>
      </c>
      <c r="D91" s="3">
        <v>10292141</v>
      </c>
      <c r="E91" s="3">
        <v>1366</v>
      </c>
      <c r="F91" s="3">
        <v>8</v>
      </c>
      <c r="G91" s="35">
        <v>41608.37222222222</v>
      </c>
      <c r="H91" s="34"/>
      <c r="I91" s="34"/>
      <c r="J91" s="3">
        <v>140</v>
      </c>
      <c r="K91" s="3">
        <v>77</v>
      </c>
      <c r="L91" s="3">
        <v>2.4700000000000002</v>
      </c>
    </row>
    <row r="92" spans="1:12" x14ac:dyDescent="0.4">
      <c r="A92" s="3" t="str">
        <f t="shared" si="1"/>
        <v>1366_2</v>
      </c>
      <c r="B92" s="3" t="s">
        <v>21</v>
      </c>
      <c r="C92" s="3" t="s">
        <v>3</v>
      </c>
      <c r="D92" s="3">
        <v>10292141</v>
      </c>
      <c r="E92" s="3">
        <v>1366</v>
      </c>
      <c r="F92" s="3">
        <v>2</v>
      </c>
      <c r="G92" s="35">
        <v>41608.963888888888</v>
      </c>
      <c r="H92" s="35">
        <v>41609.355555555558</v>
      </c>
      <c r="I92" s="3">
        <v>1315</v>
      </c>
      <c r="J92" s="3">
        <v>60</v>
      </c>
      <c r="K92" s="3">
        <v>5.4</v>
      </c>
      <c r="L92" s="3">
        <v>2.6</v>
      </c>
    </row>
    <row r="93" spans="1:12" x14ac:dyDescent="0.4">
      <c r="A93" s="3" t="str">
        <f t="shared" si="1"/>
        <v>1366_13</v>
      </c>
      <c r="B93" s="3" t="s">
        <v>24</v>
      </c>
      <c r="C93" s="3" t="s">
        <v>2</v>
      </c>
      <c r="D93" s="3">
        <v>10292141</v>
      </c>
      <c r="E93" s="3">
        <v>1366</v>
      </c>
      <c r="F93" s="3">
        <v>13</v>
      </c>
      <c r="G93" s="35">
        <v>41608.963888888888</v>
      </c>
      <c r="H93" s="34"/>
      <c r="I93" s="34"/>
      <c r="J93" s="3">
        <v>135</v>
      </c>
      <c r="K93" s="3">
        <v>73</v>
      </c>
      <c r="L93" s="3">
        <v>2.4</v>
      </c>
    </row>
    <row r="94" spans="1:12" x14ac:dyDescent="0.4">
      <c r="A94" s="3" t="str">
        <f t="shared" si="1"/>
        <v>1366_14</v>
      </c>
      <c r="B94" s="3" t="s">
        <v>30</v>
      </c>
      <c r="C94" s="3" t="s">
        <v>2</v>
      </c>
      <c r="D94" s="3">
        <v>10292141</v>
      </c>
      <c r="E94" s="3">
        <v>1366</v>
      </c>
      <c r="F94" s="3">
        <v>14</v>
      </c>
      <c r="G94" s="35">
        <v>41609.084027777775</v>
      </c>
      <c r="H94" s="34"/>
      <c r="I94" s="34"/>
      <c r="J94" s="3">
        <v>137</v>
      </c>
      <c r="K94" s="3">
        <v>70</v>
      </c>
      <c r="L94" s="3">
        <v>2.44</v>
      </c>
    </row>
    <row r="95" spans="1:12" x14ac:dyDescent="0.4">
      <c r="A95" s="44" t="str">
        <f t="shared" si="1"/>
        <v>1366_15</v>
      </c>
      <c r="B95" s="44" t="s">
        <v>23</v>
      </c>
      <c r="C95" s="44" t="s">
        <v>2</v>
      </c>
      <c r="D95" s="44">
        <v>10292141</v>
      </c>
      <c r="E95" s="44">
        <v>1366</v>
      </c>
      <c r="F95" s="44">
        <v>15</v>
      </c>
      <c r="G95" s="45">
        <v>41609.250694444447</v>
      </c>
      <c r="H95" s="56"/>
      <c r="I95" s="56"/>
      <c r="J95" s="44">
        <v>134</v>
      </c>
      <c r="K95" s="44">
        <v>65</v>
      </c>
      <c r="L95" s="44">
        <v>2.42</v>
      </c>
    </row>
    <row r="96" spans="1:12" ht="13.5" thickBot="1" x14ac:dyDescent="0.45">
      <c r="A96" s="46" t="str">
        <f t="shared" si="1"/>
        <v>1366_16</v>
      </c>
      <c r="B96" s="46" t="s">
        <v>22</v>
      </c>
      <c r="C96" s="46" t="s">
        <v>2</v>
      </c>
      <c r="D96" s="46">
        <v>10292141</v>
      </c>
      <c r="E96" s="46">
        <v>1366</v>
      </c>
      <c r="F96" s="46">
        <v>16</v>
      </c>
      <c r="G96" s="47">
        <v>41609.355555555558</v>
      </c>
      <c r="H96" s="57"/>
      <c r="I96" s="57"/>
      <c r="J96" s="46">
        <v>135</v>
      </c>
      <c r="K96" s="46">
        <v>74</v>
      </c>
      <c r="L96" s="46">
        <v>2.48</v>
      </c>
    </row>
    <row r="97" spans="1:12" x14ac:dyDescent="0.4">
      <c r="A97" s="38" t="str">
        <f t="shared" si="1"/>
        <v>1380_1</v>
      </c>
      <c r="B97" s="38" t="s">
        <v>136</v>
      </c>
      <c r="C97" s="38" t="s">
        <v>3</v>
      </c>
      <c r="D97" s="38">
        <v>10315772</v>
      </c>
      <c r="E97" s="38">
        <v>1380</v>
      </c>
      <c r="F97" s="38">
        <v>1</v>
      </c>
      <c r="G97" s="39">
        <v>41670.988888888889</v>
      </c>
      <c r="H97" s="39">
        <v>41671.335416666669</v>
      </c>
      <c r="I97" s="38">
        <v>1125</v>
      </c>
      <c r="J97" s="38">
        <v>29</v>
      </c>
      <c r="K97" s="38">
        <v>2.8</v>
      </c>
      <c r="L97" s="38">
        <v>1.1000000000000001</v>
      </c>
    </row>
    <row r="98" spans="1:12" x14ac:dyDescent="0.4">
      <c r="A98" s="3" t="str">
        <f t="shared" si="1"/>
        <v>1380_5</v>
      </c>
      <c r="B98" s="3" t="s">
        <v>83</v>
      </c>
      <c r="C98" s="3" t="s">
        <v>2</v>
      </c>
      <c r="D98" s="3">
        <v>10315772</v>
      </c>
      <c r="E98" s="3">
        <v>1380</v>
      </c>
      <c r="F98" s="3">
        <v>5</v>
      </c>
      <c r="G98" s="35">
        <v>41670.988888888889</v>
      </c>
      <c r="H98" s="34"/>
      <c r="I98" s="34"/>
      <c r="J98" s="3">
        <v>138</v>
      </c>
      <c r="K98" s="3">
        <v>45</v>
      </c>
      <c r="L98" s="3">
        <v>2.33</v>
      </c>
    </row>
    <row r="99" spans="1:12" x14ac:dyDescent="0.4">
      <c r="A99" s="3" t="str">
        <f t="shared" si="1"/>
        <v>1380_6</v>
      </c>
      <c r="B99" s="3" t="s">
        <v>125</v>
      </c>
      <c r="C99" s="3" t="s">
        <v>2</v>
      </c>
      <c r="D99" s="3">
        <v>10315772</v>
      </c>
      <c r="E99" s="3">
        <v>1380</v>
      </c>
      <c r="F99" s="3">
        <v>6</v>
      </c>
      <c r="G99" s="35">
        <v>41671.099305555559</v>
      </c>
      <c r="H99" s="4"/>
      <c r="I99" s="34"/>
      <c r="J99" s="3">
        <v>141</v>
      </c>
      <c r="K99" s="3">
        <v>52</v>
      </c>
      <c r="L99" s="3">
        <v>2.41</v>
      </c>
    </row>
    <row r="100" spans="1:12" x14ac:dyDescent="0.4">
      <c r="A100" s="3" t="str">
        <f t="shared" si="1"/>
        <v>1380_7</v>
      </c>
      <c r="B100" s="3" t="s">
        <v>84</v>
      </c>
      <c r="C100" s="3" t="s">
        <v>2</v>
      </c>
      <c r="D100" s="3">
        <v>10315772</v>
      </c>
      <c r="E100" s="3">
        <v>1380</v>
      </c>
      <c r="F100" s="3">
        <v>7</v>
      </c>
      <c r="G100" s="35">
        <v>41671.218055555553</v>
      </c>
      <c r="H100" s="34"/>
      <c r="I100" s="34"/>
      <c r="J100" s="3">
        <v>139</v>
      </c>
      <c r="K100" s="3">
        <v>50</v>
      </c>
      <c r="L100" s="3">
        <v>2.27</v>
      </c>
    </row>
    <row r="101" spans="1:12" x14ac:dyDescent="0.4">
      <c r="A101" s="3" t="str">
        <f t="shared" si="1"/>
        <v>1380_8</v>
      </c>
      <c r="B101" s="3" t="s">
        <v>126</v>
      </c>
      <c r="C101" s="3" t="s">
        <v>2</v>
      </c>
      <c r="D101" s="3">
        <v>10315772</v>
      </c>
      <c r="E101" s="3">
        <v>1380</v>
      </c>
      <c r="F101" s="3">
        <v>8</v>
      </c>
      <c r="G101" s="35">
        <v>41671.335416666669</v>
      </c>
      <c r="H101" s="34"/>
      <c r="I101" s="34"/>
      <c r="J101" s="3">
        <v>140</v>
      </c>
      <c r="K101" s="3">
        <v>56</v>
      </c>
      <c r="L101" s="3">
        <v>2.39</v>
      </c>
    </row>
    <row r="102" spans="1:12" x14ac:dyDescent="0.4">
      <c r="A102" s="3" t="str">
        <f t="shared" si="1"/>
        <v>1380_2</v>
      </c>
      <c r="B102" s="3" t="s">
        <v>124</v>
      </c>
      <c r="C102" s="3" t="s">
        <v>3</v>
      </c>
      <c r="D102" s="3">
        <v>10315772</v>
      </c>
      <c r="E102" s="3">
        <v>1380</v>
      </c>
      <c r="F102" s="3">
        <v>2</v>
      </c>
      <c r="G102" s="35">
        <v>41671.979166666664</v>
      </c>
      <c r="H102" s="35">
        <v>41672.350694444445</v>
      </c>
      <c r="I102" s="3">
        <v>800</v>
      </c>
      <c r="J102" s="3">
        <v>20</v>
      </c>
      <c r="K102" s="3">
        <v>1.6</v>
      </c>
      <c r="L102" s="3">
        <v>0.6</v>
      </c>
    </row>
    <row r="103" spans="1:12" x14ac:dyDescent="0.4">
      <c r="A103" s="3" t="str">
        <f t="shared" si="1"/>
        <v>1380_13</v>
      </c>
      <c r="B103" s="3" t="s">
        <v>32</v>
      </c>
      <c r="C103" s="3" t="s">
        <v>2</v>
      </c>
      <c r="D103" s="3">
        <v>10315772</v>
      </c>
      <c r="E103" s="3">
        <v>1380</v>
      </c>
      <c r="F103" s="3">
        <v>13</v>
      </c>
      <c r="G103" s="35">
        <v>41671.979166666664</v>
      </c>
      <c r="H103" s="34"/>
      <c r="I103" s="34"/>
      <c r="J103" s="3">
        <v>137</v>
      </c>
      <c r="K103" s="3">
        <v>50</v>
      </c>
      <c r="L103" s="3">
        <v>2.2999999999999998</v>
      </c>
    </row>
    <row r="104" spans="1:12" x14ac:dyDescent="0.4">
      <c r="A104" s="3" t="str">
        <f t="shared" si="1"/>
        <v>1380_14</v>
      </c>
      <c r="B104" s="3" t="s">
        <v>33</v>
      </c>
      <c r="C104" s="3" t="s">
        <v>2</v>
      </c>
      <c r="D104" s="3">
        <v>10315772</v>
      </c>
      <c r="E104" s="3">
        <v>1380</v>
      </c>
      <c r="F104" s="3">
        <v>14</v>
      </c>
      <c r="G104" s="35">
        <v>41672.092361111114</v>
      </c>
      <c r="H104" s="34"/>
      <c r="I104" s="34"/>
      <c r="J104" s="3">
        <v>138</v>
      </c>
      <c r="K104" s="3">
        <v>49</v>
      </c>
      <c r="L104" s="3">
        <v>2.2799999999999998</v>
      </c>
    </row>
    <row r="105" spans="1:12" x14ac:dyDescent="0.4">
      <c r="A105" s="44" t="str">
        <f t="shared" si="1"/>
        <v>1380_15</v>
      </c>
      <c r="B105" s="44" t="s">
        <v>34</v>
      </c>
      <c r="C105" s="44" t="s">
        <v>2</v>
      </c>
      <c r="D105" s="44">
        <v>10315772</v>
      </c>
      <c r="E105" s="44">
        <v>1380</v>
      </c>
      <c r="F105" s="44">
        <v>15</v>
      </c>
      <c r="G105" s="45">
        <v>41672.224999999999</v>
      </c>
      <c r="H105" s="56"/>
      <c r="I105" s="56"/>
      <c r="J105" s="44">
        <v>139</v>
      </c>
      <c r="K105" s="44">
        <v>48</v>
      </c>
      <c r="L105" s="44">
        <v>2.2599999999999998</v>
      </c>
    </row>
    <row r="106" spans="1:12" ht="13.5" thickBot="1" x14ac:dyDescent="0.45">
      <c r="A106" s="46" t="str">
        <f t="shared" si="1"/>
        <v>1380_16</v>
      </c>
      <c r="B106" s="46" t="s">
        <v>82</v>
      </c>
      <c r="C106" s="46" t="s">
        <v>2</v>
      </c>
      <c r="D106" s="46">
        <v>10315772</v>
      </c>
      <c r="E106" s="46">
        <v>1380</v>
      </c>
      <c r="F106" s="46">
        <v>16</v>
      </c>
      <c r="G106" s="47">
        <v>41672.350694444445</v>
      </c>
      <c r="H106" s="57"/>
      <c r="I106" s="57"/>
      <c r="J106" s="46">
        <v>139</v>
      </c>
      <c r="K106" s="46">
        <v>50</v>
      </c>
      <c r="L106" s="46">
        <v>2.2599999999999998</v>
      </c>
    </row>
    <row r="107" spans="1:12" x14ac:dyDescent="0.4">
      <c r="A107" s="38" t="str">
        <f t="shared" si="1"/>
        <v>1383_1</v>
      </c>
      <c r="B107" s="38" t="s">
        <v>127</v>
      </c>
      <c r="C107" s="38" t="s">
        <v>3</v>
      </c>
      <c r="D107" s="38">
        <v>10315772</v>
      </c>
      <c r="E107" s="38">
        <v>1383</v>
      </c>
      <c r="F107" s="38">
        <v>1</v>
      </c>
      <c r="G107" s="39">
        <v>41670.975694444445</v>
      </c>
      <c r="H107" s="39">
        <v>41671.344444444447</v>
      </c>
      <c r="I107" s="38">
        <v>2775</v>
      </c>
      <c r="J107" s="38">
        <v>47</v>
      </c>
      <c r="K107" s="38">
        <v>4.7</v>
      </c>
      <c r="L107" s="38">
        <v>1.4</v>
      </c>
    </row>
    <row r="108" spans="1:12" x14ac:dyDescent="0.4">
      <c r="A108" s="3" t="str">
        <f t="shared" si="1"/>
        <v>1383_5</v>
      </c>
      <c r="B108" s="3" t="s">
        <v>129</v>
      </c>
      <c r="C108" s="3" t="s">
        <v>2</v>
      </c>
      <c r="D108" s="3">
        <v>10315772</v>
      </c>
      <c r="E108" s="3">
        <v>1383</v>
      </c>
      <c r="F108" s="3">
        <v>5</v>
      </c>
      <c r="G108" s="35">
        <v>41670.975694444445</v>
      </c>
      <c r="H108" s="34"/>
      <c r="I108" s="34"/>
      <c r="J108" s="3">
        <v>141</v>
      </c>
      <c r="K108" s="3">
        <v>79</v>
      </c>
      <c r="L108" s="3">
        <v>2.4900000000000002</v>
      </c>
    </row>
    <row r="109" spans="1:12" x14ac:dyDescent="0.4">
      <c r="A109" s="3" t="str">
        <f t="shared" si="1"/>
        <v>1383_6</v>
      </c>
      <c r="B109" s="3" t="s">
        <v>130</v>
      </c>
      <c r="C109" s="3" t="s">
        <v>2</v>
      </c>
      <c r="D109" s="3">
        <v>10315772</v>
      </c>
      <c r="E109" s="3">
        <v>1383</v>
      </c>
      <c r="F109" s="3">
        <v>6</v>
      </c>
      <c r="G109" s="35">
        <v>41671.095833333333</v>
      </c>
      <c r="H109" s="34"/>
      <c r="I109" s="34"/>
      <c r="J109" s="3">
        <v>142</v>
      </c>
      <c r="K109" s="3">
        <v>84</v>
      </c>
      <c r="L109" s="3">
        <v>2.4500000000000002</v>
      </c>
    </row>
    <row r="110" spans="1:12" x14ac:dyDescent="0.4">
      <c r="A110" s="3" t="str">
        <f t="shared" si="1"/>
        <v>1383_7</v>
      </c>
      <c r="B110" s="3" t="s">
        <v>86</v>
      </c>
      <c r="C110" s="3" t="s">
        <v>2</v>
      </c>
      <c r="D110" s="3">
        <v>10315772</v>
      </c>
      <c r="E110" s="3">
        <v>1383</v>
      </c>
      <c r="F110" s="3">
        <v>7</v>
      </c>
      <c r="G110" s="35">
        <v>41671.222222222219</v>
      </c>
      <c r="H110" s="34"/>
      <c r="I110" s="34"/>
      <c r="J110" s="3">
        <v>141</v>
      </c>
      <c r="K110" s="3">
        <v>80</v>
      </c>
      <c r="L110" s="3">
        <v>2.46</v>
      </c>
    </row>
    <row r="111" spans="1:12" x14ac:dyDescent="0.4">
      <c r="A111" s="3" t="str">
        <f t="shared" si="1"/>
        <v>1383_8</v>
      </c>
      <c r="B111" s="3" t="s">
        <v>87</v>
      </c>
      <c r="C111" s="3" t="s">
        <v>2</v>
      </c>
      <c r="D111" s="3">
        <v>10315772</v>
      </c>
      <c r="E111" s="3">
        <v>1383</v>
      </c>
      <c r="F111" s="3">
        <v>8</v>
      </c>
      <c r="G111" s="35">
        <v>41671.344444444447</v>
      </c>
      <c r="H111" s="34"/>
      <c r="I111" s="34"/>
      <c r="J111" s="3">
        <v>143</v>
      </c>
      <c r="K111" s="3">
        <v>89</v>
      </c>
      <c r="L111" s="3">
        <v>2.5299999999999998</v>
      </c>
    </row>
    <row r="112" spans="1:12" x14ac:dyDescent="0.4">
      <c r="A112" s="3" t="str">
        <f t="shared" si="1"/>
        <v>1383_2</v>
      </c>
      <c r="B112" s="3" t="s">
        <v>128</v>
      </c>
      <c r="C112" s="3" t="s">
        <v>3</v>
      </c>
      <c r="D112" s="3">
        <v>10315772</v>
      </c>
      <c r="E112" s="3">
        <v>1383</v>
      </c>
      <c r="F112" s="3">
        <v>2</v>
      </c>
      <c r="G112" s="35">
        <v>41671.967361111114</v>
      </c>
      <c r="H112" s="35">
        <v>41672.363194444442</v>
      </c>
      <c r="I112" s="3">
        <v>470</v>
      </c>
      <c r="J112" s="3">
        <v>25</v>
      </c>
      <c r="K112" s="3">
        <v>4.7</v>
      </c>
      <c r="L112" s="3">
        <v>0.9</v>
      </c>
    </row>
    <row r="113" spans="1:12" x14ac:dyDescent="0.4">
      <c r="A113" s="3" t="str">
        <f t="shared" si="1"/>
        <v>1383_13</v>
      </c>
      <c r="B113" s="3" t="s">
        <v>35</v>
      </c>
      <c r="C113" s="3" t="s">
        <v>2</v>
      </c>
      <c r="D113" s="3">
        <v>10315772</v>
      </c>
      <c r="E113" s="3">
        <v>1383</v>
      </c>
      <c r="F113" s="3">
        <v>13</v>
      </c>
      <c r="G113" s="35">
        <v>41671.967361111114</v>
      </c>
      <c r="H113" s="34"/>
      <c r="I113" s="34"/>
      <c r="J113" s="3">
        <v>139</v>
      </c>
      <c r="K113" s="3">
        <v>85</v>
      </c>
      <c r="L113" s="3">
        <v>2.4300000000000002</v>
      </c>
    </row>
    <row r="114" spans="1:12" x14ac:dyDescent="0.4">
      <c r="A114" s="3" t="str">
        <f t="shared" si="1"/>
        <v>1383_14</v>
      </c>
      <c r="B114" s="3" t="s">
        <v>36</v>
      </c>
      <c r="C114" s="3" t="s">
        <v>2</v>
      </c>
      <c r="D114" s="3">
        <v>10315772</v>
      </c>
      <c r="E114" s="3">
        <v>1383</v>
      </c>
      <c r="F114" s="3">
        <v>14</v>
      </c>
      <c r="G114" s="35">
        <v>41672.113194444442</v>
      </c>
      <c r="H114" s="34"/>
      <c r="I114" s="34"/>
      <c r="J114" s="3">
        <v>139</v>
      </c>
      <c r="K114" s="3">
        <v>83</v>
      </c>
      <c r="L114" s="3">
        <v>2.37</v>
      </c>
    </row>
    <row r="115" spans="1:12" x14ac:dyDescent="0.4">
      <c r="A115" s="3" t="str">
        <f t="shared" si="1"/>
        <v>1383_15</v>
      </c>
      <c r="B115" s="3" t="s">
        <v>96</v>
      </c>
      <c r="C115" s="3" t="s">
        <v>2</v>
      </c>
      <c r="D115" s="3">
        <v>10315772</v>
      </c>
      <c r="E115" s="3">
        <v>1383</v>
      </c>
      <c r="F115" s="3">
        <v>15</v>
      </c>
      <c r="G115" s="35">
        <v>41672.231249999997</v>
      </c>
      <c r="H115" s="34"/>
      <c r="I115" s="34"/>
      <c r="J115" s="3">
        <v>140</v>
      </c>
      <c r="K115" s="3">
        <v>80</v>
      </c>
      <c r="L115" s="3">
        <v>2.4300000000000002</v>
      </c>
    </row>
    <row r="116" spans="1:12" ht="13.5" thickBot="1" x14ac:dyDescent="0.45">
      <c r="A116" s="42" t="str">
        <f t="shared" si="1"/>
        <v>1383_16</v>
      </c>
      <c r="B116" s="42" t="s">
        <v>85</v>
      </c>
      <c r="C116" s="42" t="s">
        <v>2</v>
      </c>
      <c r="D116" s="42">
        <v>10315772</v>
      </c>
      <c r="E116" s="42">
        <v>1383</v>
      </c>
      <c r="F116" s="42">
        <v>16</v>
      </c>
      <c r="G116" s="43">
        <v>41672.363194444442</v>
      </c>
      <c r="H116" s="52"/>
      <c r="I116" s="52"/>
      <c r="J116" s="42">
        <v>142</v>
      </c>
      <c r="K116" s="42">
        <v>83</v>
      </c>
      <c r="L116" s="42">
        <v>2.44</v>
      </c>
    </row>
    <row r="117" spans="1:12" x14ac:dyDescent="0.4">
      <c r="A117" s="38" t="str">
        <f t="shared" si="1"/>
        <v>1388_1</v>
      </c>
      <c r="B117" s="38" t="s">
        <v>131</v>
      </c>
      <c r="C117" s="38" t="s">
        <v>3</v>
      </c>
      <c r="D117" s="38">
        <v>10315772</v>
      </c>
      <c r="E117" s="38">
        <v>1388</v>
      </c>
      <c r="F117" s="38">
        <v>1</v>
      </c>
      <c r="G117" s="51">
        <v>41670.979166666664</v>
      </c>
      <c r="H117" s="39">
        <v>41671.371527777781</v>
      </c>
      <c r="I117" s="38">
        <v>2210</v>
      </c>
      <c r="J117" s="38">
        <v>40</v>
      </c>
      <c r="K117" s="38">
        <v>4</v>
      </c>
      <c r="L117" s="38">
        <v>1.5</v>
      </c>
    </row>
    <row r="118" spans="1:12" x14ac:dyDescent="0.4">
      <c r="A118" s="3" t="str">
        <f t="shared" si="1"/>
        <v>1388_6</v>
      </c>
      <c r="B118" s="3" t="s">
        <v>89</v>
      </c>
      <c r="C118" s="3" t="s">
        <v>2</v>
      </c>
      <c r="D118" s="3">
        <v>10315772</v>
      </c>
      <c r="E118" s="3">
        <v>1388</v>
      </c>
      <c r="F118" s="3">
        <v>6</v>
      </c>
      <c r="G118" s="35">
        <v>41671.114583333336</v>
      </c>
      <c r="H118" s="34"/>
      <c r="I118" s="34"/>
      <c r="J118" s="3">
        <v>145</v>
      </c>
      <c r="K118" s="3">
        <v>67</v>
      </c>
      <c r="L118" s="3">
        <v>2.59</v>
      </c>
    </row>
    <row r="119" spans="1:12" x14ac:dyDescent="0.4">
      <c r="A119" s="3" t="str">
        <f t="shared" si="1"/>
        <v>1388_7</v>
      </c>
      <c r="B119" s="3" t="s">
        <v>90</v>
      </c>
      <c r="C119" s="3" t="s">
        <v>2</v>
      </c>
      <c r="D119" s="3">
        <v>10315772</v>
      </c>
      <c r="E119" s="3">
        <v>1388</v>
      </c>
      <c r="F119" s="3">
        <v>7</v>
      </c>
      <c r="G119" s="35">
        <v>41671.240972222222</v>
      </c>
      <c r="H119" s="34"/>
      <c r="I119" s="34"/>
      <c r="J119" s="3">
        <v>143</v>
      </c>
      <c r="K119" s="3">
        <v>57</v>
      </c>
      <c r="L119" s="3">
        <v>2.4900000000000002</v>
      </c>
    </row>
    <row r="120" spans="1:12" x14ac:dyDescent="0.4">
      <c r="A120" s="3" t="str">
        <f t="shared" si="1"/>
        <v>1388_8</v>
      </c>
      <c r="B120" s="3" t="s">
        <v>91</v>
      </c>
      <c r="C120" s="3" t="s">
        <v>2</v>
      </c>
      <c r="D120" s="3">
        <v>10315772</v>
      </c>
      <c r="E120" s="3">
        <v>1388</v>
      </c>
      <c r="F120" s="3">
        <v>8</v>
      </c>
      <c r="G120" s="35">
        <v>41671.371527777781</v>
      </c>
      <c r="H120" s="34"/>
      <c r="I120" s="34"/>
      <c r="J120" s="3">
        <v>144</v>
      </c>
      <c r="K120" s="3">
        <v>51</v>
      </c>
      <c r="L120" s="3">
        <v>2.2400000000000002</v>
      </c>
    </row>
    <row r="121" spans="1:12" x14ac:dyDescent="0.4">
      <c r="A121" s="3" t="str">
        <f t="shared" si="1"/>
        <v>1388_2</v>
      </c>
      <c r="B121" s="3" t="s">
        <v>38</v>
      </c>
      <c r="C121" s="3" t="s">
        <v>3</v>
      </c>
      <c r="D121" s="3">
        <v>10315772</v>
      </c>
      <c r="E121" s="3">
        <v>1388</v>
      </c>
      <c r="F121" s="3">
        <v>2</v>
      </c>
      <c r="G121" s="35">
        <v>41671.963194444441</v>
      </c>
      <c r="H121" s="35">
        <v>41672.382638888892</v>
      </c>
      <c r="I121" s="3">
        <v>1545</v>
      </c>
      <c r="J121" s="3">
        <v>14</v>
      </c>
      <c r="K121" s="3">
        <v>2.9</v>
      </c>
      <c r="L121" s="3">
        <v>0.6</v>
      </c>
    </row>
    <row r="122" spans="1:12" x14ac:dyDescent="0.4">
      <c r="A122" s="3" t="str">
        <f t="shared" si="1"/>
        <v>1388_13</v>
      </c>
      <c r="B122" s="3" t="s">
        <v>39</v>
      </c>
      <c r="C122" s="3" t="s">
        <v>2</v>
      </c>
      <c r="D122" s="3">
        <v>10315772</v>
      </c>
      <c r="E122" s="3">
        <v>1388</v>
      </c>
      <c r="F122" s="3">
        <v>13</v>
      </c>
      <c r="G122" s="35">
        <v>41671.963194444441</v>
      </c>
      <c r="H122" s="34"/>
      <c r="I122" s="34"/>
      <c r="J122" s="3">
        <v>138</v>
      </c>
      <c r="K122" s="3">
        <v>64</v>
      </c>
      <c r="L122" s="3">
        <v>2.2999999999999998</v>
      </c>
    </row>
    <row r="123" spans="1:12" x14ac:dyDescent="0.4">
      <c r="A123" s="3" t="str">
        <f t="shared" si="1"/>
        <v>1388_14</v>
      </c>
      <c r="B123" s="3" t="s">
        <v>37</v>
      </c>
      <c r="C123" s="3" t="s">
        <v>2</v>
      </c>
      <c r="D123" s="3">
        <v>10315772</v>
      </c>
      <c r="E123" s="3">
        <v>1388</v>
      </c>
      <c r="F123" s="3">
        <v>14</v>
      </c>
      <c r="G123" s="35">
        <v>41672.106249999997</v>
      </c>
      <c r="H123" s="34"/>
      <c r="I123" s="34"/>
      <c r="J123" s="3">
        <v>139</v>
      </c>
      <c r="K123" s="3">
        <v>62</v>
      </c>
      <c r="L123" s="3">
        <v>2.31</v>
      </c>
    </row>
    <row r="124" spans="1:12" x14ac:dyDescent="0.4">
      <c r="A124" s="44" t="str">
        <f t="shared" si="1"/>
        <v>1388_15</v>
      </c>
      <c r="B124" s="44" t="s">
        <v>97</v>
      </c>
      <c r="C124" s="44" t="s">
        <v>2</v>
      </c>
      <c r="D124" s="44">
        <v>10315772</v>
      </c>
      <c r="E124" s="44">
        <v>1388</v>
      </c>
      <c r="F124" s="44">
        <v>15</v>
      </c>
      <c r="G124" s="45">
        <v>41672.248611111114</v>
      </c>
      <c r="H124" s="56"/>
      <c r="I124" s="56"/>
      <c r="J124" s="44">
        <v>139</v>
      </c>
      <c r="K124" s="44">
        <v>60</v>
      </c>
      <c r="L124" s="44">
        <v>2.31</v>
      </c>
    </row>
    <row r="125" spans="1:12" ht="13.5" thickBot="1" x14ac:dyDescent="0.45">
      <c r="A125" s="46" t="str">
        <f t="shared" si="1"/>
        <v>1388_16</v>
      </c>
      <c r="B125" s="46" t="s">
        <v>88</v>
      </c>
      <c r="C125" s="46" t="s">
        <v>2</v>
      </c>
      <c r="D125" s="46">
        <v>10315772</v>
      </c>
      <c r="E125" s="46">
        <v>1388</v>
      </c>
      <c r="F125" s="46">
        <v>16</v>
      </c>
      <c r="G125" s="47">
        <v>41672.382638888892</v>
      </c>
      <c r="H125" s="57"/>
      <c r="I125" s="57"/>
      <c r="J125" s="46">
        <v>143</v>
      </c>
      <c r="K125" s="46">
        <v>57</v>
      </c>
      <c r="L125" s="46">
        <v>2.4500000000000002</v>
      </c>
    </row>
    <row r="126" spans="1:12" x14ac:dyDescent="0.4">
      <c r="A126" s="38" t="str">
        <f t="shared" si="1"/>
        <v>1390_1</v>
      </c>
      <c r="B126" s="38" t="s">
        <v>98</v>
      </c>
      <c r="C126" s="38" t="s">
        <v>3</v>
      </c>
      <c r="D126" s="38">
        <v>10315772</v>
      </c>
      <c r="E126" s="38">
        <v>1390</v>
      </c>
      <c r="F126" s="38">
        <v>1</v>
      </c>
      <c r="G126" s="39">
        <v>41670.980555555558</v>
      </c>
      <c r="H126" s="39">
        <v>41671.352777777778</v>
      </c>
      <c r="I126" s="38">
        <v>2020</v>
      </c>
      <c r="J126" s="38">
        <v>28</v>
      </c>
      <c r="K126" s="38">
        <v>3.8</v>
      </c>
      <c r="L126" s="38">
        <v>2.2000000000000002</v>
      </c>
    </row>
    <row r="127" spans="1:12" x14ac:dyDescent="0.4">
      <c r="A127" s="3" t="str">
        <f t="shared" si="1"/>
        <v>1390_5</v>
      </c>
      <c r="B127" s="3" t="s">
        <v>132</v>
      </c>
      <c r="C127" s="3" t="s">
        <v>2</v>
      </c>
      <c r="D127" s="3">
        <v>10315772</v>
      </c>
      <c r="E127" s="3">
        <v>1390</v>
      </c>
      <c r="F127" s="3">
        <v>5</v>
      </c>
      <c r="G127" s="35">
        <v>41670.980555555558</v>
      </c>
      <c r="H127" s="34"/>
      <c r="I127" s="34"/>
      <c r="J127" s="3">
        <v>140</v>
      </c>
      <c r="K127" s="3">
        <v>64</v>
      </c>
      <c r="L127" s="3">
        <v>2.4300000000000002</v>
      </c>
    </row>
    <row r="128" spans="1:12" x14ac:dyDescent="0.4">
      <c r="A128" s="3" t="str">
        <f t="shared" si="1"/>
        <v>1390_6</v>
      </c>
      <c r="B128" s="3" t="s">
        <v>93</v>
      </c>
      <c r="C128" s="3" t="s">
        <v>2</v>
      </c>
      <c r="D128" s="3">
        <v>10315772</v>
      </c>
      <c r="E128" s="3">
        <v>1390</v>
      </c>
      <c r="F128" s="3">
        <v>6</v>
      </c>
      <c r="G128" s="35">
        <v>41671.089583333334</v>
      </c>
      <c r="H128" s="34"/>
      <c r="I128" s="34"/>
      <c r="J128" s="3">
        <v>140</v>
      </c>
      <c r="K128" s="3">
        <v>68</v>
      </c>
      <c r="L128" s="3">
        <v>2.41</v>
      </c>
    </row>
    <row r="129" spans="1:12" x14ac:dyDescent="0.4">
      <c r="A129" s="3" t="str">
        <f t="shared" si="1"/>
        <v>1390_7</v>
      </c>
      <c r="B129" s="3" t="s">
        <v>133</v>
      </c>
      <c r="C129" s="3" t="s">
        <v>2</v>
      </c>
      <c r="D129" s="3">
        <v>10315772</v>
      </c>
      <c r="E129" s="3">
        <v>1390</v>
      </c>
      <c r="F129" s="3">
        <v>7</v>
      </c>
      <c r="G129" s="35">
        <v>41671.229861111111</v>
      </c>
      <c r="H129" s="34"/>
      <c r="I129" s="34"/>
      <c r="J129" s="3">
        <v>142</v>
      </c>
      <c r="K129" s="3">
        <v>64</v>
      </c>
      <c r="L129" s="3">
        <v>2.46</v>
      </c>
    </row>
    <row r="130" spans="1:12" x14ac:dyDescent="0.4">
      <c r="A130" s="3" t="str">
        <f t="shared" si="1"/>
        <v>1390_8</v>
      </c>
      <c r="B130" s="3" t="s">
        <v>94</v>
      </c>
      <c r="C130" s="3" t="s">
        <v>2</v>
      </c>
      <c r="D130" s="3">
        <v>10315772</v>
      </c>
      <c r="E130" s="3">
        <v>1390</v>
      </c>
      <c r="F130" s="3">
        <v>8</v>
      </c>
      <c r="G130" s="35">
        <v>41671.352777777778</v>
      </c>
      <c r="H130" s="34"/>
      <c r="I130" s="34"/>
      <c r="J130" s="3">
        <v>143</v>
      </c>
      <c r="K130" s="3">
        <v>67</v>
      </c>
      <c r="L130" s="3">
        <v>2.5</v>
      </c>
    </row>
    <row r="131" spans="1:12" x14ac:dyDescent="0.4">
      <c r="A131" s="3" t="str">
        <f t="shared" ref="A131:A194" si="2">CONCATENATE(E131,"_",F131)</f>
        <v>1390_2</v>
      </c>
      <c r="B131" s="3" t="s">
        <v>43</v>
      </c>
      <c r="C131" s="3" t="s">
        <v>3</v>
      </c>
      <c r="D131" s="3">
        <v>10315772</v>
      </c>
      <c r="E131" s="3">
        <v>1390</v>
      </c>
      <c r="F131" s="3">
        <v>2</v>
      </c>
      <c r="G131" s="35">
        <v>41671.972916666666</v>
      </c>
      <c r="H131" s="35">
        <v>41672.338194444441</v>
      </c>
      <c r="I131" s="3">
        <v>1370</v>
      </c>
      <c r="J131" s="3">
        <v>26</v>
      </c>
      <c r="K131" s="3">
        <v>3.3</v>
      </c>
      <c r="L131" s="3">
        <v>1.5</v>
      </c>
    </row>
    <row r="132" spans="1:12" x14ac:dyDescent="0.4">
      <c r="A132" s="3" t="str">
        <f t="shared" si="2"/>
        <v>1390_13</v>
      </c>
      <c r="B132" s="3" t="s">
        <v>40</v>
      </c>
      <c r="C132" s="3" t="s">
        <v>2</v>
      </c>
      <c r="D132" s="3">
        <v>10315772</v>
      </c>
      <c r="E132" s="3">
        <v>1390</v>
      </c>
      <c r="F132" s="3">
        <v>13</v>
      </c>
      <c r="G132" s="35">
        <v>41671.972916666666</v>
      </c>
      <c r="H132" s="34"/>
      <c r="I132" s="34"/>
      <c r="J132" s="3">
        <v>140</v>
      </c>
      <c r="K132" s="3">
        <v>66</v>
      </c>
      <c r="L132" s="3">
        <v>2.3199999999999998</v>
      </c>
    </row>
    <row r="133" spans="1:12" x14ac:dyDescent="0.4">
      <c r="A133" s="3" t="str">
        <f t="shared" si="2"/>
        <v>1390_14</v>
      </c>
      <c r="B133" s="3" t="s">
        <v>41</v>
      </c>
      <c r="C133" s="3" t="s">
        <v>2</v>
      </c>
      <c r="D133" s="3">
        <v>10315772</v>
      </c>
      <c r="E133" s="3">
        <v>1390</v>
      </c>
      <c r="F133" s="3">
        <v>14</v>
      </c>
      <c r="G133" s="35">
        <v>41672.099305555559</v>
      </c>
      <c r="H133" s="34"/>
      <c r="I133" s="34"/>
      <c r="J133" s="3">
        <v>140</v>
      </c>
      <c r="K133" s="3">
        <v>61</v>
      </c>
      <c r="L133" s="3">
        <v>2.35</v>
      </c>
    </row>
    <row r="134" spans="1:12" x14ac:dyDescent="0.4">
      <c r="A134" s="3" t="str">
        <f t="shared" si="2"/>
        <v>1390_15</v>
      </c>
      <c r="B134" s="3" t="s">
        <v>42</v>
      </c>
      <c r="C134" s="3" t="s">
        <v>2</v>
      </c>
      <c r="D134" s="3">
        <v>10315772</v>
      </c>
      <c r="E134" s="3">
        <v>1390</v>
      </c>
      <c r="F134" s="3">
        <v>15</v>
      </c>
      <c r="G134" s="35">
        <v>41672.237500000003</v>
      </c>
      <c r="H134" s="34"/>
      <c r="I134" s="34"/>
      <c r="J134" s="3">
        <v>141</v>
      </c>
      <c r="K134" s="3">
        <v>62</v>
      </c>
      <c r="L134" s="3">
        <v>2.4</v>
      </c>
    </row>
    <row r="135" spans="1:12" ht="13.5" thickBot="1" x14ac:dyDescent="0.45">
      <c r="A135" s="42" t="str">
        <f t="shared" si="2"/>
        <v>1390_16</v>
      </c>
      <c r="B135" s="42" t="s">
        <v>92</v>
      </c>
      <c r="C135" s="42" t="s">
        <v>2</v>
      </c>
      <c r="D135" s="42">
        <v>10315772</v>
      </c>
      <c r="E135" s="42">
        <v>1390</v>
      </c>
      <c r="F135" s="42">
        <v>16</v>
      </c>
      <c r="G135" s="43">
        <v>41672.338194444441</v>
      </c>
      <c r="H135" s="52"/>
      <c r="I135" s="52"/>
      <c r="J135" s="42">
        <v>140</v>
      </c>
      <c r="K135" s="42">
        <v>64</v>
      </c>
      <c r="L135" s="42">
        <v>2.35</v>
      </c>
    </row>
    <row r="136" spans="1:12" x14ac:dyDescent="0.4">
      <c r="A136" s="38" t="str">
        <f t="shared" si="2"/>
        <v>1397_1</v>
      </c>
      <c r="B136" s="38" t="s">
        <v>142</v>
      </c>
      <c r="C136" s="38" t="s">
        <v>3</v>
      </c>
      <c r="D136" s="38">
        <v>10328452</v>
      </c>
      <c r="E136" s="38">
        <v>1397</v>
      </c>
      <c r="F136" s="38">
        <v>1</v>
      </c>
      <c r="G136" s="39">
        <v>41691.96597222222</v>
      </c>
      <c r="H136" s="39">
        <v>41692.361111111109</v>
      </c>
      <c r="I136" s="38">
        <v>3380</v>
      </c>
      <c r="J136" s="38">
        <v>78</v>
      </c>
      <c r="K136" s="38">
        <v>5.4</v>
      </c>
      <c r="L136" s="38">
        <v>3</v>
      </c>
    </row>
    <row r="137" spans="1:12" x14ac:dyDescent="0.4">
      <c r="A137" s="3" t="str">
        <f t="shared" si="2"/>
        <v>1397_7</v>
      </c>
      <c r="B137" s="3" t="s">
        <v>143</v>
      </c>
      <c r="C137" s="3" t="s">
        <v>2</v>
      </c>
      <c r="D137" s="3">
        <v>10328452</v>
      </c>
      <c r="E137" s="3">
        <v>1397</v>
      </c>
      <c r="F137" s="3">
        <v>7</v>
      </c>
      <c r="G137" s="35">
        <v>41692.230555555558</v>
      </c>
      <c r="H137" s="34"/>
      <c r="I137" s="34"/>
      <c r="J137" s="3">
        <v>141</v>
      </c>
      <c r="K137" s="3">
        <v>63</v>
      </c>
      <c r="L137" s="3">
        <v>2.23</v>
      </c>
    </row>
    <row r="138" spans="1:12" x14ac:dyDescent="0.4">
      <c r="A138" s="3" t="str">
        <f t="shared" si="2"/>
        <v>1397_8</v>
      </c>
      <c r="B138" s="3" t="s">
        <v>139</v>
      </c>
      <c r="C138" s="3" t="s">
        <v>2</v>
      </c>
      <c r="D138" s="3">
        <v>10328452</v>
      </c>
      <c r="E138" s="3">
        <v>1397</v>
      </c>
      <c r="F138" s="3">
        <v>8</v>
      </c>
      <c r="G138" s="35">
        <v>41692.361111111109</v>
      </c>
      <c r="H138" s="34"/>
      <c r="I138" s="34"/>
      <c r="J138" s="3">
        <v>141</v>
      </c>
      <c r="K138" s="3">
        <v>69</v>
      </c>
      <c r="L138" s="3">
        <v>2.35</v>
      </c>
    </row>
    <row r="139" spans="1:12" x14ac:dyDescent="0.4">
      <c r="A139" s="3" t="str">
        <f t="shared" si="2"/>
        <v>1397_2</v>
      </c>
      <c r="B139" s="3" t="s">
        <v>141</v>
      </c>
      <c r="C139" s="3" t="s">
        <v>3</v>
      </c>
      <c r="D139" s="3">
        <v>10328452</v>
      </c>
      <c r="E139" s="3">
        <v>1397</v>
      </c>
      <c r="F139" s="3">
        <v>2</v>
      </c>
      <c r="G139" s="35">
        <v>41692.966666666667</v>
      </c>
      <c r="H139" s="35">
        <v>41693.329861111109</v>
      </c>
      <c r="I139" s="3">
        <v>2980</v>
      </c>
      <c r="J139" s="3">
        <v>77</v>
      </c>
      <c r="K139" s="3">
        <v>6</v>
      </c>
      <c r="L139" s="3">
        <v>2.7</v>
      </c>
    </row>
    <row r="140" spans="1:12" x14ac:dyDescent="0.4">
      <c r="A140" s="3" t="str">
        <f t="shared" si="2"/>
        <v>1397_13</v>
      </c>
      <c r="B140" s="3" t="s">
        <v>182</v>
      </c>
      <c r="C140" s="3" t="s">
        <v>2</v>
      </c>
      <c r="D140" s="3">
        <v>10328452</v>
      </c>
      <c r="E140" s="3">
        <v>1397</v>
      </c>
      <c r="F140" s="3">
        <v>13</v>
      </c>
      <c r="G140" s="35">
        <v>41692.966666666667</v>
      </c>
      <c r="H140" s="34"/>
      <c r="I140" s="34"/>
      <c r="J140" s="3">
        <v>140</v>
      </c>
      <c r="K140" s="3">
        <v>73</v>
      </c>
      <c r="L140" s="3">
        <v>2.33</v>
      </c>
    </row>
    <row r="141" spans="1:12" x14ac:dyDescent="0.4">
      <c r="A141" s="3" t="str">
        <f t="shared" si="2"/>
        <v>1397_14</v>
      </c>
      <c r="B141" s="3" t="s">
        <v>181</v>
      </c>
      <c r="C141" s="3" t="s">
        <v>2</v>
      </c>
      <c r="D141" s="3">
        <v>10328452</v>
      </c>
      <c r="E141" s="3">
        <v>1397</v>
      </c>
      <c r="F141" s="3">
        <v>14</v>
      </c>
      <c r="G141" s="35">
        <v>41693.092361111114</v>
      </c>
      <c r="H141" s="34"/>
      <c r="I141" s="34"/>
      <c r="J141" s="3">
        <v>138</v>
      </c>
      <c r="K141" s="3">
        <v>67</v>
      </c>
      <c r="L141" s="3">
        <v>2.3199999999999998</v>
      </c>
    </row>
    <row r="142" spans="1:12" x14ac:dyDescent="0.4">
      <c r="A142" s="44" t="str">
        <f t="shared" si="2"/>
        <v>1397_15</v>
      </c>
      <c r="B142" s="44" t="s">
        <v>180</v>
      </c>
      <c r="C142" s="44" t="s">
        <v>2</v>
      </c>
      <c r="D142" s="44">
        <v>10328452</v>
      </c>
      <c r="E142" s="44">
        <v>1397</v>
      </c>
      <c r="F142" s="44">
        <v>15</v>
      </c>
      <c r="G142" s="45">
        <v>41693.238194444442</v>
      </c>
      <c r="H142" s="56"/>
      <c r="I142" s="56"/>
      <c r="J142" s="44">
        <v>139</v>
      </c>
      <c r="K142" s="44">
        <v>69</v>
      </c>
      <c r="L142" s="44">
        <v>2.36</v>
      </c>
    </row>
    <row r="143" spans="1:12" ht="13.5" thickBot="1" x14ac:dyDescent="0.45">
      <c r="A143" s="46" t="str">
        <f t="shared" si="2"/>
        <v>1397_16</v>
      </c>
      <c r="B143" s="46" t="s">
        <v>140</v>
      </c>
      <c r="C143" s="46" t="s">
        <v>2</v>
      </c>
      <c r="D143" s="46">
        <v>10328452</v>
      </c>
      <c r="E143" s="46">
        <v>1397</v>
      </c>
      <c r="F143" s="46">
        <v>16</v>
      </c>
      <c r="G143" s="47">
        <v>41693.329861111109</v>
      </c>
      <c r="H143" s="57"/>
      <c r="I143" s="57"/>
      <c r="J143" s="46">
        <v>141</v>
      </c>
      <c r="K143" s="46">
        <v>69</v>
      </c>
      <c r="L143" s="46">
        <v>2.39</v>
      </c>
    </row>
    <row r="144" spans="1:12" x14ac:dyDescent="0.4">
      <c r="A144" s="38" t="str">
        <f t="shared" si="2"/>
        <v>1407_1</v>
      </c>
      <c r="B144" s="38" t="s">
        <v>186</v>
      </c>
      <c r="C144" s="38" t="s">
        <v>3</v>
      </c>
      <c r="D144" s="38">
        <v>10328452</v>
      </c>
      <c r="E144" s="38">
        <v>1407</v>
      </c>
      <c r="F144" s="38">
        <v>1</v>
      </c>
      <c r="G144" s="39">
        <v>41691.961111111108</v>
      </c>
      <c r="H144" s="39">
        <v>41692.333333333336</v>
      </c>
      <c r="I144" s="38">
        <v>3105</v>
      </c>
      <c r="J144" s="38">
        <v>102</v>
      </c>
      <c r="K144" s="38">
        <v>4.7</v>
      </c>
      <c r="L144" s="38">
        <v>1.9</v>
      </c>
    </row>
    <row r="145" spans="1:12" x14ac:dyDescent="0.4">
      <c r="A145" s="3" t="str">
        <f t="shared" si="2"/>
        <v>1407_7</v>
      </c>
      <c r="B145" s="3" t="s">
        <v>144</v>
      </c>
      <c r="C145" s="3" t="s">
        <v>2</v>
      </c>
      <c r="D145" s="3">
        <v>10328452</v>
      </c>
      <c r="E145" s="3">
        <v>1407</v>
      </c>
      <c r="F145" s="3">
        <v>7</v>
      </c>
      <c r="G145" s="35">
        <v>41692.222916666666</v>
      </c>
      <c r="H145" s="34"/>
      <c r="I145" s="34"/>
      <c r="J145" s="3">
        <v>141</v>
      </c>
      <c r="K145" s="3">
        <v>72</v>
      </c>
      <c r="L145" s="3">
        <v>2.42</v>
      </c>
    </row>
    <row r="146" spans="1:12" x14ac:dyDescent="0.4">
      <c r="A146" s="3" t="str">
        <f t="shared" si="2"/>
        <v>1407_8</v>
      </c>
      <c r="B146" s="3" t="s">
        <v>183</v>
      </c>
      <c r="C146" s="3" t="s">
        <v>2</v>
      </c>
      <c r="D146" s="3">
        <v>10328452</v>
      </c>
      <c r="E146" s="3">
        <v>1407</v>
      </c>
      <c r="F146" s="3">
        <v>8</v>
      </c>
      <c r="G146" s="35">
        <v>41692.333333333336</v>
      </c>
      <c r="H146" s="34"/>
      <c r="I146" s="34"/>
      <c r="J146" s="3">
        <v>140</v>
      </c>
      <c r="K146" s="3">
        <v>83</v>
      </c>
      <c r="L146" s="3">
        <v>2.4300000000000002</v>
      </c>
    </row>
    <row r="147" spans="1:12" x14ac:dyDescent="0.4">
      <c r="A147" s="3" t="str">
        <f t="shared" si="2"/>
        <v>1407_2</v>
      </c>
      <c r="B147" s="3" t="s">
        <v>146</v>
      </c>
      <c r="C147" s="3" t="s">
        <v>3</v>
      </c>
      <c r="D147" s="3">
        <v>10328452</v>
      </c>
      <c r="E147" s="3">
        <v>1407</v>
      </c>
      <c r="F147" s="3">
        <v>2</v>
      </c>
      <c r="G147" s="35">
        <v>41692.961805555555</v>
      </c>
      <c r="H147" s="35">
        <v>41693.34375</v>
      </c>
      <c r="I147" s="3">
        <v>2315</v>
      </c>
      <c r="J147" s="3">
        <v>44</v>
      </c>
      <c r="K147" s="3">
        <v>6.2</v>
      </c>
      <c r="L147" s="3">
        <v>1.4</v>
      </c>
    </row>
    <row r="148" spans="1:12" x14ac:dyDescent="0.4">
      <c r="A148" s="3" t="str">
        <f t="shared" si="2"/>
        <v>1407_13</v>
      </c>
      <c r="B148" s="3" t="s">
        <v>184</v>
      </c>
      <c r="C148" s="3" t="s">
        <v>2</v>
      </c>
      <c r="D148" s="3">
        <v>10328452</v>
      </c>
      <c r="E148" s="3">
        <v>1407</v>
      </c>
      <c r="F148" s="3">
        <v>13</v>
      </c>
      <c r="G148" s="35">
        <v>41692.961805555555</v>
      </c>
      <c r="H148" s="34"/>
      <c r="I148" s="34"/>
      <c r="J148" s="3">
        <v>139</v>
      </c>
      <c r="K148" s="3">
        <v>89</v>
      </c>
      <c r="L148" s="3">
        <v>2.5</v>
      </c>
    </row>
    <row r="149" spans="1:12" x14ac:dyDescent="0.4">
      <c r="A149" s="3" t="str">
        <f t="shared" si="2"/>
        <v>1407_14</v>
      </c>
      <c r="B149" s="3" t="s">
        <v>185</v>
      </c>
      <c r="C149" s="3" t="s">
        <v>2</v>
      </c>
      <c r="D149" s="3">
        <v>10328452</v>
      </c>
      <c r="E149" s="3">
        <v>1407</v>
      </c>
      <c r="F149" s="3">
        <v>14</v>
      </c>
      <c r="G149" s="35">
        <v>41693.087500000001</v>
      </c>
      <c r="H149" s="34"/>
      <c r="I149" s="34"/>
      <c r="J149" s="3">
        <v>139</v>
      </c>
      <c r="K149" s="3">
        <v>84</v>
      </c>
      <c r="L149" s="3">
        <v>2.48</v>
      </c>
    </row>
    <row r="150" spans="1:12" ht="13.5" thickBot="1" x14ac:dyDescent="0.45">
      <c r="A150" s="42" t="str">
        <f t="shared" si="2"/>
        <v>1407_15</v>
      </c>
      <c r="B150" s="42" t="s">
        <v>145</v>
      </c>
      <c r="C150" s="42" t="s">
        <v>2</v>
      </c>
      <c r="D150" s="42">
        <v>10328452</v>
      </c>
      <c r="E150" s="42">
        <v>1407</v>
      </c>
      <c r="F150" s="42">
        <v>15</v>
      </c>
      <c r="G150" s="43">
        <v>41693.333333333336</v>
      </c>
      <c r="H150" s="52"/>
      <c r="I150" s="52"/>
      <c r="J150" s="42">
        <v>138</v>
      </c>
      <c r="K150" s="42">
        <v>86</v>
      </c>
      <c r="L150" s="42">
        <v>2.4900000000000002</v>
      </c>
    </row>
    <row r="151" spans="1:12" x14ac:dyDescent="0.4">
      <c r="A151" s="38" t="str">
        <f t="shared" si="2"/>
        <v>1412_1</v>
      </c>
      <c r="B151" s="38" t="s">
        <v>149</v>
      </c>
      <c r="C151" s="38" t="s">
        <v>3</v>
      </c>
      <c r="D151" s="38">
        <v>10328452</v>
      </c>
      <c r="E151" s="38">
        <v>1412</v>
      </c>
      <c r="F151" s="38">
        <v>1</v>
      </c>
      <c r="G151" s="39">
        <v>41691.976388888892</v>
      </c>
      <c r="H151" s="39">
        <v>41692.351388888892</v>
      </c>
      <c r="I151" s="38">
        <v>4165</v>
      </c>
      <c r="J151" s="38">
        <v>125</v>
      </c>
      <c r="K151" s="38">
        <v>5</v>
      </c>
      <c r="L151" s="38">
        <v>5.4</v>
      </c>
    </row>
    <row r="152" spans="1:12" x14ac:dyDescent="0.4">
      <c r="A152" s="3" t="str">
        <f t="shared" si="2"/>
        <v>1412_7</v>
      </c>
      <c r="B152" s="3" t="s">
        <v>148</v>
      </c>
      <c r="C152" s="3" t="s">
        <v>2</v>
      </c>
      <c r="D152" s="3">
        <v>10328452</v>
      </c>
      <c r="E152" s="3">
        <v>1412</v>
      </c>
      <c r="F152" s="3">
        <v>7</v>
      </c>
      <c r="G152" s="35">
        <v>41692.243750000001</v>
      </c>
      <c r="H152" s="34"/>
      <c r="I152" s="34"/>
      <c r="J152" s="3">
        <v>142</v>
      </c>
      <c r="K152" s="3">
        <v>60</v>
      </c>
      <c r="L152" s="3">
        <v>2.33</v>
      </c>
    </row>
    <row r="153" spans="1:12" x14ac:dyDescent="0.4">
      <c r="A153" s="3" t="str">
        <f t="shared" si="2"/>
        <v>1412_8</v>
      </c>
      <c r="B153" s="3" t="s">
        <v>147</v>
      </c>
      <c r="C153" s="3" t="s">
        <v>2</v>
      </c>
      <c r="D153" s="3">
        <v>10328452</v>
      </c>
      <c r="E153" s="3">
        <v>1412</v>
      </c>
      <c r="F153" s="3">
        <v>8</v>
      </c>
      <c r="G153" s="35">
        <v>41692.351388888892</v>
      </c>
      <c r="H153" s="34"/>
      <c r="I153" s="34"/>
      <c r="J153" s="3">
        <v>142</v>
      </c>
      <c r="K153" s="3">
        <v>68</v>
      </c>
      <c r="L153" s="3">
        <v>2.42</v>
      </c>
    </row>
    <row r="154" spans="1:12" x14ac:dyDescent="0.4">
      <c r="A154" s="3" t="str">
        <f t="shared" si="2"/>
        <v>1412_2</v>
      </c>
      <c r="B154" s="3" t="s">
        <v>151</v>
      </c>
      <c r="C154" s="3" t="s">
        <v>3</v>
      </c>
      <c r="D154" s="3">
        <v>10328452</v>
      </c>
      <c r="E154" s="3">
        <v>1412</v>
      </c>
      <c r="F154" s="3">
        <v>2</v>
      </c>
      <c r="G154" s="35">
        <v>41692.981944444444</v>
      </c>
      <c r="H154" s="35">
        <v>41693.353472222225</v>
      </c>
      <c r="I154" s="3">
        <v>3570</v>
      </c>
      <c r="J154" s="3">
        <v>64</v>
      </c>
      <c r="K154" s="3">
        <v>6.4</v>
      </c>
      <c r="L154" s="3">
        <v>4.5999999999999996</v>
      </c>
    </row>
    <row r="155" spans="1:12" x14ac:dyDescent="0.4">
      <c r="A155" s="3" t="str">
        <f t="shared" si="2"/>
        <v>1412_13</v>
      </c>
      <c r="B155" s="3" t="s">
        <v>188</v>
      </c>
      <c r="C155" s="3" t="s">
        <v>2</v>
      </c>
      <c r="D155" s="3">
        <v>10328452</v>
      </c>
      <c r="E155" s="3">
        <v>1412</v>
      </c>
      <c r="F155" s="3">
        <v>13</v>
      </c>
      <c r="G155" s="35">
        <v>41692.981944444444</v>
      </c>
      <c r="H155" s="34"/>
      <c r="I155" s="34"/>
      <c r="J155" s="3">
        <v>140</v>
      </c>
      <c r="K155" s="3">
        <v>69</v>
      </c>
      <c r="L155" s="3">
        <v>2.38</v>
      </c>
    </row>
    <row r="156" spans="1:12" x14ac:dyDescent="0.4">
      <c r="A156" s="3" t="str">
        <f t="shared" si="2"/>
        <v>1412_15</v>
      </c>
      <c r="B156" s="3" t="s">
        <v>189</v>
      </c>
      <c r="C156" s="3" t="s">
        <v>2</v>
      </c>
      <c r="D156" s="3">
        <v>10328452</v>
      </c>
      <c r="E156" s="3">
        <v>1412</v>
      </c>
      <c r="F156" s="3">
        <v>15</v>
      </c>
      <c r="G156" s="35">
        <v>41693.228472222225</v>
      </c>
      <c r="H156" s="34"/>
      <c r="I156" s="34"/>
      <c r="J156" s="3">
        <v>140</v>
      </c>
      <c r="K156" s="3">
        <v>68</v>
      </c>
      <c r="L156" s="3">
        <v>2.41</v>
      </c>
    </row>
    <row r="157" spans="1:12" x14ac:dyDescent="0.4">
      <c r="A157" s="3" t="str">
        <f t="shared" si="2"/>
        <v>1412_16</v>
      </c>
      <c r="B157" s="3" t="s">
        <v>150</v>
      </c>
      <c r="C157" s="3" t="s">
        <v>2</v>
      </c>
      <c r="D157" s="3">
        <v>10328452</v>
      </c>
      <c r="E157" s="3">
        <v>1412</v>
      </c>
      <c r="F157" s="3">
        <v>16</v>
      </c>
      <c r="G157" s="35">
        <v>41693.353472222225</v>
      </c>
      <c r="H157" s="34"/>
      <c r="I157" s="34"/>
      <c r="J157" s="3">
        <v>140</v>
      </c>
      <c r="K157" s="3">
        <v>65</v>
      </c>
      <c r="L157" s="3">
        <v>2.48</v>
      </c>
    </row>
    <row r="158" spans="1:12" ht="13.5" thickBot="1" x14ac:dyDescent="0.45">
      <c r="A158" s="42" t="str">
        <f t="shared" si="2"/>
        <v>1412_14</v>
      </c>
      <c r="B158" s="42" t="s">
        <v>187</v>
      </c>
      <c r="C158" s="42" t="s">
        <v>2</v>
      </c>
      <c r="D158" s="42">
        <v>10328452</v>
      </c>
      <c r="E158" s="42">
        <v>1412</v>
      </c>
      <c r="F158" s="42">
        <v>14</v>
      </c>
      <c r="G158" s="43">
        <v>41693.104166666664</v>
      </c>
      <c r="H158" s="52"/>
      <c r="I158" s="52"/>
      <c r="J158" s="42">
        <v>140</v>
      </c>
      <c r="K158" s="42">
        <v>68</v>
      </c>
      <c r="L158" s="42">
        <v>2.5</v>
      </c>
    </row>
    <row r="159" spans="1:12" x14ac:dyDescent="0.4">
      <c r="A159" s="38" t="str">
        <f t="shared" si="2"/>
        <v>1415_1</v>
      </c>
      <c r="B159" s="38" t="s">
        <v>157</v>
      </c>
      <c r="C159" s="38" t="s">
        <v>3</v>
      </c>
      <c r="D159" s="38">
        <v>10328452</v>
      </c>
      <c r="E159" s="38">
        <v>1415</v>
      </c>
      <c r="F159" s="38">
        <v>1</v>
      </c>
      <c r="G159" s="39">
        <v>41719.973611111112</v>
      </c>
      <c r="H159" s="39">
        <v>41720.357638888891</v>
      </c>
      <c r="I159" s="38">
        <v>2050</v>
      </c>
      <c r="J159" s="38">
        <v>29</v>
      </c>
      <c r="K159" s="38">
        <v>4.3</v>
      </c>
      <c r="L159" s="38">
        <v>2.2999999999999998</v>
      </c>
    </row>
    <row r="160" spans="1:12" x14ac:dyDescent="0.4">
      <c r="A160" s="3" t="str">
        <f t="shared" si="2"/>
        <v>1415_5</v>
      </c>
      <c r="B160" s="3" t="s">
        <v>154</v>
      </c>
      <c r="C160" s="3" t="s">
        <v>2</v>
      </c>
      <c r="D160" s="3">
        <v>10328452</v>
      </c>
      <c r="E160" s="3">
        <v>1415</v>
      </c>
      <c r="F160" s="3">
        <v>5</v>
      </c>
      <c r="G160" s="35">
        <v>41719.973611111112</v>
      </c>
      <c r="H160" s="34"/>
      <c r="I160" s="34"/>
      <c r="J160" s="3">
        <v>137</v>
      </c>
      <c r="K160" s="3">
        <v>67</v>
      </c>
      <c r="L160" s="3">
        <v>2.34</v>
      </c>
    </row>
    <row r="161" spans="1:12" x14ac:dyDescent="0.4">
      <c r="A161" s="3" t="str">
        <f t="shared" si="2"/>
        <v>1415_6</v>
      </c>
      <c r="B161" s="3" t="s">
        <v>153</v>
      </c>
      <c r="C161" s="3" t="s">
        <v>2</v>
      </c>
      <c r="D161" s="3">
        <v>10328452</v>
      </c>
      <c r="E161" s="3">
        <v>1415</v>
      </c>
      <c r="F161" s="3">
        <v>6</v>
      </c>
      <c r="G161" s="35">
        <v>41720.09097222222</v>
      </c>
      <c r="H161" s="34"/>
      <c r="I161" s="34"/>
      <c r="J161" s="3">
        <v>138</v>
      </c>
      <c r="K161" s="3">
        <v>71</v>
      </c>
      <c r="L161" s="3">
        <v>2.4</v>
      </c>
    </row>
    <row r="162" spans="1:12" x14ac:dyDescent="0.4">
      <c r="A162" s="3" t="str">
        <f t="shared" si="2"/>
        <v>1415_8</v>
      </c>
      <c r="B162" s="3" t="s">
        <v>152</v>
      </c>
      <c r="C162" s="3" t="s">
        <v>2</v>
      </c>
      <c r="D162" s="3">
        <v>10328452</v>
      </c>
      <c r="E162" s="3">
        <v>1415</v>
      </c>
      <c r="F162" s="3">
        <v>8</v>
      </c>
      <c r="G162" s="35">
        <v>41720.357638888891</v>
      </c>
      <c r="H162" s="34"/>
      <c r="I162" s="34"/>
      <c r="J162" s="3">
        <v>140</v>
      </c>
      <c r="K162" s="3">
        <v>72</v>
      </c>
      <c r="L162" s="3">
        <v>2.56</v>
      </c>
    </row>
    <row r="163" spans="1:12" x14ac:dyDescent="0.4">
      <c r="A163" s="3" t="str">
        <f t="shared" si="2"/>
        <v>1415_2</v>
      </c>
      <c r="B163" s="3" t="s">
        <v>156</v>
      </c>
      <c r="C163" s="3" t="s">
        <v>3</v>
      </c>
      <c r="D163" s="3">
        <v>10328452</v>
      </c>
      <c r="E163" s="3">
        <v>1415</v>
      </c>
      <c r="F163" s="3">
        <v>2</v>
      </c>
      <c r="G163" s="35">
        <v>41720.958333333336</v>
      </c>
      <c r="H163" s="35">
        <v>41721.335416666669</v>
      </c>
      <c r="I163" s="3">
        <v>1805</v>
      </c>
      <c r="J163" s="61"/>
      <c r="K163" s="61"/>
      <c r="L163" s="61"/>
    </row>
    <row r="164" spans="1:12" x14ac:dyDescent="0.4">
      <c r="A164" s="44" t="str">
        <f t="shared" si="2"/>
        <v>1415_13</v>
      </c>
      <c r="B164" s="44" t="s">
        <v>190</v>
      </c>
      <c r="C164" s="44" t="s">
        <v>2</v>
      </c>
      <c r="D164" s="44">
        <v>10328452</v>
      </c>
      <c r="E164" s="44">
        <v>1415</v>
      </c>
      <c r="F164" s="44">
        <v>13</v>
      </c>
      <c r="G164" s="45">
        <v>41720.958333333336</v>
      </c>
      <c r="H164" s="56"/>
      <c r="I164" s="56"/>
      <c r="J164" s="44">
        <v>137</v>
      </c>
      <c r="K164" s="44">
        <v>68</v>
      </c>
      <c r="L164" s="44">
        <v>2.42</v>
      </c>
    </row>
    <row r="165" spans="1:12" ht="13.5" thickBot="1" x14ac:dyDescent="0.45">
      <c r="A165" s="46" t="str">
        <f t="shared" si="2"/>
        <v>1415_16</v>
      </c>
      <c r="B165" s="46" t="s">
        <v>155</v>
      </c>
      <c r="C165" s="46" t="s">
        <v>2</v>
      </c>
      <c r="D165" s="46">
        <v>10328452</v>
      </c>
      <c r="E165" s="46">
        <v>1415</v>
      </c>
      <c r="F165" s="46">
        <v>16</v>
      </c>
      <c r="G165" s="47">
        <v>41721.335416666669</v>
      </c>
      <c r="H165" s="57"/>
      <c r="I165" s="57"/>
      <c r="J165" s="46">
        <v>140</v>
      </c>
      <c r="K165" s="46">
        <v>73</v>
      </c>
      <c r="L165" s="46">
        <v>2.48</v>
      </c>
    </row>
    <row r="166" spans="1:12" x14ac:dyDescent="0.4">
      <c r="A166" s="38" t="str">
        <f t="shared" si="2"/>
        <v>1416_1</v>
      </c>
      <c r="B166" s="38" t="s">
        <v>239</v>
      </c>
      <c r="C166" s="38" t="s">
        <v>3</v>
      </c>
      <c r="D166" s="38">
        <v>10328452</v>
      </c>
      <c r="E166" s="38">
        <v>1416</v>
      </c>
      <c r="F166" s="38">
        <v>1</v>
      </c>
      <c r="G166" s="39">
        <v>41719.979166666664</v>
      </c>
      <c r="H166" s="39">
        <v>41720.333333333336</v>
      </c>
      <c r="I166" s="38">
        <v>1135</v>
      </c>
      <c r="J166" s="38">
        <v>23</v>
      </c>
      <c r="K166" s="38">
        <v>3.6</v>
      </c>
      <c r="L166" s="38">
        <v>1</v>
      </c>
    </row>
    <row r="167" spans="1:12" x14ac:dyDescent="0.4">
      <c r="A167" s="3" t="str">
        <f t="shared" si="2"/>
        <v>1416_6</v>
      </c>
      <c r="B167" s="3" t="s">
        <v>158</v>
      </c>
      <c r="C167" s="3" t="s">
        <v>2</v>
      </c>
      <c r="D167" s="3">
        <v>10328452</v>
      </c>
      <c r="E167" s="3">
        <v>1416</v>
      </c>
      <c r="F167" s="3">
        <v>6</v>
      </c>
      <c r="G167" s="35">
        <v>41720.100694444445</v>
      </c>
      <c r="H167" s="34"/>
      <c r="I167" s="34"/>
      <c r="J167" s="37">
        <v>139</v>
      </c>
      <c r="K167" s="3">
        <v>55</v>
      </c>
      <c r="L167" s="3">
        <v>2.2400000000000002</v>
      </c>
    </row>
    <row r="168" spans="1:12" x14ac:dyDescent="0.4">
      <c r="A168" s="3" t="str">
        <f t="shared" si="2"/>
        <v>1416_7</v>
      </c>
      <c r="B168" s="3" t="s">
        <v>160</v>
      </c>
      <c r="C168" s="3" t="s">
        <v>2</v>
      </c>
      <c r="D168" s="3">
        <v>10328452</v>
      </c>
      <c r="E168" s="3">
        <v>1416</v>
      </c>
      <c r="F168" s="3">
        <v>7</v>
      </c>
      <c r="G168" s="35">
        <v>41720.227083333331</v>
      </c>
      <c r="H168" s="34"/>
      <c r="I168" s="34"/>
      <c r="J168" s="3">
        <v>137</v>
      </c>
      <c r="K168" s="3">
        <v>54</v>
      </c>
      <c r="L168" s="3">
        <v>2.19</v>
      </c>
    </row>
    <row r="169" spans="1:12" x14ac:dyDescent="0.4">
      <c r="A169" s="3" t="str">
        <f t="shared" si="2"/>
        <v>1416_8</v>
      </c>
      <c r="B169" s="3" t="s">
        <v>159</v>
      </c>
      <c r="C169" s="3" t="s">
        <v>2</v>
      </c>
      <c r="D169" s="3">
        <v>10328452</v>
      </c>
      <c r="E169" s="3">
        <v>1416</v>
      </c>
      <c r="F169" s="3">
        <v>8</v>
      </c>
      <c r="G169" s="35">
        <v>41720.333333333336</v>
      </c>
      <c r="H169" s="34"/>
      <c r="I169" s="34"/>
      <c r="J169" s="3">
        <v>137</v>
      </c>
      <c r="K169" s="3">
        <v>55</v>
      </c>
      <c r="L169" s="3">
        <v>2.23</v>
      </c>
    </row>
    <row r="170" spans="1:12" x14ac:dyDescent="0.4">
      <c r="A170" s="3" t="str">
        <f t="shared" si="2"/>
        <v>1416_2</v>
      </c>
      <c r="B170" s="3" t="s">
        <v>163</v>
      </c>
      <c r="C170" s="3" t="s">
        <v>3</v>
      </c>
      <c r="D170" s="3">
        <v>10328452</v>
      </c>
      <c r="E170" s="3">
        <v>1416</v>
      </c>
      <c r="F170" s="3">
        <v>2</v>
      </c>
      <c r="G170" s="35">
        <v>41720.982638888891</v>
      </c>
      <c r="H170" s="35">
        <v>41721.34375</v>
      </c>
      <c r="I170" s="3">
        <v>705</v>
      </c>
      <c r="J170" s="61"/>
      <c r="K170" s="61"/>
      <c r="L170" s="61"/>
    </row>
    <row r="171" spans="1:12" x14ac:dyDescent="0.4">
      <c r="A171" s="3" t="str">
        <f t="shared" si="2"/>
        <v>1416_13</v>
      </c>
      <c r="B171" s="3" t="s">
        <v>192</v>
      </c>
      <c r="C171" s="3" t="s">
        <v>2</v>
      </c>
      <c r="D171" s="3">
        <v>10328452</v>
      </c>
      <c r="E171" s="3">
        <v>1416</v>
      </c>
      <c r="F171" s="3">
        <v>13</v>
      </c>
      <c r="G171" s="35">
        <v>41720.982638888891</v>
      </c>
      <c r="H171" s="34"/>
      <c r="I171" s="34"/>
      <c r="J171" s="3">
        <v>138</v>
      </c>
      <c r="K171" s="3">
        <v>58</v>
      </c>
      <c r="L171" s="3">
        <v>2.25</v>
      </c>
    </row>
    <row r="172" spans="1:12" x14ac:dyDescent="0.4">
      <c r="A172" s="3" t="str">
        <f t="shared" si="2"/>
        <v>1416_14</v>
      </c>
      <c r="B172" s="3" t="s">
        <v>191</v>
      </c>
      <c r="C172" s="3" t="s">
        <v>2</v>
      </c>
      <c r="D172" s="3">
        <v>10328452</v>
      </c>
      <c r="E172" s="3">
        <v>1416</v>
      </c>
      <c r="F172" s="3">
        <v>14</v>
      </c>
      <c r="G172" s="35">
        <v>41721.091666666667</v>
      </c>
      <c r="H172" s="34"/>
      <c r="I172" s="34"/>
      <c r="J172" s="3">
        <v>139</v>
      </c>
      <c r="K172" s="3">
        <v>55</v>
      </c>
      <c r="L172" s="3">
        <v>2.19</v>
      </c>
    </row>
    <row r="173" spans="1:12" x14ac:dyDescent="0.4">
      <c r="A173" s="44" t="str">
        <f t="shared" si="2"/>
        <v>1416_15</v>
      </c>
      <c r="B173" s="44" t="s">
        <v>162</v>
      </c>
      <c r="C173" s="44" t="s">
        <v>2</v>
      </c>
      <c r="D173" s="44">
        <v>10328452</v>
      </c>
      <c r="E173" s="44">
        <v>1416</v>
      </c>
      <c r="F173" s="44">
        <v>15</v>
      </c>
      <c r="G173" s="45">
        <v>41721.23333333333</v>
      </c>
      <c r="H173" s="56"/>
      <c r="I173" s="56"/>
      <c r="J173" s="44">
        <v>138</v>
      </c>
      <c r="K173" s="44">
        <v>53</v>
      </c>
      <c r="L173" s="44">
        <v>2.2000000000000002</v>
      </c>
    </row>
    <row r="174" spans="1:12" ht="13.5" thickBot="1" x14ac:dyDescent="0.45">
      <c r="A174" s="46" t="str">
        <f t="shared" si="2"/>
        <v>1416_16</v>
      </c>
      <c r="B174" s="46" t="s">
        <v>161</v>
      </c>
      <c r="C174" s="46" t="s">
        <v>2</v>
      </c>
      <c r="D174" s="46">
        <v>10328452</v>
      </c>
      <c r="E174" s="46">
        <v>1416</v>
      </c>
      <c r="F174" s="46">
        <v>16</v>
      </c>
      <c r="G174" s="47">
        <v>41721.34375</v>
      </c>
      <c r="H174" s="57"/>
      <c r="I174" s="57"/>
      <c r="J174" s="46">
        <v>138</v>
      </c>
      <c r="K174" s="46">
        <v>54</v>
      </c>
      <c r="L174" s="46">
        <v>2.29</v>
      </c>
    </row>
    <row r="175" spans="1:12" x14ac:dyDescent="0.4">
      <c r="A175" s="38" t="str">
        <f t="shared" si="2"/>
        <v>1417_1</v>
      </c>
      <c r="B175" s="38" t="s">
        <v>168</v>
      </c>
      <c r="C175" s="38" t="s">
        <v>3</v>
      </c>
      <c r="D175" s="38">
        <v>10328452</v>
      </c>
      <c r="E175" s="38">
        <v>1417</v>
      </c>
      <c r="F175" s="38">
        <v>1</v>
      </c>
      <c r="G175" s="39">
        <v>41719.98333333333</v>
      </c>
      <c r="H175" s="39">
        <v>41720.345138888886</v>
      </c>
      <c r="I175" s="38">
        <v>1870</v>
      </c>
      <c r="J175" s="38">
        <v>47</v>
      </c>
      <c r="K175" s="38">
        <v>5.4</v>
      </c>
      <c r="L175" s="38">
        <v>3</v>
      </c>
    </row>
    <row r="176" spans="1:12" x14ac:dyDescent="0.4">
      <c r="A176" s="3" t="str">
        <f t="shared" si="2"/>
        <v>1417_5</v>
      </c>
      <c r="B176" s="3" t="s">
        <v>167</v>
      </c>
      <c r="C176" s="3" t="s">
        <v>2</v>
      </c>
      <c r="D176" s="3">
        <v>10328452</v>
      </c>
      <c r="E176" s="3">
        <v>1417</v>
      </c>
      <c r="F176" s="3">
        <v>5</v>
      </c>
      <c r="G176" s="35">
        <v>41719.98333333333</v>
      </c>
      <c r="H176" s="34"/>
      <c r="I176" s="34"/>
      <c r="J176" s="3">
        <v>137</v>
      </c>
      <c r="K176" s="3">
        <v>62</v>
      </c>
      <c r="L176" s="3">
        <v>2.38</v>
      </c>
    </row>
    <row r="177" spans="1:12" x14ac:dyDescent="0.4">
      <c r="A177" s="3" t="str">
        <f t="shared" si="2"/>
        <v>1417_6</v>
      </c>
      <c r="B177" s="3" t="s">
        <v>164</v>
      </c>
      <c r="C177" s="3" t="s">
        <v>2</v>
      </c>
      <c r="D177" s="3">
        <v>10328452</v>
      </c>
      <c r="E177" s="3">
        <v>1417</v>
      </c>
      <c r="F177" s="3">
        <v>6</v>
      </c>
      <c r="G177" s="35">
        <v>41720.109027777777</v>
      </c>
      <c r="H177" s="34"/>
      <c r="I177" s="34"/>
      <c r="J177" s="3">
        <v>138</v>
      </c>
      <c r="K177" s="3">
        <v>63</v>
      </c>
      <c r="L177" s="3">
        <v>2.37</v>
      </c>
    </row>
    <row r="178" spans="1:12" x14ac:dyDescent="0.4">
      <c r="A178" s="3" t="str">
        <f t="shared" si="2"/>
        <v>1417_7</v>
      </c>
      <c r="B178" s="3" t="s">
        <v>166</v>
      </c>
      <c r="C178" s="3" t="s">
        <v>2</v>
      </c>
      <c r="D178" s="3">
        <v>10328452</v>
      </c>
      <c r="E178" s="3">
        <v>1417</v>
      </c>
      <c r="F178" s="3">
        <v>7</v>
      </c>
      <c r="G178" s="35">
        <v>41720.240972222222</v>
      </c>
      <c r="H178" s="34"/>
      <c r="I178" s="34"/>
      <c r="J178" s="3">
        <v>140</v>
      </c>
      <c r="K178" s="3">
        <v>58</v>
      </c>
      <c r="L178" s="3">
        <v>2.25</v>
      </c>
    </row>
    <row r="179" spans="1:12" x14ac:dyDescent="0.4">
      <c r="A179" s="3" t="str">
        <f t="shared" si="2"/>
        <v>1417_8</v>
      </c>
      <c r="B179" s="3" t="s">
        <v>165</v>
      </c>
      <c r="C179" s="3" t="s">
        <v>2</v>
      </c>
      <c r="D179" s="3">
        <v>10328452</v>
      </c>
      <c r="E179" s="3">
        <v>1417</v>
      </c>
      <c r="F179" s="3">
        <v>8</v>
      </c>
      <c r="G179" s="35">
        <v>41720.345138888886</v>
      </c>
      <c r="H179" s="34"/>
      <c r="I179" s="34"/>
      <c r="J179" s="3">
        <v>141</v>
      </c>
      <c r="K179" s="3">
        <v>68</v>
      </c>
      <c r="L179" s="3">
        <v>2.4700000000000002</v>
      </c>
    </row>
    <row r="180" spans="1:12" x14ac:dyDescent="0.4">
      <c r="A180" s="3" t="str">
        <f t="shared" si="2"/>
        <v>1417_2</v>
      </c>
      <c r="B180" s="3" t="s">
        <v>240</v>
      </c>
      <c r="C180" s="3" t="s">
        <v>3</v>
      </c>
      <c r="D180" s="3">
        <v>10328452</v>
      </c>
      <c r="E180" s="3">
        <v>1417</v>
      </c>
      <c r="F180" s="3">
        <v>2</v>
      </c>
      <c r="G180" s="35">
        <v>41720.988888888889</v>
      </c>
      <c r="H180" s="35">
        <v>41721.35</v>
      </c>
      <c r="I180" s="3">
        <v>885</v>
      </c>
      <c r="J180" s="61"/>
      <c r="K180" s="61"/>
      <c r="L180" s="61"/>
    </row>
    <row r="181" spans="1:12" x14ac:dyDescent="0.4">
      <c r="A181" s="3" t="str">
        <f t="shared" si="2"/>
        <v>1417_13</v>
      </c>
      <c r="B181" s="3" t="s">
        <v>137</v>
      </c>
      <c r="C181" s="3" t="s">
        <v>2</v>
      </c>
      <c r="D181" s="3">
        <v>10328452</v>
      </c>
      <c r="E181" s="3">
        <v>1417</v>
      </c>
      <c r="F181" s="3">
        <v>13</v>
      </c>
      <c r="G181" s="35">
        <v>41720.988888888889</v>
      </c>
      <c r="H181" s="34"/>
      <c r="I181" s="34"/>
      <c r="J181" s="3">
        <v>140</v>
      </c>
      <c r="K181" s="3">
        <v>64</v>
      </c>
      <c r="L181" s="3">
        <v>2.2599999999999998</v>
      </c>
    </row>
    <row r="182" spans="1:12" x14ac:dyDescent="0.4">
      <c r="A182" s="3" t="str">
        <f t="shared" si="2"/>
        <v>1417_14</v>
      </c>
      <c r="B182" s="3" t="s">
        <v>138</v>
      </c>
      <c r="C182" s="3" t="s">
        <v>2</v>
      </c>
      <c r="D182" s="3">
        <v>10328452</v>
      </c>
      <c r="E182" s="3">
        <v>1417</v>
      </c>
      <c r="F182" s="3">
        <v>14</v>
      </c>
      <c r="G182" s="35">
        <v>41721.1</v>
      </c>
      <c r="H182" s="34"/>
      <c r="I182" s="34"/>
      <c r="J182" s="3">
        <v>138</v>
      </c>
      <c r="K182" s="3">
        <v>66</v>
      </c>
      <c r="L182" s="3">
        <v>2.39</v>
      </c>
    </row>
    <row r="183" spans="1:12" ht="13.5" thickBot="1" x14ac:dyDescent="0.45">
      <c r="A183" s="42" t="str">
        <f t="shared" si="2"/>
        <v>1417_16</v>
      </c>
      <c r="B183" s="42" t="s">
        <v>169</v>
      </c>
      <c r="C183" s="42" t="s">
        <v>2</v>
      </c>
      <c r="D183" s="42">
        <v>10328452</v>
      </c>
      <c r="E183" s="42">
        <v>1417</v>
      </c>
      <c r="F183" s="42">
        <v>16</v>
      </c>
      <c r="G183" s="43">
        <v>41721.35</v>
      </c>
      <c r="H183" s="52"/>
      <c r="I183" s="52"/>
      <c r="J183" s="42">
        <v>140</v>
      </c>
      <c r="K183" s="42">
        <v>73</v>
      </c>
      <c r="L183" s="42">
        <v>2.54</v>
      </c>
    </row>
    <row r="184" spans="1:12" x14ac:dyDescent="0.4">
      <c r="A184" s="38" t="str">
        <f t="shared" si="2"/>
        <v>1418_1</v>
      </c>
      <c r="B184" s="38" t="s">
        <v>172</v>
      </c>
      <c r="C184" s="38" t="s">
        <v>3</v>
      </c>
      <c r="D184" s="38">
        <v>10328452</v>
      </c>
      <c r="E184" s="38">
        <v>1418</v>
      </c>
      <c r="F184" s="38">
        <v>1</v>
      </c>
      <c r="G184" s="39">
        <v>41719.966666666667</v>
      </c>
      <c r="H184" s="39">
        <v>41720.368055555555</v>
      </c>
      <c r="I184" s="38">
        <v>2275</v>
      </c>
      <c r="J184" s="38">
        <v>48</v>
      </c>
      <c r="K184" s="38">
        <v>3.2</v>
      </c>
      <c r="L184" s="38">
        <v>1.8</v>
      </c>
    </row>
    <row r="185" spans="1:12" x14ac:dyDescent="0.4">
      <c r="A185" s="3" t="str">
        <f t="shared" si="2"/>
        <v>1418_5</v>
      </c>
      <c r="B185" s="3" t="s">
        <v>171</v>
      </c>
      <c r="C185" s="3" t="s">
        <v>2</v>
      </c>
      <c r="D185" s="3">
        <v>10328452</v>
      </c>
      <c r="E185" s="3">
        <v>1418</v>
      </c>
      <c r="F185" s="3">
        <v>5</v>
      </c>
      <c r="G185" s="35">
        <v>41719.966666666667</v>
      </c>
      <c r="H185" s="34"/>
      <c r="I185" s="34"/>
      <c r="J185" s="3">
        <v>139</v>
      </c>
      <c r="K185" s="3">
        <v>39</v>
      </c>
      <c r="L185" s="3">
        <v>2.31</v>
      </c>
    </row>
    <row r="186" spans="1:12" x14ac:dyDescent="0.4">
      <c r="A186" s="3" t="str">
        <f t="shared" si="2"/>
        <v>1418_8</v>
      </c>
      <c r="B186" s="3" t="s">
        <v>170</v>
      </c>
      <c r="C186" s="3" t="s">
        <v>2</v>
      </c>
      <c r="D186" s="3">
        <v>10328452</v>
      </c>
      <c r="E186" s="3">
        <v>1418</v>
      </c>
      <c r="F186" s="3">
        <v>8</v>
      </c>
      <c r="G186" s="35">
        <v>41720.368055555555</v>
      </c>
      <c r="H186" s="34"/>
      <c r="I186" s="34"/>
      <c r="J186" s="3">
        <v>139</v>
      </c>
      <c r="K186" s="3">
        <v>48</v>
      </c>
      <c r="L186" s="3">
        <v>2.2799999999999998</v>
      </c>
    </row>
    <row r="187" spans="1:12" x14ac:dyDescent="0.4">
      <c r="A187" s="3" t="str">
        <f t="shared" si="2"/>
        <v>1418_2</v>
      </c>
      <c r="B187" s="3" t="s">
        <v>174</v>
      </c>
      <c r="C187" s="3" t="s">
        <v>3</v>
      </c>
      <c r="D187" s="3">
        <v>10328452</v>
      </c>
      <c r="E187" s="3">
        <v>1418</v>
      </c>
      <c r="F187" s="3">
        <v>2</v>
      </c>
      <c r="G187" s="35">
        <v>41720.982638888891</v>
      </c>
      <c r="H187" s="35">
        <v>41721.368750000001</v>
      </c>
      <c r="I187" s="3">
        <v>343</v>
      </c>
      <c r="J187" s="3">
        <v>45</v>
      </c>
      <c r="K187" s="3">
        <v>2.8</v>
      </c>
      <c r="L187" s="3">
        <v>1.3</v>
      </c>
    </row>
    <row r="188" spans="1:12" x14ac:dyDescent="0.4">
      <c r="A188" s="3" t="str">
        <f t="shared" si="2"/>
        <v>1418_13</v>
      </c>
      <c r="B188" s="3" t="s">
        <v>179</v>
      </c>
      <c r="C188" s="3" t="s">
        <v>2</v>
      </c>
      <c r="D188" s="3">
        <v>10328452</v>
      </c>
      <c r="E188" s="3">
        <v>1418</v>
      </c>
      <c r="F188" s="3">
        <v>13</v>
      </c>
      <c r="G188" s="35">
        <v>41720.982638888891</v>
      </c>
      <c r="H188" s="34"/>
      <c r="I188" s="34"/>
      <c r="J188" s="3">
        <v>139</v>
      </c>
      <c r="K188" s="3">
        <v>43</v>
      </c>
      <c r="L188" s="3">
        <v>2.67</v>
      </c>
    </row>
    <row r="189" spans="1:12" ht="13.5" thickBot="1" x14ac:dyDescent="0.45">
      <c r="A189" s="42" t="str">
        <f t="shared" si="2"/>
        <v>1418_16</v>
      </c>
      <c r="B189" s="42" t="s">
        <v>173</v>
      </c>
      <c r="C189" s="42" t="s">
        <v>2</v>
      </c>
      <c r="D189" s="42">
        <v>10328452</v>
      </c>
      <c r="E189" s="42">
        <v>1418</v>
      </c>
      <c r="F189" s="42">
        <v>16</v>
      </c>
      <c r="G189" s="43">
        <v>41721.368750000001</v>
      </c>
      <c r="H189" s="52"/>
      <c r="I189" s="52"/>
      <c r="J189" s="42">
        <v>139</v>
      </c>
      <c r="K189" s="42">
        <v>42</v>
      </c>
      <c r="L189" s="42">
        <v>2.41</v>
      </c>
    </row>
    <row r="190" spans="1:12" x14ac:dyDescent="0.4">
      <c r="A190" s="38" t="str">
        <f t="shared" si="2"/>
        <v>1423_1</v>
      </c>
      <c r="B190" s="38" t="s">
        <v>178</v>
      </c>
      <c r="C190" s="38" t="s">
        <v>3</v>
      </c>
      <c r="D190" s="38">
        <v>10328452</v>
      </c>
      <c r="E190" s="38">
        <v>1423</v>
      </c>
      <c r="F190" s="38">
        <v>1</v>
      </c>
      <c r="G190" s="39">
        <v>41691.97152777778</v>
      </c>
      <c r="H190" s="39">
        <v>41692.343055555553</v>
      </c>
      <c r="I190" s="38">
        <v>4190</v>
      </c>
      <c r="J190" s="38">
        <v>50</v>
      </c>
      <c r="K190" s="38">
        <v>4.2</v>
      </c>
      <c r="L190" s="38">
        <v>4.2</v>
      </c>
    </row>
    <row r="191" spans="1:12" x14ac:dyDescent="0.4">
      <c r="A191" s="3" t="str">
        <f t="shared" si="2"/>
        <v>1423_7</v>
      </c>
      <c r="B191" s="3" t="s">
        <v>175</v>
      </c>
      <c r="C191" s="3" t="s">
        <v>2</v>
      </c>
      <c r="D191" s="3">
        <v>10328452</v>
      </c>
      <c r="E191" s="3">
        <v>1423</v>
      </c>
      <c r="F191" s="3">
        <v>7</v>
      </c>
      <c r="G191" s="35">
        <v>41692.238888888889</v>
      </c>
      <c r="H191" s="34"/>
      <c r="I191" s="34"/>
      <c r="J191" s="3">
        <v>138</v>
      </c>
      <c r="K191" s="3">
        <v>65</v>
      </c>
      <c r="L191" s="3">
        <v>2.41</v>
      </c>
    </row>
    <row r="192" spans="1:12" x14ac:dyDescent="0.4">
      <c r="A192" s="3" t="str">
        <f t="shared" si="2"/>
        <v>1423_8</v>
      </c>
      <c r="B192" s="3" t="s">
        <v>196</v>
      </c>
      <c r="C192" s="3" t="s">
        <v>2</v>
      </c>
      <c r="D192" s="3">
        <v>10328452</v>
      </c>
      <c r="E192" s="3">
        <v>1423</v>
      </c>
      <c r="F192" s="3">
        <v>8</v>
      </c>
      <c r="G192" s="35">
        <v>41692.343055555553</v>
      </c>
      <c r="H192" s="34"/>
      <c r="I192" s="34"/>
      <c r="J192" s="3">
        <v>141</v>
      </c>
      <c r="K192" s="3">
        <v>72</v>
      </c>
      <c r="L192" s="3">
        <v>2.4500000000000002</v>
      </c>
    </row>
    <row r="193" spans="1:12" x14ac:dyDescent="0.4">
      <c r="A193" s="3" t="str">
        <f t="shared" si="2"/>
        <v>1423_2</v>
      </c>
      <c r="B193" s="3" t="s">
        <v>177</v>
      </c>
      <c r="C193" s="3" t="s">
        <v>3</v>
      </c>
      <c r="D193" s="3">
        <v>10328452</v>
      </c>
      <c r="E193" s="3">
        <v>1423</v>
      </c>
      <c r="F193" s="3">
        <v>2</v>
      </c>
      <c r="G193" s="35">
        <v>41692.974999999999</v>
      </c>
      <c r="H193" s="35">
        <v>41693.363194444442</v>
      </c>
      <c r="I193" s="3">
        <v>3945</v>
      </c>
      <c r="J193" s="3">
        <v>55</v>
      </c>
      <c r="K193" s="3">
        <v>3.9</v>
      </c>
      <c r="L193" s="3">
        <v>4.3</v>
      </c>
    </row>
    <row r="194" spans="1:12" x14ac:dyDescent="0.4">
      <c r="A194" s="3" t="str">
        <f t="shared" si="2"/>
        <v>1423_13</v>
      </c>
      <c r="B194" s="3" t="s">
        <v>194</v>
      </c>
      <c r="C194" s="3" t="s">
        <v>2</v>
      </c>
      <c r="D194" s="3">
        <v>10328452</v>
      </c>
      <c r="E194" s="3">
        <v>1423</v>
      </c>
      <c r="F194" s="3">
        <v>13</v>
      </c>
      <c r="G194" s="35">
        <v>41692.974999999999</v>
      </c>
      <c r="H194" s="34"/>
      <c r="I194" s="34"/>
      <c r="J194" s="3">
        <v>140</v>
      </c>
      <c r="K194" s="3">
        <v>67</v>
      </c>
      <c r="L194" s="3">
        <v>2.4300000000000002</v>
      </c>
    </row>
    <row r="195" spans="1:12" x14ac:dyDescent="0.4">
      <c r="A195" s="3" t="str">
        <f t="shared" ref="A195:A197" si="3">CONCATENATE(E195,"_",F195)</f>
        <v>1423_15</v>
      </c>
      <c r="B195" s="3" t="s">
        <v>195</v>
      </c>
      <c r="C195" s="3" t="s">
        <v>2</v>
      </c>
      <c r="D195" s="3">
        <v>10328452</v>
      </c>
      <c r="E195" s="3">
        <v>1423</v>
      </c>
      <c r="F195" s="3">
        <v>15</v>
      </c>
      <c r="G195" s="35">
        <v>41693.363194444442</v>
      </c>
      <c r="H195" s="34"/>
      <c r="I195" s="34"/>
      <c r="J195" s="3">
        <v>141</v>
      </c>
      <c r="K195" s="3">
        <v>67</v>
      </c>
      <c r="L195" s="3">
        <v>2.5099999999999998</v>
      </c>
    </row>
    <row r="196" spans="1:12" x14ac:dyDescent="0.4">
      <c r="A196" s="44" t="str">
        <f t="shared" si="3"/>
        <v>1423_16</v>
      </c>
      <c r="B196" s="44" t="s">
        <v>176</v>
      </c>
      <c r="C196" s="44" t="s">
        <v>2</v>
      </c>
      <c r="D196" s="44">
        <v>10328452</v>
      </c>
      <c r="E196" s="44">
        <v>1423</v>
      </c>
      <c r="F196" s="44">
        <v>16</v>
      </c>
      <c r="G196" s="45">
        <v>41693.363194444442</v>
      </c>
      <c r="H196" s="56"/>
      <c r="I196" s="56"/>
      <c r="J196" s="44">
        <v>142</v>
      </c>
      <c r="K196" s="44">
        <v>76</v>
      </c>
      <c r="L196" s="44">
        <v>2.58</v>
      </c>
    </row>
    <row r="197" spans="1:12" ht="13.5" thickBot="1" x14ac:dyDescent="0.45">
      <c r="A197" s="46" t="str">
        <f t="shared" si="3"/>
        <v>1423_14</v>
      </c>
      <c r="B197" s="46" t="s">
        <v>193</v>
      </c>
      <c r="C197" s="46" t="s">
        <v>2</v>
      </c>
      <c r="D197" s="46">
        <v>10328452</v>
      </c>
      <c r="E197" s="46">
        <v>1423</v>
      </c>
      <c r="F197" s="46">
        <v>14</v>
      </c>
      <c r="G197" s="47">
        <v>41721.098611111112</v>
      </c>
      <c r="H197" s="57"/>
      <c r="I197" s="57"/>
      <c r="J197" s="46">
        <v>138</v>
      </c>
      <c r="K197" s="46">
        <v>71</v>
      </c>
      <c r="L197" s="46">
        <v>2.4</v>
      </c>
    </row>
  </sheetData>
  <autoFilter ref="B1:L197"/>
  <sortState ref="B2:P197">
    <sortCondition ref="E2:E197"/>
    <sortCondition ref="G2:G197"/>
    <sortCondition ref="F2:F197"/>
  </sortState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&amp;R&amp;"Calibri Light,Regular"&amp;9&amp;A, P a g e | &amp;P</oddHead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7" sqref="D7"/>
    </sheetView>
  </sheetViews>
  <sheetFormatPr defaultColWidth="12.59765625" defaultRowHeight="14.25" x14ac:dyDescent="0.45"/>
  <cols>
    <col min="1" max="1" width="19.73046875" style="1" customWidth="1"/>
    <col min="2" max="7" width="19.73046875" style="7" customWidth="1"/>
    <col min="8" max="16384" width="12.59765625" style="7"/>
  </cols>
  <sheetData>
    <row r="1" spans="1:7" x14ac:dyDescent="0.45">
      <c r="A1" s="8"/>
      <c r="B1" s="87" t="s">
        <v>205</v>
      </c>
      <c r="C1" s="87"/>
      <c r="D1" s="87"/>
      <c r="E1" s="87" t="s">
        <v>206</v>
      </c>
      <c r="F1" s="87"/>
      <c r="G1" s="87"/>
    </row>
    <row r="2" spans="1:7" s="1" customFormat="1" x14ac:dyDescent="0.45">
      <c r="A2" s="8" t="s">
        <v>207</v>
      </c>
      <c r="B2" s="8" t="s">
        <v>208</v>
      </c>
      <c r="C2" s="8" t="s">
        <v>209</v>
      </c>
      <c r="D2" s="8" t="s">
        <v>210</v>
      </c>
      <c r="E2" s="8" t="s">
        <v>208</v>
      </c>
      <c r="F2" s="8" t="s">
        <v>209</v>
      </c>
      <c r="G2" s="8" t="s">
        <v>210</v>
      </c>
    </row>
    <row r="3" spans="1:7" x14ac:dyDescent="0.45">
      <c r="A3" s="12" t="s">
        <v>211</v>
      </c>
      <c r="B3" s="16">
        <v>149.52000000000001</v>
      </c>
      <c r="C3" s="9">
        <v>1787</v>
      </c>
      <c r="D3" s="17">
        <f t="shared" ref="D3:D18" si="0">C3-B3</f>
        <v>1637.48</v>
      </c>
      <c r="E3" s="13">
        <v>150.22999999999999</v>
      </c>
      <c r="F3" s="9">
        <v>2245</v>
      </c>
      <c r="G3" s="9">
        <f t="shared" ref="G3:G18" si="1">F3-E3</f>
        <v>2094.77</v>
      </c>
    </row>
    <row r="4" spans="1:7" x14ac:dyDescent="0.45">
      <c r="A4" s="12" t="s">
        <v>212</v>
      </c>
      <c r="B4" s="16">
        <v>149.69999999999999</v>
      </c>
      <c r="C4" s="9">
        <v>551</v>
      </c>
      <c r="D4" s="17">
        <f t="shared" si="0"/>
        <v>401.3</v>
      </c>
      <c r="E4" s="13">
        <v>149.87</v>
      </c>
      <c r="F4" s="9">
        <v>671</v>
      </c>
      <c r="G4" s="9">
        <f t="shared" si="1"/>
        <v>521.13</v>
      </c>
    </row>
    <row r="5" spans="1:7" x14ac:dyDescent="0.45">
      <c r="A5" s="12" t="s">
        <v>213</v>
      </c>
      <c r="B5" s="16">
        <v>150.63</v>
      </c>
      <c r="C5" s="9">
        <v>1692</v>
      </c>
      <c r="D5" s="17">
        <f t="shared" si="0"/>
        <v>1541.37</v>
      </c>
      <c r="E5" s="13">
        <v>150.33000000000001</v>
      </c>
      <c r="F5" s="9">
        <v>1119</v>
      </c>
      <c r="G5" s="9">
        <f t="shared" si="1"/>
        <v>968.67</v>
      </c>
    </row>
    <row r="6" spans="1:7" x14ac:dyDescent="0.45">
      <c r="A6" s="12" t="s">
        <v>214</v>
      </c>
      <c r="B6" s="16">
        <v>150.76</v>
      </c>
      <c r="C6" s="9">
        <v>3029</v>
      </c>
      <c r="D6" s="17">
        <f t="shared" si="0"/>
        <v>2878.24</v>
      </c>
      <c r="E6" s="13">
        <v>149.59</v>
      </c>
      <c r="F6" s="9">
        <v>1397</v>
      </c>
      <c r="G6" s="9">
        <f t="shared" si="1"/>
        <v>1247.4100000000001</v>
      </c>
    </row>
    <row r="7" spans="1:7" x14ac:dyDescent="0.45">
      <c r="A7" s="12" t="s">
        <v>215</v>
      </c>
      <c r="B7" s="18">
        <v>156</v>
      </c>
      <c r="C7" s="10">
        <v>2000</v>
      </c>
      <c r="D7" s="19">
        <f t="shared" si="0"/>
        <v>1844</v>
      </c>
      <c r="E7" s="14">
        <v>160</v>
      </c>
      <c r="F7" s="10">
        <v>2250</v>
      </c>
      <c r="G7" s="10">
        <f t="shared" si="1"/>
        <v>2090</v>
      </c>
    </row>
    <row r="8" spans="1:7" x14ac:dyDescent="0.45">
      <c r="A8" s="12" t="s">
        <v>216</v>
      </c>
      <c r="B8" s="18">
        <v>158</v>
      </c>
      <c r="C8" s="10">
        <v>1500</v>
      </c>
      <c r="D8" s="19">
        <f t="shared" si="0"/>
        <v>1342</v>
      </c>
      <c r="E8" s="15"/>
      <c r="F8" s="11"/>
      <c r="G8" s="10">
        <f t="shared" si="1"/>
        <v>0</v>
      </c>
    </row>
    <row r="9" spans="1:7" x14ac:dyDescent="0.45">
      <c r="A9" s="12" t="s">
        <v>217</v>
      </c>
      <c r="B9" s="18">
        <v>156</v>
      </c>
      <c r="C9" s="10">
        <v>3000</v>
      </c>
      <c r="D9" s="19">
        <f t="shared" si="0"/>
        <v>2844</v>
      </c>
      <c r="E9" s="14">
        <v>150</v>
      </c>
      <c r="F9" s="10">
        <v>2000</v>
      </c>
      <c r="G9" s="10">
        <f t="shared" si="1"/>
        <v>1850</v>
      </c>
    </row>
    <row r="10" spans="1:7" x14ac:dyDescent="0.45">
      <c r="A10" s="12" t="s">
        <v>218</v>
      </c>
      <c r="B10" s="18">
        <v>158</v>
      </c>
      <c r="C10" s="10">
        <v>2500</v>
      </c>
      <c r="D10" s="19">
        <f t="shared" si="0"/>
        <v>2342</v>
      </c>
      <c r="E10" s="14">
        <v>153</v>
      </c>
      <c r="F10" s="10">
        <v>1750</v>
      </c>
      <c r="G10" s="10">
        <f t="shared" si="1"/>
        <v>1597</v>
      </c>
    </row>
    <row r="11" spans="1:7" x14ac:dyDescent="0.45">
      <c r="A11" s="12" t="s">
        <v>219</v>
      </c>
      <c r="B11" s="18">
        <v>157</v>
      </c>
      <c r="C11" s="10">
        <v>4000</v>
      </c>
      <c r="D11" s="19">
        <f t="shared" si="0"/>
        <v>3843</v>
      </c>
      <c r="E11" s="14">
        <v>159</v>
      </c>
      <c r="F11" s="10">
        <v>2250</v>
      </c>
      <c r="G11" s="10">
        <f t="shared" si="1"/>
        <v>2091</v>
      </c>
    </row>
    <row r="12" spans="1:7" x14ac:dyDescent="0.45">
      <c r="A12" s="12" t="s">
        <v>220</v>
      </c>
      <c r="B12" s="18">
        <v>158</v>
      </c>
      <c r="C12" s="10">
        <v>1000</v>
      </c>
      <c r="D12" s="19">
        <f t="shared" si="0"/>
        <v>842</v>
      </c>
      <c r="E12" s="15"/>
      <c r="F12" s="11"/>
      <c r="G12" s="10">
        <f t="shared" si="1"/>
        <v>0</v>
      </c>
    </row>
    <row r="13" spans="1:7" x14ac:dyDescent="0.45">
      <c r="A13" s="12" t="s">
        <v>221</v>
      </c>
      <c r="B13" s="18">
        <v>159</v>
      </c>
      <c r="C13" s="10">
        <v>2300</v>
      </c>
      <c r="D13" s="19">
        <f t="shared" si="0"/>
        <v>2141</v>
      </c>
      <c r="E13" s="14">
        <v>158</v>
      </c>
      <c r="F13" s="10">
        <v>2000</v>
      </c>
      <c r="G13" s="10">
        <f t="shared" si="1"/>
        <v>1842</v>
      </c>
    </row>
    <row r="14" spans="1:7" x14ac:dyDescent="0.45">
      <c r="A14" s="12" t="s">
        <v>222</v>
      </c>
      <c r="B14" s="18">
        <v>157</v>
      </c>
      <c r="C14" s="10">
        <v>1250</v>
      </c>
      <c r="D14" s="19">
        <f t="shared" si="0"/>
        <v>1093</v>
      </c>
      <c r="E14" s="14">
        <v>158</v>
      </c>
      <c r="F14" s="10">
        <v>1400</v>
      </c>
      <c r="G14" s="10">
        <f t="shared" si="1"/>
        <v>1242</v>
      </c>
    </row>
    <row r="15" spans="1:7" x14ac:dyDescent="0.45">
      <c r="A15" s="12" t="s">
        <v>223</v>
      </c>
      <c r="B15" s="18">
        <v>157</v>
      </c>
      <c r="C15" s="10">
        <v>2500</v>
      </c>
      <c r="D15" s="19">
        <f t="shared" si="0"/>
        <v>2343</v>
      </c>
      <c r="E15" s="14">
        <v>158</v>
      </c>
      <c r="F15" s="10">
        <v>1000</v>
      </c>
      <c r="G15" s="10">
        <f t="shared" si="1"/>
        <v>842</v>
      </c>
    </row>
    <row r="16" spans="1:7" x14ac:dyDescent="0.45">
      <c r="A16" s="12" t="s">
        <v>224</v>
      </c>
      <c r="B16" s="18">
        <v>158</v>
      </c>
      <c r="C16" s="10">
        <v>1500</v>
      </c>
      <c r="D16" s="19">
        <f t="shared" si="0"/>
        <v>1342</v>
      </c>
      <c r="E16" s="14">
        <v>160</v>
      </c>
      <c r="F16" s="10">
        <v>500</v>
      </c>
      <c r="G16" s="10">
        <f t="shared" si="1"/>
        <v>340</v>
      </c>
    </row>
    <row r="17" spans="1:7" x14ac:dyDescent="0.45">
      <c r="A17" s="12" t="s">
        <v>225</v>
      </c>
      <c r="B17" s="18">
        <v>158</v>
      </c>
      <c r="C17" s="10">
        <v>2000</v>
      </c>
      <c r="D17" s="19">
        <f t="shared" si="0"/>
        <v>1842</v>
      </c>
      <c r="E17" s="14">
        <v>159</v>
      </c>
      <c r="F17" s="10">
        <v>500</v>
      </c>
      <c r="G17" s="10">
        <f t="shared" si="1"/>
        <v>341</v>
      </c>
    </row>
    <row r="18" spans="1:7" x14ac:dyDescent="0.45">
      <c r="A18" s="12" t="s">
        <v>226</v>
      </c>
      <c r="B18" s="18">
        <v>158</v>
      </c>
      <c r="C18" s="10">
        <v>2500</v>
      </c>
      <c r="D18" s="19">
        <f t="shared" si="0"/>
        <v>2342</v>
      </c>
      <c r="E18" s="14">
        <v>157</v>
      </c>
      <c r="F18" s="10">
        <v>500</v>
      </c>
      <c r="G18" s="10">
        <f t="shared" si="1"/>
        <v>343</v>
      </c>
    </row>
  </sheetData>
  <mergeCells count="2">
    <mergeCell ref="B1:D1"/>
    <mergeCell ref="E1:G1"/>
  </mergeCells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&amp;R&amp;"Calibri Light,Regular"&amp;10&amp;A, P a g e | 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workbookViewId="0">
      <pane ySplit="1" topLeftCell="A2" activePane="bottomLeft" state="frozen"/>
      <selection pane="bottomLeft" activeCell="B4" sqref="B4"/>
    </sheetView>
  </sheetViews>
  <sheetFormatPr defaultColWidth="12.59765625" defaultRowHeight="14.25" x14ac:dyDescent="0.45"/>
  <cols>
    <col min="1" max="4" width="12.59765625" style="27"/>
    <col min="5" max="9" width="0" style="26" hidden="1" customWidth="1"/>
    <col min="10" max="16384" width="12.59765625" style="27"/>
  </cols>
  <sheetData>
    <row r="1" spans="1:9" s="22" customFormat="1" x14ac:dyDescent="0.45">
      <c r="A1" s="20" t="s">
        <v>207</v>
      </c>
      <c r="B1" s="20" t="s">
        <v>227</v>
      </c>
      <c r="C1" s="20" t="s">
        <v>228</v>
      </c>
      <c r="D1" s="20" t="s">
        <v>229</v>
      </c>
      <c r="E1" s="21" t="s">
        <v>230</v>
      </c>
      <c r="F1" s="21" t="s">
        <v>231</v>
      </c>
      <c r="G1" s="21" t="s">
        <v>232</v>
      </c>
      <c r="H1" s="21" t="s">
        <v>233</v>
      </c>
      <c r="I1" s="21" t="s">
        <v>234</v>
      </c>
    </row>
    <row r="2" spans="1:9" x14ac:dyDescent="0.45">
      <c r="A2" s="23">
        <v>1302</v>
      </c>
      <c r="B2" s="23">
        <v>5</v>
      </c>
      <c r="C2" s="24">
        <v>41551</v>
      </c>
      <c r="D2" s="25">
        <v>0.97499999999999998</v>
      </c>
      <c r="E2" s="26">
        <v>127</v>
      </c>
      <c r="F2" s="26">
        <v>80</v>
      </c>
      <c r="G2" s="26">
        <v>78</v>
      </c>
      <c r="H2" s="26">
        <v>36.299999999999997</v>
      </c>
      <c r="I2" s="26">
        <v>98</v>
      </c>
    </row>
    <row r="3" spans="1:9" x14ac:dyDescent="0.45">
      <c r="A3" s="23">
        <v>1302</v>
      </c>
      <c r="B3" s="23">
        <v>6</v>
      </c>
      <c r="C3" s="24">
        <v>41552</v>
      </c>
      <c r="D3" s="25">
        <v>0.10486111111111111</v>
      </c>
      <c r="E3" s="26">
        <v>122</v>
      </c>
      <c r="F3" s="26">
        <v>85</v>
      </c>
      <c r="G3" s="26">
        <v>77</v>
      </c>
      <c r="H3" s="26">
        <v>36.6</v>
      </c>
      <c r="I3" s="26">
        <v>99</v>
      </c>
    </row>
    <row r="4" spans="1:9" x14ac:dyDescent="0.45">
      <c r="A4" s="23">
        <v>1302</v>
      </c>
      <c r="B4" s="23">
        <v>7</v>
      </c>
      <c r="C4" s="24">
        <v>41552</v>
      </c>
      <c r="D4" s="25">
        <v>0.24097222222222223</v>
      </c>
      <c r="E4" s="26">
        <v>131</v>
      </c>
      <c r="F4" s="26">
        <v>84</v>
      </c>
      <c r="G4" s="26">
        <v>73</v>
      </c>
      <c r="H4" s="26">
        <v>36.5</v>
      </c>
      <c r="I4" s="26">
        <v>99</v>
      </c>
    </row>
    <row r="5" spans="1:9" x14ac:dyDescent="0.45">
      <c r="A5" s="23">
        <v>1302</v>
      </c>
      <c r="B5" s="23">
        <v>8</v>
      </c>
      <c r="C5" s="24">
        <v>41552</v>
      </c>
      <c r="D5" s="25">
        <v>0.37361111111111112</v>
      </c>
      <c r="E5" s="26">
        <v>139</v>
      </c>
      <c r="F5" s="26">
        <v>71</v>
      </c>
      <c r="G5" s="26">
        <v>99</v>
      </c>
      <c r="H5" s="26">
        <v>36.6</v>
      </c>
      <c r="I5" s="26">
        <v>100</v>
      </c>
    </row>
    <row r="6" spans="1:9" x14ac:dyDescent="0.45">
      <c r="A6" s="23">
        <v>1302</v>
      </c>
      <c r="B6" s="23">
        <v>13</v>
      </c>
      <c r="C6" s="24">
        <v>41552</v>
      </c>
      <c r="D6" s="25">
        <v>0.98472222222222217</v>
      </c>
      <c r="E6" s="26">
        <v>130</v>
      </c>
      <c r="F6" s="26">
        <v>81</v>
      </c>
      <c r="G6" s="26">
        <v>76</v>
      </c>
      <c r="H6" s="26">
        <v>36.5</v>
      </c>
      <c r="I6" s="26">
        <v>98</v>
      </c>
    </row>
    <row r="7" spans="1:9" x14ac:dyDescent="0.45">
      <c r="A7" s="23">
        <v>1302</v>
      </c>
      <c r="B7" s="23">
        <v>14</v>
      </c>
      <c r="C7" s="24">
        <v>41553</v>
      </c>
      <c r="D7" s="25">
        <v>0.10972222222222222</v>
      </c>
      <c r="E7" s="26">
        <v>127</v>
      </c>
      <c r="F7" s="26">
        <v>81</v>
      </c>
      <c r="G7" s="26">
        <v>85</v>
      </c>
      <c r="H7" s="26">
        <v>36.5</v>
      </c>
      <c r="I7" s="26">
        <v>100</v>
      </c>
    </row>
    <row r="8" spans="1:9" x14ac:dyDescent="0.45">
      <c r="A8" s="23">
        <v>1302</v>
      </c>
      <c r="B8" s="23">
        <v>15</v>
      </c>
      <c r="C8" s="24">
        <v>41553</v>
      </c>
      <c r="D8" s="25">
        <v>0.24722222222222223</v>
      </c>
      <c r="E8" s="26">
        <v>122</v>
      </c>
      <c r="F8" s="26">
        <v>81</v>
      </c>
      <c r="G8" s="26">
        <v>72</v>
      </c>
      <c r="H8" s="26">
        <v>36.4</v>
      </c>
      <c r="I8" s="26">
        <v>99</v>
      </c>
    </row>
    <row r="9" spans="1:9" x14ac:dyDescent="0.45">
      <c r="A9" s="23">
        <v>1302</v>
      </c>
      <c r="B9" s="23">
        <v>16</v>
      </c>
      <c r="C9" s="24">
        <v>41553</v>
      </c>
      <c r="D9" s="25">
        <v>0.3840277777777778</v>
      </c>
      <c r="E9" s="26">
        <v>135</v>
      </c>
      <c r="F9" s="26">
        <v>82</v>
      </c>
      <c r="G9" s="26">
        <v>94</v>
      </c>
      <c r="H9" s="26">
        <v>36.700000000000003</v>
      </c>
      <c r="I9" s="26">
        <v>98</v>
      </c>
    </row>
    <row r="10" spans="1:9" x14ac:dyDescent="0.45">
      <c r="A10" s="23">
        <v>1307</v>
      </c>
      <c r="B10" s="23">
        <v>5</v>
      </c>
      <c r="C10" s="24">
        <v>41551</v>
      </c>
      <c r="D10" s="25">
        <v>0.98819444444444438</v>
      </c>
      <c r="E10" s="26">
        <v>119</v>
      </c>
      <c r="F10" s="26">
        <v>65</v>
      </c>
      <c r="G10" s="26">
        <v>54</v>
      </c>
      <c r="H10" s="26">
        <v>36.4</v>
      </c>
      <c r="I10" s="26">
        <v>99</v>
      </c>
    </row>
    <row r="11" spans="1:9" x14ac:dyDescent="0.45">
      <c r="A11" s="23">
        <f t="shared" ref="A11:A17" si="0">A10</f>
        <v>1307</v>
      </c>
      <c r="B11" s="23">
        <v>6</v>
      </c>
      <c r="C11" s="24">
        <v>41552</v>
      </c>
      <c r="D11" s="25">
        <v>0.11180555555555556</v>
      </c>
      <c r="E11" s="26">
        <v>110</v>
      </c>
      <c r="F11" s="26">
        <v>69</v>
      </c>
      <c r="G11" s="26">
        <v>56</v>
      </c>
      <c r="H11" s="26">
        <v>36.6</v>
      </c>
      <c r="I11" s="26">
        <v>99</v>
      </c>
    </row>
    <row r="12" spans="1:9" x14ac:dyDescent="0.45">
      <c r="A12" s="23">
        <f t="shared" si="0"/>
        <v>1307</v>
      </c>
      <c r="B12" s="23">
        <v>7</v>
      </c>
      <c r="C12" s="24">
        <v>41552</v>
      </c>
      <c r="D12" s="25">
        <v>0.25208333333333333</v>
      </c>
      <c r="E12" s="26">
        <v>109</v>
      </c>
      <c r="F12" s="26">
        <v>65</v>
      </c>
      <c r="G12" s="26">
        <v>52</v>
      </c>
      <c r="H12" s="26">
        <v>36.5</v>
      </c>
      <c r="I12" s="26">
        <v>99</v>
      </c>
    </row>
    <row r="13" spans="1:9" x14ac:dyDescent="0.45">
      <c r="A13" s="23">
        <f t="shared" si="0"/>
        <v>1307</v>
      </c>
      <c r="B13" s="23">
        <v>8</v>
      </c>
      <c r="C13" s="24">
        <v>41552</v>
      </c>
      <c r="D13" s="25">
        <v>0.3576388888888889</v>
      </c>
      <c r="E13" s="26">
        <v>105</v>
      </c>
      <c r="F13" s="26">
        <v>62</v>
      </c>
      <c r="G13" s="26">
        <v>64</v>
      </c>
      <c r="H13" s="26">
        <v>36.5</v>
      </c>
      <c r="I13" s="26">
        <v>99</v>
      </c>
    </row>
    <row r="14" spans="1:9" x14ac:dyDescent="0.45">
      <c r="A14" s="23">
        <v>1307</v>
      </c>
      <c r="B14" s="23">
        <v>13</v>
      </c>
      <c r="C14" s="24">
        <v>41552</v>
      </c>
      <c r="D14" s="25">
        <v>0.97152777777777777</v>
      </c>
      <c r="E14" s="26">
        <v>106</v>
      </c>
      <c r="F14" s="26">
        <v>72</v>
      </c>
      <c r="G14" s="26">
        <v>62</v>
      </c>
      <c r="H14" s="26">
        <v>36.5</v>
      </c>
      <c r="I14" s="26">
        <v>99</v>
      </c>
    </row>
    <row r="15" spans="1:9" x14ac:dyDescent="0.45">
      <c r="A15" s="23">
        <f t="shared" si="0"/>
        <v>1307</v>
      </c>
      <c r="B15" s="23">
        <v>14</v>
      </c>
      <c r="C15" s="24">
        <v>41553</v>
      </c>
      <c r="D15" s="25">
        <v>0.10208333333333335</v>
      </c>
      <c r="E15" s="26">
        <v>99</v>
      </c>
      <c r="F15" s="26">
        <v>61</v>
      </c>
      <c r="G15" s="26">
        <v>73</v>
      </c>
      <c r="H15" s="26">
        <v>36.5</v>
      </c>
      <c r="I15" s="26">
        <v>99</v>
      </c>
    </row>
    <row r="16" spans="1:9" x14ac:dyDescent="0.45">
      <c r="A16" s="23">
        <f t="shared" si="0"/>
        <v>1307</v>
      </c>
      <c r="B16" s="23">
        <v>15</v>
      </c>
      <c r="C16" s="24">
        <v>41553</v>
      </c>
      <c r="D16" s="25">
        <v>0.23611111111111113</v>
      </c>
      <c r="E16" s="26">
        <v>114</v>
      </c>
      <c r="F16" s="26">
        <v>68</v>
      </c>
      <c r="G16" s="26">
        <v>62</v>
      </c>
      <c r="H16" s="26">
        <v>36.5</v>
      </c>
      <c r="I16" s="26">
        <v>100</v>
      </c>
    </row>
    <row r="17" spans="1:9" x14ac:dyDescent="0.45">
      <c r="A17" s="23">
        <f t="shared" si="0"/>
        <v>1307</v>
      </c>
      <c r="B17" s="23">
        <v>16</v>
      </c>
      <c r="C17" s="24">
        <v>41553</v>
      </c>
      <c r="D17" s="25">
        <v>0.3576388888888889</v>
      </c>
      <c r="E17" s="26">
        <v>113</v>
      </c>
      <c r="F17" s="26">
        <v>59</v>
      </c>
      <c r="G17" s="26">
        <v>75</v>
      </c>
      <c r="H17" s="26">
        <v>36.4</v>
      </c>
      <c r="I17" s="26">
        <v>98</v>
      </c>
    </row>
    <row r="18" spans="1:9" x14ac:dyDescent="0.45">
      <c r="A18" s="23">
        <v>1308</v>
      </c>
      <c r="B18" s="28">
        <v>5</v>
      </c>
      <c r="C18" s="24">
        <v>41551</v>
      </c>
      <c r="D18" s="25">
        <v>0.9819444444444444</v>
      </c>
      <c r="E18" s="26">
        <v>111</v>
      </c>
      <c r="F18" s="26">
        <v>73</v>
      </c>
      <c r="G18" s="26">
        <v>71</v>
      </c>
      <c r="H18" s="26">
        <v>36.6</v>
      </c>
      <c r="I18" s="26">
        <v>100</v>
      </c>
    </row>
    <row r="19" spans="1:9" x14ac:dyDescent="0.45">
      <c r="A19" s="23">
        <v>1308</v>
      </c>
      <c r="B19" s="28">
        <v>6</v>
      </c>
      <c r="C19" s="24">
        <v>41552</v>
      </c>
      <c r="D19" s="25">
        <v>0.12083333333333333</v>
      </c>
      <c r="E19" s="26">
        <v>107</v>
      </c>
      <c r="F19" s="26">
        <v>68</v>
      </c>
      <c r="G19" s="26">
        <v>80</v>
      </c>
      <c r="H19" s="26">
        <v>36.5</v>
      </c>
      <c r="I19" s="26">
        <v>99</v>
      </c>
    </row>
    <row r="20" spans="1:9" x14ac:dyDescent="0.45">
      <c r="A20" s="23">
        <v>1308</v>
      </c>
      <c r="B20" s="28">
        <v>7</v>
      </c>
      <c r="C20" s="24">
        <v>41552</v>
      </c>
      <c r="D20" s="25">
        <v>0.2590277777777778</v>
      </c>
      <c r="E20" s="26">
        <v>109</v>
      </c>
      <c r="F20" s="26">
        <v>73</v>
      </c>
      <c r="G20" s="26">
        <v>64</v>
      </c>
      <c r="H20" s="26">
        <v>36.5</v>
      </c>
      <c r="I20" s="26">
        <v>99</v>
      </c>
    </row>
    <row r="21" spans="1:9" x14ac:dyDescent="0.45">
      <c r="A21" s="23">
        <v>1308</v>
      </c>
      <c r="B21" s="28">
        <v>8</v>
      </c>
      <c r="C21" s="24">
        <v>41552</v>
      </c>
      <c r="D21" s="25">
        <v>0.38611111111111113</v>
      </c>
      <c r="E21" s="26">
        <v>105</v>
      </c>
      <c r="F21" s="26">
        <v>69</v>
      </c>
      <c r="G21" s="26">
        <v>77</v>
      </c>
      <c r="H21" s="26">
        <v>36.6</v>
      </c>
      <c r="I21" s="26">
        <v>100</v>
      </c>
    </row>
    <row r="22" spans="1:9" x14ac:dyDescent="0.45">
      <c r="A22" s="23">
        <v>1308</v>
      </c>
      <c r="B22" s="28">
        <v>13</v>
      </c>
      <c r="C22" s="24">
        <v>41552</v>
      </c>
      <c r="D22" s="25">
        <v>0.97569444444444453</v>
      </c>
      <c r="E22" s="26">
        <v>109</v>
      </c>
      <c r="F22" s="26">
        <v>71</v>
      </c>
      <c r="G22" s="26">
        <v>67</v>
      </c>
      <c r="H22" s="26">
        <v>36.6</v>
      </c>
      <c r="I22" s="26">
        <v>99</v>
      </c>
    </row>
    <row r="23" spans="1:9" x14ac:dyDescent="0.45">
      <c r="A23" s="23">
        <v>1308</v>
      </c>
      <c r="B23" s="28">
        <v>14</v>
      </c>
      <c r="C23" s="24">
        <v>41553</v>
      </c>
      <c r="D23" s="25">
        <v>9.5833333333333326E-2</v>
      </c>
      <c r="E23" s="26">
        <v>100</v>
      </c>
      <c r="F23" s="26">
        <v>72</v>
      </c>
      <c r="G23" s="26">
        <v>69</v>
      </c>
      <c r="H23" s="26">
        <v>36.6</v>
      </c>
      <c r="I23" s="26">
        <v>100</v>
      </c>
    </row>
    <row r="24" spans="1:9" x14ac:dyDescent="0.45">
      <c r="A24" s="23">
        <v>1308</v>
      </c>
      <c r="B24" s="28">
        <v>15</v>
      </c>
      <c r="C24" s="24">
        <v>41553</v>
      </c>
      <c r="D24" s="25">
        <v>0.22847222222222222</v>
      </c>
      <c r="E24" s="26">
        <v>104</v>
      </c>
      <c r="F24" s="26">
        <v>65</v>
      </c>
      <c r="G24" s="26">
        <v>72</v>
      </c>
      <c r="H24" s="26">
        <v>36.5</v>
      </c>
      <c r="I24" s="26">
        <v>100</v>
      </c>
    </row>
    <row r="25" spans="1:9" x14ac:dyDescent="0.45">
      <c r="A25" s="23">
        <v>1308</v>
      </c>
      <c r="B25" s="28">
        <v>16</v>
      </c>
      <c r="C25" s="24">
        <v>41553</v>
      </c>
      <c r="D25" s="25">
        <v>0.36805555555555558</v>
      </c>
      <c r="E25" s="26">
        <v>115</v>
      </c>
      <c r="F25" s="26">
        <v>67</v>
      </c>
      <c r="G25" s="26">
        <v>73</v>
      </c>
      <c r="H25" s="26">
        <v>36.700000000000003</v>
      </c>
      <c r="I25" s="26">
        <v>100</v>
      </c>
    </row>
    <row r="26" spans="1:9" x14ac:dyDescent="0.45">
      <c r="A26" s="23">
        <v>1319</v>
      </c>
      <c r="B26" s="28">
        <v>5</v>
      </c>
      <c r="C26" s="24">
        <v>41551</v>
      </c>
      <c r="D26" s="25">
        <v>0.99375000000000002</v>
      </c>
      <c r="E26" s="26">
        <v>127</v>
      </c>
      <c r="F26" s="26">
        <v>54</v>
      </c>
      <c r="G26" s="26">
        <v>50</v>
      </c>
      <c r="H26" s="26">
        <v>36.5</v>
      </c>
      <c r="I26" s="26">
        <v>100</v>
      </c>
    </row>
    <row r="27" spans="1:9" x14ac:dyDescent="0.45">
      <c r="A27" s="23">
        <v>1319</v>
      </c>
      <c r="B27" s="28">
        <v>6</v>
      </c>
      <c r="C27" s="24">
        <v>41552</v>
      </c>
      <c r="D27" s="25">
        <v>9.0972222222222218E-2</v>
      </c>
      <c r="E27" s="26">
        <v>149</v>
      </c>
      <c r="F27" s="26">
        <v>52</v>
      </c>
      <c r="G27" s="26">
        <v>67</v>
      </c>
      <c r="H27" s="26">
        <v>36.700000000000003</v>
      </c>
      <c r="I27" s="26">
        <v>100</v>
      </c>
    </row>
    <row r="28" spans="1:9" x14ac:dyDescent="0.45">
      <c r="A28" s="23">
        <v>1319</v>
      </c>
      <c r="B28" s="28">
        <v>7</v>
      </c>
      <c r="C28" s="24">
        <v>41552</v>
      </c>
      <c r="D28" s="25">
        <v>0.23263888888888887</v>
      </c>
      <c r="E28" s="26">
        <v>130</v>
      </c>
      <c r="F28" s="26">
        <v>65</v>
      </c>
      <c r="G28" s="26">
        <v>54</v>
      </c>
      <c r="H28" s="26">
        <v>36.5</v>
      </c>
      <c r="I28" s="26">
        <v>99</v>
      </c>
    </row>
    <row r="29" spans="1:9" x14ac:dyDescent="0.45">
      <c r="A29" s="23">
        <v>1319</v>
      </c>
      <c r="B29" s="28">
        <v>8</v>
      </c>
      <c r="C29" s="24">
        <v>41552</v>
      </c>
      <c r="D29" s="25">
        <v>0.3430555555555555</v>
      </c>
      <c r="E29" s="26">
        <v>130</v>
      </c>
      <c r="F29" s="26">
        <v>56</v>
      </c>
      <c r="G29" s="26">
        <v>72</v>
      </c>
      <c r="H29" s="26">
        <v>36.5</v>
      </c>
      <c r="I29" s="26">
        <v>100</v>
      </c>
    </row>
    <row r="30" spans="1:9" x14ac:dyDescent="0.45">
      <c r="A30" s="23">
        <v>1319</v>
      </c>
      <c r="B30" s="28">
        <v>13</v>
      </c>
      <c r="C30" s="24">
        <v>41552</v>
      </c>
      <c r="D30" s="25">
        <v>0.96458333333333324</v>
      </c>
      <c r="E30" s="26">
        <v>127</v>
      </c>
      <c r="F30" s="26">
        <v>81</v>
      </c>
      <c r="G30" s="26">
        <v>53</v>
      </c>
      <c r="H30" s="26">
        <v>36.700000000000003</v>
      </c>
      <c r="I30" s="26">
        <v>100</v>
      </c>
    </row>
    <row r="31" spans="1:9" x14ac:dyDescent="0.45">
      <c r="A31" s="23">
        <v>1319</v>
      </c>
      <c r="B31" s="28">
        <v>14</v>
      </c>
      <c r="C31" s="24">
        <v>41553</v>
      </c>
      <c r="D31" s="25">
        <v>8.8888888888888892E-2</v>
      </c>
      <c r="E31" s="26">
        <v>129</v>
      </c>
      <c r="F31" s="26">
        <v>56</v>
      </c>
      <c r="G31" s="26">
        <v>57</v>
      </c>
      <c r="H31" s="26">
        <v>36.5</v>
      </c>
      <c r="I31" s="26">
        <v>100</v>
      </c>
    </row>
    <row r="32" spans="1:9" x14ac:dyDescent="0.45">
      <c r="A32" s="23">
        <v>1319</v>
      </c>
      <c r="B32" s="28">
        <v>15</v>
      </c>
      <c r="C32" s="24">
        <v>41553</v>
      </c>
      <c r="D32" s="25">
        <v>0.21805555555555556</v>
      </c>
      <c r="E32" s="26">
        <v>149</v>
      </c>
      <c r="F32" s="26">
        <v>84</v>
      </c>
      <c r="G32" s="26">
        <v>67</v>
      </c>
      <c r="H32" s="26">
        <v>36.5</v>
      </c>
      <c r="I32" s="26">
        <v>98</v>
      </c>
    </row>
    <row r="33" spans="1:9" x14ac:dyDescent="0.45">
      <c r="A33" s="23">
        <v>1319</v>
      </c>
      <c r="B33" s="28">
        <v>16</v>
      </c>
      <c r="C33" s="24">
        <v>41553</v>
      </c>
      <c r="D33" s="25">
        <v>0.34652777777777777</v>
      </c>
      <c r="E33" s="26">
        <v>138</v>
      </c>
      <c r="F33" s="26">
        <v>56</v>
      </c>
      <c r="G33" s="26">
        <v>68</v>
      </c>
      <c r="H33" s="26">
        <v>36.6</v>
      </c>
      <c r="I33" s="26">
        <v>97</v>
      </c>
    </row>
    <row r="34" spans="1:9" x14ac:dyDescent="0.45">
      <c r="A34" s="23">
        <v>1329</v>
      </c>
      <c r="B34" s="23">
        <v>5</v>
      </c>
      <c r="C34" s="24">
        <v>41586</v>
      </c>
      <c r="D34" s="25">
        <v>0.96597222222222223</v>
      </c>
      <c r="E34" s="26">
        <v>108</v>
      </c>
      <c r="F34" s="26">
        <v>77</v>
      </c>
      <c r="G34" s="26">
        <v>84</v>
      </c>
      <c r="H34" s="26">
        <v>36.5</v>
      </c>
      <c r="I34" s="26">
        <v>98</v>
      </c>
    </row>
    <row r="35" spans="1:9" x14ac:dyDescent="0.45">
      <c r="A35" s="23">
        <v>1329</v>
      </c>
      <c r="B35" s="23">
        <v>6</v>
      </c>
      <c r="C35" s="24">
        <v>41587</v>
      </c>
      <c r="D35" s="25">
        <v>8.6805555555555566E-2</v>
      </c>
      <c r="E35" s="26">
        <v>120</v>
      </c>
      <c r="F35" s="26">
        <v>71</v>
      </c>
      <c r="G35" s="26">
        <v>88</v>
      </c>
      <c r="H35" s="26">
        <v>36.6</v>
      </c>
      <c r="I35" s="26">
        <v>98</v>
      </c>
    </row>
    <row r="36" spans="1:9" x14ac:dyDescent="0.45">
      <c r="A36" s="23">
        <v>1329</v>
      </c>
      <c r="B36" s="23">
        <v>7</v>
      </c>
      <c r="C36" s="24">
        <v>41587</v>
      </c>
      <c r="D36" s="25">
        <v>0.22222222222222221</v>
      </c>
      <c r="E36" s="26">
        <v>120</v>
      </c>
      <c r="F36" s="26">
        <v>76</v>
      </c>
      <c r="G36" s="26">
        <v>83</v>
      </c>
      <c r="H36" s="26">
        <v>36.5</v>
      </c>
      <c r="I36" s="26">
        <v>98</v>
      </c>
    </row>
    <row r="37" spans="1:9" x14ac:dyDescent="0.45">
      <c r="A37" s="23">
        <v>1329</v>
      </c>
      <c r="B37" s="23">
        <v>8</v>
      </c>
      <c r="C37" s="24">
        <v>41587</v>
      </c>
      <c r="D37" s="25">
        <v>0.34861111111111115</v>
      </c>
      <c r="E37" s="26">
        <v>131</v>
      </c>
      <c r="F37" s="26">
        <v>81</v>
      </c>
      <c r="G37" s="26">
        <v>97</v>
      </c>
      <c r="H37" s="26">
        <v>37</v>
      </c>
      <c r="I37" s="26">
        <v>98</v>
      </c>
    </row>
    <row r="38" spans="1:9" x14ac:dyDescent="0.45">
      <c r="A38" s="23">
        <v>1329</v>
      </c>
      <c r="B38" s="23">
        <v>13</v>
      </c>
      <c r="C38" s="24">
        <v>41587</v>
      </c>
      <c r="D38" s="25">
        <v>0.9819444444444444</v>
      </c>
      <c r="E38" s="26">
        <v>101</v>
      </c>
      <c r="F38" s="26">
        <v>72</v>
      </c>
      <c r="G38" s="26">
        <v>98</v>
      </c>
      <c r="H38" s="26">
        <v>36.700000000000003</v>
      </c>
      <c r="I38" s="26">
        <v>98</v>
      </c>
    </row>
    <row r="39" spans="1:9" x14ac:dyDescent="0.45">
      <c r="A39" s="23">
        <v>1329</v>
      </c>
      <c r="B39" s="23">
        <v>14</v>
      </c>
      <c r="C39" s="24">
        <v>41588</v>
      </c>
      <c r="D39" s="25">
        <v>9.7222222222222224E-2</v>
      </c>
      <c r="E39" s="26">
        <v>102</v>
      </c>
      <c r="F39" s="26">
        <v>65</v>
      </c>
      <c r="G39" s="26">
        <v>98</v>
      </c>
      <c r="H39" s="26">
        <v>36.5</v>
      </c>
      <c r="I39" s="26">
        <v>98</v>
      </c>
    </row>
    <row r="40" spans="1:9" x14ac:dyDescent="0.45">
      <c r="A40" s="23">
        <v>1329</v>
      </c>
      <c r="B40" s="23">
        <v>15</v>
      </c>
      <c r="C40" s="24">
        <v>41588</v>
      </c>
      <c r="D40" s="25">
        <v>0.22847222222222222</v>
      </c>
      <c r="E40" s="26">
        <v>121</v>
      </c>
      <c r="F40" s="26">
        <v>70</v>
      </c>
      <c r="G40" s="26">
        <v>91</v>
      </c>
      <c r="H40" s="26">
        <v>36.5</v>
      </c>
      <c r="I40" s="26">
        <v>98</v>
      </c>
    </row>
    <row r="41" spans="1:9" x14ac:dyDescent="0.45">
      <c r="A41" s="23">
        <v>1329</v>
      </c>
      <c r="B41" s="23">
        <v>16</v>
      </c>
      <c r="C41" s="24">
        <v>41588</v>
      </c>
      <c r="D41" s="25">
        <v>0.33888888888888885</v>
      </c>
      <c r="E41" s="26">
        <v>136</v>
      </c>
      <c r="F41" s="26">
        <v>78</v>
      </c>
      <c r="G41" s="26">
        <v>36.799999999999997</v>
      </c>
      <c r="H41" s="26">
        <v>98</v>
      </c>
    </row>
    <row r="42" spans="1:9" x14ac:dyDescent="0.45">
      <c r="A42" s="23">
        <v>1343</v>
      </c>
      <c r="B42" s="23">
        <v>5</v>
      </c>
      <c r="C42" s="24">
        <v>41586</v>
      </c>
      <c r="D42" s="25">
        <v>0.96180555555555547</v>
      </c>
      <c r="E42" s="26">
        <v>130</v>
      </c>
      <c r="F42" s="26">
        <v>79</v>
      </c>
      <c r="G42" s="26">
        <v>53</v>
      </c>
      <c r="H42" s="26">
        <v>36.5</v>
      </c>
      <c r="I42" s="26">
        <v>99</v>
      </c>
    </row>
    <row r="43" spans="1:9" x14ac:dyDescent="0.45">
      <c r="A43" s="23">
        <v>1343</v>
      </c>
      <c r="B43" s="23">
        <v>6</v>
      </c>
      <c r="C43" s="24">
        <v>41587</v>
      </c>
      <c r="D43" s="25">
        <v>9.7916666666666666E-2</v>
      </c>
      <c r="E43" s="26">
        <v>110</v>
      </c>
      <c r="F43" s="26">
        <v>79</v>
      </c>
      <c r="G43" s="26">
        <v>54</v>
      </c>
      <c r="H43" s="26">
        <v>36.6</v>
      </c>
      <c r="I43" s="26">
        <v>99</v>
      </c>
    </row>
    <row r="44" spans="1:9" x14ac:dyDescent="0.45">
      <c r="A44" s="23">
        <v>1343</v>
      </c>
      <c r="B44" s="23">
        <v>7</v>
      </c>
      <c r="C44" s="24">
        <v>41587</v>
      </c>
      <c r="D44" s="25">
        <v>0.21597222222222223</v>
      </c>
      <c r="E44" s="26">
        <v>136</v>
      </c>
      <c r="F44" s="26">
        <v>69</v>
      </c>
      <c r="G44" s="26">
        <v>52</v>
      </c>
      <c r="H44" s="26">
        <v>36.6</v>
      </c>
      <c r="I44" s="26">
        <v>100</v>
      </c>
    </row>
    <row r="45" spans="1:9" x14ac:dyDescent="0.45">
      <c r="A45" s="23">
        <v>1343</v>
      </c>
      <c r="B45" s="23">
        <v>8</v>
      </c>
      <c r="C45" s="24">
        <v>41587</v>
      </c>
      <c r="D45" s="25">
        <v>0.33819444444444446</v>
      </c>
      <c r="E45" s="26">
        <v>139</v>
      </c>
      <c r="F45" s="26">
        <v>74</v>
      </c>
      <c r="G45" s="26">
        <v>60</v>
      </c>
      <c r="H45" s="26">
        <v>36.700000000000003</v>
      </c>
      <c r="I45" s="26">
        <v>100</v>
      </c>
    </row>
    <row r="46" spans="1:9" x14ac:dyDescent="0.45">
      <c r="A46" s="23">
        <v>1343</v>
      </c>
      <c r="B46" s="23">
        <v>13</v>
      </c>
      <c r="C46" s="24">
        <v>41587</v>
      </c>
      <c r="D46" s="25">
        <v>0.97499999999999998</v>
      </c>
      <c r="E46" s="26">
        <v>112</v>
      </c>
      <c r="F46" s="26">
        <v>39</v>
      </c>
      <c r="G46" s="26">
        <v>48</v>
      </c>
      <c r="H46" s="26">
        <v>36.5</v>
      </c>
      <c r="I46" s="26">
        <v>100</v>
      </c>
    </row>
    <row r="47" spans="1:9" x14ac:dyDescent="0.45">
      <c r="A47" s="23">
        <v>1343</v>
      </c>
      <c r="B47" s="23">
        <v>14</v>
      </c>
      <c r="C47" s="24">
        <v>41588</v>
      </c>
      <c r="D47" s="25">
        <v>8.7500000000000008E-2</v>
      </c>
      <c r="E47" s="26">
        <v>129</v>
      </c>
      <c r="F47" s="26">
        <v>67</v>
      </c>
      <c r="G47" s="26">
        <v>44</v>
      </c>
      <c r="H47" s="26">
        <v>36.6</v>
      </c>
      <c r="I47" s="26">
        <v>100</v>
      </c>
    </row>
    <row r="48" spans="1:9" x14ac:dyDescent="0.45">
      <c r="A48" s="23">
        <v>1343</v>
      </c>
      <c r="B48" s="23">
        <v>15</v>
      </c>
      <c r="C48" s="24">
        <v>41588</v>
      </c>
      <c r="D48" s="25">
        <v>0.21666666666666667</v>
      </c>
      <c r="E48" s="26">
        <v>132</v>
      </c>
      <c r="F48" s="26">
        <v>63</v>
      </c>
      <c r="G48" s="26">
        <v>46</v>
      </c>
      <c r="H48" s="26">
        <v>36.299999999999997</v>
      </c>
      <c r="I48" s="26">
        <v>100</v>
      </c>
    </row>
    <row r="49" spans="1:9" x14ac:dyDescent="0.45">
      <c r="A49" s="23">
        <v>1343</v>
      </c>
      <c r="B49" s="23">
        <v>16</v>
      </c>
      <c r="C49" s="24">
        <v>41588</v>
      </c>
      <c r="D49" s="25">
        <v>0.32708333333333334</v>
      </c>
      <c r="E49" s="26">
        <v>140</v>
      </c>
      <c r="F49" s="26">
        <v>118</v>
      </c>
      <c r="G49" s="26">
        <v>50</v>
      </c>
      <c r="H49" s="26">
        <v>36.6</v>
      </c>
      <c r="I49" s="26">
        <v>100</v>
      </c>
    </row>
    <row r="50" spans="1:9" x14ac:dyDescent="0.45">
      <c r="A50" s="23">
        <v>1350</v>
      </c>
      <c r="B50" s="23">
        <v>5</v>
      </c>
      <c r="C50" s="24">
        <v>41586</v>
      </c>
      <c r="D50" s="25">
        <v>0.97361111111111109</v>
      </c>
      <c r="E50" s="26">
        <v>103</v>
      </c>
      <c r="F50" s="26">
        <v>75</v>
      </c>
      <c r="G50" s="26">
        <v>80</v>
      </c>
      <c r="H50" s="26">
        <v>36.700000000000003</v>
      </c>
      <c r="I50" s="26">
        <v>98</v>
      </c>
    </row>
    <row r="51" spans="1:9" x14ac:dyDescent="0.45">
      <c r="A51" s="23">
        <v>1350</v>
      </c>
      <c r="B51" s="23">
        <v>6</v>
      </c>
      <c r="C51" s="24">
        <v>41587</v>
      </c>
      <c r="D51" s="23" t="s">
        <v>235</v>
      </c>
      <c r="E51" s="26">
        <v>123</v>
      </c>
      <c r="F51" s="26">
        <v>83</v>
      </c>
      <c r="G51" s="26">
        <v>95</v>
      </c>
      <c r="H51" s="26">
        <v>36.5</v>
      </c>
      <c r="I51" s="26">
        <v>99</v>
      </c>
    </row>
    <row r="52" spans="1:9" x14ac:dyDescent="0.45">
      <c r="A52" s="23">
        <v>1350</v>
      </c>
      <c r="B52" s="23">
        <v>7</v>
      </c>
      <c r="C52" s="24">
        <v>41587</v>
      </c>
      <c r="D52" s="23" t="s">
        <v>235</v>
      </c>
      <c r="E52" s="26">
        <v>129</v>
      </c>
      <c r="F52" s="26">
        <v>81</v>
      </c>
      <c r="G52" s="26">
        <v>80</v>
      </c>
      <c r="H52" s="26">
        <v>36.6</v>
      </c>
      <c r="I52" s="26">
        <v>98</v>
      </c>
    </row>
    <row r="53" spans="1:9" x14ac:dyDescent="0.45">
      <c r="A53" s="23">
        <v>1350</v>
      </c>
      <c r="B53" s="23">
        <v>8</v>
      </c>
      <c r="C53" s="24">
        <v>41587</v>
      </c>
      <c r="D53" s="23" t="s">
        <v>235</v>
      </c>
      <c r="E53" s="26">
        <v>115</v>
      </c>
      <c r="F53" s="26">
        <v>81</v>
      </c>
      <c r="G53" s="26">
        <v>101</v>
      </c>
      <c r="H53" s="26">
        <v>36.5</v>
      </c>
      <c r="I53" s="26">
        <v>99</v>
      </c>
    </row>
    <row r="54" spans="1:9" x14ac:dyDescent="0.45">
      <c r="A54" s="23">
        <v>1350</v>
      </c>
      <c r="B54" s="23">
        <v>13</v>
      </c>
      <c r="C54" s="24">
        <v>41587</v>
      </c>
      <c r="D54" s="23" t="s">
        <v>235</v>
      </c>
      <c r="E54" s="26">
        <v>115</v>
      </c>
      <c r="F54" s="26">
        <v>81</v>
      </c>
      <c r="G54" s="26">
        <v>91</v>
      </c>
      <c r="H54" s="26">
        <v>36.5</v>
      </c>
      <c r="I54" s="26">
        <v>100</v>
      </c>
    </row>
    <row r="55" spans="1:9" x14ac:dyDescent="0.45">
      <c r="A55" s="23">
        <v>1350</v>
      </c>
      <c r="B55" s="23">
        <v>14</v>
      </c>
      <c r="C55" s="24">
        <v>41588</v>
      </c>
      <c r="D55" s="23" t="s">
        <v>235</v>
      </c>
      <c r="E55" s="26">
        <v>123</v>
      </c>
      <c r="F55" s="26">
        <v>83</v>
      </c>
      <c r="G55" s="26">
        <v>80</v>
      </c>
      <c r="H55" s="26">
        <v>36.700000000000003</v>
      </c>
      <c r="I55" s="26">
        <v>99</v>
      </c>
    </row>
    <row r="56" spans="1:9" x14ac:dyDescent="0.45">
      <c r="A56" s="23">
        <v>1350</v>
      </c>
      <c r="B56" s="23">
        <v>15</v>
      </c>
      <c r="C56" s="24">
        <v>41588</v>
      </c>
      <c r="D56" s="23" t="s">
        <v>235</v>
      </c>
      <c r="E56" s="26" t="s">
        <v>235</v>
      </c>
      <c r="F56" s="26" t="s">
        <v>235</v>
      </c>
      <c r="G56" s="26" t="s">
        <v>235</v>
      </c>
      <c r="H56" s="26" t="s">
        <v>235</v>
      </c>
      <c r="I56" s="26" t="s">
        <v>235</v>
      </c>
    </row>
    <row r="57" spans="1:9" x14ac:dyDescent="0.45">
      <c r="A57" s="23">
        <v>1350</v>
      </c>
      <c r="B57" s="23">
        <v>16</v>
      </c>
      <c r="C57" s="24">
        <v>41588</v>
      </c>
      <c r="D57" s="25">
        <v>0.35138888888888892</v>
      </c>
      <c r="E57" s="26">
        <v>149</v>
      </c>
      <c r="F57" s="26">
        <v>88</v>
      </c>
      <c r="G57" s="26">
        <v>93</v>
      </c>
      <c r="H57" s="26">
        <v>36.5</v>
      </c>
      <c r="I57" s="26">
        <v>99</v>
      </c>
    </row>
    <row r="58" spans="1:9" x14ac:dyDescent="0.45">
      <c r="A58" s="23">
        <v>1351</v>
      </c>
      <c r="B58" s="23">
        <v>5</v>
      </c>
      <c r="C58" s="24">
        <v>41586</v>
      </c>
      <c r="D58" s="23" t="s">
        <v>235</v>
      </c>
      <c r="E58" s="26">
        <v>119</v>
      </c>
      <c r="F58" s="26">
        <v>72</v>
      </c>
      <c r="G58" s="26">
        <v>86</v>
      </c>
      <c r="H58" s="26">
        <v>36.5</v>
      </c>
      <c r="I58" s="26">
        <v>100</v>
      </c>
    </row>
    <row r="59" spans="1:9" x14ac:dyDescent="0.45">
      <c r="A59" s="23">
        <v>1351</v>
      </c>
      <c r="B59" s="23">
        <v>6</v>
      </c>
      <c r="C59" s="24">
        <v>41587</v>
      </c>
      <c r="D59" s="23" t="s">
        <v>235</v>
      </c>
      <c r="E59" s="26">
        <v>129</v>
      </c>
      <c r="F59" s="26">
        <v>78</v>
      </c>
      <c r="G59" s="26">
        <v>89</v>
      </c>
      <c r="H59" s="26">
        <v>36.6</v>
      </c>
      <c r="I59" s="26">
        <v>100</v>
      </c>
    </row>
    <row r="60" spans="1:9" x14ac:dyDescent="0.45">
      <c r="A60" s="23">
        <v>1351</v>
      </c>
      <c r="B60" s="23">
        <v>7</v>
      </c>
      <c r="C60" s="24">
        <v>41587</v>
      </c>
      <c r="D60" s="23" t="s">
        <v>235</v>
      </c>
      <c r="E60" s="26">
        <v>119</v>
      </c>
      <c r="F60" s="26">
        <v>85</v>
      </c>
      <c r="G60" s="26">
        <v>91</v>
      </c>
      <c r="H60" s="26">
        <v>36.5</v>
      </c>
      <c r="I60" s="26">
        <v>99</v>
      </c>
    </row>
    <row r="61" spans="1:9" x14ac:dyDescent="0.45">
      <c r="A61" s="23">
        <v>1351</v>
      </c>
      <c r="B61" s="23">
        <v>8</v>
      </c>
      <c r="C61" s="24">
        <v>41587</v>
      </c>
      <c r="D61" s="23" t="s">
        <v>235</v>
      </c>
      <c r="E61" s="26">
        <v>126</v>
      </c>
      <c r="F61" s="26">
        <v>82</v>
      </c>
      <c r="G61" s="26">
        <v>108</v>
      </c>
      <c r="H61" s="26">
        <v>36.6</v>
      </c>
      <c r="I61" s="26">
        <v>100</v>
      </c>
    </row>
    <row r="62" spans="1:9" x14ac:dyDescent="0.45">
      <c r="A62" s="23">
        <v>1351</v>
      </c>
      <c r="B62" s="23">
        <v>13</v>
      </c>
      <c r="C62" s="24">
        <v>41587</v>
      </c>
      <c r="D62" s="23" t="s">
        <v>235</v>
      </c>
      <c r="E62" s="26">
        <v>121</v>
      </c>
      <c r="F62" s="26">
        <v>79</v>
      </c>
      <c r="G62" s="26">
        <v>86</v>
      </c>
      <c r="H62" s="26">
        <v>36.4</v>
      </c>
      <c r="I62" s="26">
        <v>100</v>
      </c>
    </row>
    <row r="63" spans="1:9" x14ac:dyDescent="0.45">
      <c r="A63" s="23">
        <v>1351</v>
      </c>
      <c r="B63" s="23">
        <v>14</v>
      </c>
      <c r="C63" s="24">
        <v>41588</v>
      </c>
      <c r="D63" s="23" t="s">
        <v>235</v>
      </c>
      <c r="E63" s="26">
        <v>126</v>
      </c>
      <c r="F63" s="26">
        <v>71</v>
      </c>
      <c r="G63" s="26">
        <v>91</v>
      </c>
      <c r="H63" s="26">
        <v>36.5</v>
      </c>
      <c r="I63" s="26">
        <v>100</v>
      </c>
    </row>
    <row r="64" spans="1:9" x14ac:dyDescent="0.45">
      <c r="A64" s="23">
        <v>1351</v>
      </c>
      <c r="B64" s="23">
        <v>15</v>
      </c>
      <c r="C64" s="24">
        <v>41588</v>
      </c>
      <c r="D64" s="23" t="s">
        <v>235</v>
      </c>
      <c r="E64" s="26">
        <v>118</v>
      </c>
      <c r="F64" s="26">
        <v>73</v>
      </c>
      <c r="G64" s="26">
        <v>80</v>
      </c>
      <c r="H64" s="26">
        <v>36.6</v>
      </c>
      <c r="I64" s="26">
        <v>100</v>
      </c>
    </row>
    <row r="65" spans="1:9" x14ac:dyDescent="0.45">
      <c r="A65" s="23">
        <v>1351</v>
      </c>
      <c r="B65" s="23">
        <v>16</v>
      </c>
      <c r="C65" s="24">
        <v>41588</v>
      </c>
      <c r="D65" s="25">
        <v>0.35625000000000001</v>
      </c>
      <c r="E65" s="26">
        <v>137</v>
      </c>
      <c r="F65" s="26">
        <v>91</v>
      </c>
      <c r="G65" s="26">
        <v>103</v>
      </c>
      <c r="H65" s="26">
        <v>35.200000000000003</v>
      </c>
      <c r="I65" s="26">
        <v>100</v>
      </c>
    </row>
    <row r="66" spans="1:9" x14ac:dyDescent="0.45">
      <c r="A66" s="23">
        <v>1341</v>
      </c>
      <c r="B66" s="23">
        <v>5</v>
      </c>
      <c r="C66" s="24">
        <v>41607</v>
      </c>
      <c r="D66" s="23" t="s">
        <v>235</v>
      </c>
      <c r="E66" s="26" t="s">
        <v>236</v>
      </c>
      <c r="F66" s="26" t="s">
        <v>236</v>
      </c>
      <c r="G66" s="26" t="s">
        <v>236</v>
      </c>
      <c r="H66" s="26" t="s">
        <v>236</v>
      </c>
      <c r="I66" s="26" t="s">
        <v>236</v>
      </c>
    </row>
    <row r="67" spans="1:9" x14ac:dyDescent="0.45">
      <c r="A67" s="23">
        <v>1341</v>
      </c>
      <c r="B67" s="23">
        <v>6</v>
      </c>
      <c r="C67" s="24">
        <v>41608</v>
      </c>
      <c r="D67" s="25">
        <v>0.10694444444444444</v>
      </c>
      <c r="E67" s="26">
        <v>136</v>
      </c>
      <c r="F67" s="26">
        <v>76</v>
      </c>
      <c r="G67" s="26">
        <v>80</v>
      </c>
      <c r="H67" s="26">
        <v>36.6</v>
      </c>
      <c r="I67" s="26">
        <v>100</v>
      </c>
    </row>
    <row r="68" spans="1:9" x14ac:dyDescent="0.45">
      <c r="A68" s="23">
        <v>1341</v>
      </c>
      <c r="B68" s="23">
        <v>7</v>
      </c>
      <c r="C68" s="24">
        <v>41608</v>
      </c>
      <c r="D68" s="23" t="s">
        <v>235</v>
      </c>
      <c r="E68" s="26">
        <v>130</v>
      </c>
      <c r="F68" s="26">
        <v>75</v>
      </c>
      <c r="G68" s="26">
        <v>75</v>
      </c>
      <c r="H68" s="26">
        <v>36.5</v>
      </c>
      <c r="I68" s="26">
        <v>100</v>
      </c>
    </row>
    <row r="69" spans="1:9" x14ac:dyDescent="0.45">
      <c r="A69" s="23">
        <v>1341</v>
      </c>
      <c r="B69" s="23">
        <v>8</v>
      </c>
      <c r="C69" s="24">
        <v>41608</v>
      </c>
      <c r="D69" s="23" t="s">
        <v>235</v>
      </c>
      <c r="E69" s="26">
        <v>123</v>
      </c>
      <c r="F69" s="26">
        <v>75</v>
      </c>
      <c r="G69" s="26">
        <v>98</v>
      </c>
      <c r="H69" s="26">
        <v>36.700000000000003</v>
      </c>
      <c r="I69" s="26">
        <v>100</v>
      </c>
    </row>
    <row r="70" spans="1:9" x14ac:dyDescent="0.45">
      <c r="A70" s="23">
        <v>1341</v>
      </c>
      <c r="B70" s="23">
        <v>13</v>
      </c>
      <c r="C70" s="24">
        <v>41608</v>
      </c>
      <c r="D70" s="23" t="s">
        <v>235</v>
      </c>
      <c r="E70" s="26">
        <v>114</v>
      </c>
      <c r="F70" s="26">
        <v>71</v>
      </c>
      <c r="G70" s="26">
        <v>74</v>
      </c>
      <c r="H70" s="26">
        <v>36.6</v>
      </c>
      <c r="I70" s="26">
        <v>99</v>
      </c>
    </row>
    <row r="71" spans="1:9" x14ac:dyDescent="0.45">
      <c r="A71" s="23">
        <v>1341</v>
      </c>
      <c r="B71" s="23">
        <v>14</v>
      </c>
      <c r="C71" s="24">
        <v>41609</v>
      </c>
      <c r="D71" s="23" t="s">
        <v>235</v>
      </c>
      <c r="E71" s="26">
        <v>119</v>
      </c>
      <c r="F71" s="26">
        <v>73</v>
      </c>
      <c r="G71" s="26">
        <v>82</v>
      </c>
      <c r="H71" s="26">
        <v>36.4</v>
      </c>
      <c r="I71" s="26">
        <v>100</v>
      </c>
    </row>
    <row r="72" spans="1:9" x14ac:dyDescent="0.45">
      <c r="A72" s="23">
        <v>1341</v>
      </c>
      <c r="B72" s="23">
        <v>15</v>
      </c>
      <c r="C72" s="24">
        <v>41609</v>
      </c>
      <c r="D72" s="23" t="s">
        <v>235</v>
      </c>
      <c r="E72" s="26">
        <v>111</v>
      </c>
      <c r="F72" s="26">
        <v>77</v>
      </c>
      <c r="G72" s="26">
        <v>75</v>
      </c>
      <c r="H72" s="26">
        <v>34.4</v>
      </c>
      <c r="I72" s="26">
        <v>100</v>
      </c>
    </row>
    <row r="73" spans="1:9" x14ac:dyDescent="0.45">
      <c r="A73" s="23">
        <v>1341</v>
      </c>
      <c r="B73" s="23">
        <v>16</v>
      </c>
      <c r="C73" s="24">
        <v>41609</v>
      </c>
      <c r="D73" s="23" t="s">
        <v>235</v>
      </c>
      <c r="E73" s="26">
        <v>119</v>
      </c>
      <c r="F73" s="26">
        <v>77</v>
      </c>
      <c r="G73" s="26">
        <v>87</v>
      </c>
      <c r="H73" s="26">
        <v>36.700000000000003</v>
      </c>
      <c r="I73" s="26">
        <v>100</v>
      </c>
    </row>
    <row r="74" spans="1:9" x14ac:dyDescent="0.45">
      <c r="A74" s="23">
        <v>1360</v>
      </c>
      <c r="B74" s="23">
        <v>1</v>
      </c>
      <c r="C74" s="24">
        <v>41607</v>
      </c>
      <c r="D74" s="23" t="s">
        <v>235</v>
      </c>
      <c r="E74" s="26">
        <v>111</v>
      </c>
      <c r="F74" s="26">
        <v>61</v>
      </c>
      <c r="G74" s="26">
        <v>78</v>
      </c>
      <c r="H74" s="26">
        <v>36.4</v>
      </c>
      <c r="I74" s="26">
        <v>100</v>
      </c>
    </row>
    <row r="75" spans="1:9" x14ac:dyDescent="0.45">
      <c r="A75" s="23">
        <v>1360</v>
      </c>
      <c r="B75" s="23">
        <v>5</v>
      </c>
      <c r="C75" s="24">
        <v>41607</v>
      </c>
      <c r="D75" s="23" t="s">
        <v>235</v>
      </c>
      <c r="E75" s="26" t="s">
        <v>235</v>
      </c>
      <c r="F75" s="26" t="s">
        <v>235</v>
      </c>
      <c r="G75" s="26" t="s">
        <v>235</v>
      </c>
      <c r="H75" s="26" t="s">
        <v>235</v>
      </c>
      <c r="I75" s="26" t="s">
        <v>235</v>
      </c>
    </row>
    <row r="76" spans="1:9" x14ac:dyDescent="0.45">
      <c r="A76" s="23">
        <v>1360</v>
      </c>
      <c r="B76" s="23">
        <v>6</v>
      </c>
      <c r="C76" s="24">
        <v>41608</v>
      </c>
      <c r="D76" s="25">
        <v>9.1666666666666674E-2</v>
      </c>
      <c r="E76" s="26">
        <v>100</v>
      </c>
      <c r="F76" s="26">
        <v>60</v>
      </c>
      <c r="G76" s="26">
        <v>69</v>
      </c>
      <c r="H76" s="26">
        <v>36.4</v>
      </c>
      <c r="I76" s="26">
        <v>100</v>
      </c>
    </row>
    <row r="77" spans="1:9" x14ac:dyDescent="0.45">
      <c r="A77" s="23">
        <v>1360</v>
      </c>
      <c r="B77" s="23">
        <v>7</v>
      </c>
      <c r="C77" s="24">
        <v>41608</v>
      </c>
      <c r="D77" s="25">
        <v>0.23680555555555557</v>
      </c>
      <c r="E77" s="26">
        <v>86</v>
      </c>
      <c r="F77" s="26">
        <v>63</v>
      </c>
      <c r="G77" s="26">
        <v>80</v>
      </c>
      <c r="H77" s="26">
        <v>36.1</v>
      </c>
      <c r="I77" s="26">
        <v>99</v>
      </c>
    </row>
    <row r="78" spans="1:9" x14ac:dyDescent="0.45">
      <c r="A78" s="23">
        <v>1360</v>
      </c>
      <c r="B78" s="23">
        <v>8</v>
      </c>
      <c r="C78" s="24">
        <v>41608</v>
      </c>
      <c r="D78" s="25">
        <v>0.34166666666666662</v>
      </c>
      <c r="E78" s="26">
        <v>108</v>
      </c>
      <c r="F78" s="26">
        <v>66</v>
      </c>
      <c r="G78" s="26">
        <v>71</v>
      </c>
      <c r="H78" s="26">
        <v>36.4</v>
      </c>
      <c r="I78" s="26">
        <v>100</v>
      </c>
    </row>
    <row r="79" spans="1:9" x14ac:dyDescent="0.45">
      <c r="A79" s="23">
        <v>1360</v>
      </c>
      <c r="B79" s="23">
        <v>13</v>
      </c>
      <c r="C79" s="24">
        <v>41608</v>
      </c>
      <c r="D79" s="23" t="s">
        <v>235</v>
      </c>
      <c r="E79" s="26">
        <v>107</v>
      </c>
      <c r="F79" s="26">
        <v>73</v>
      </c>
      <c r="G79" s="26">
        <v>77</v>
      </c>
      <c r="H79" s="26">
        <v>36.200000000000003</v>
      </c>
      <c r="I79" s="26">
        <v>100</v>
      </c>
    </row>
    <row r="80" spans="1:9" x14ac:dyDescent="0.45">
      <c r="A80" s="23">
        <v>1360</v>
      </c>
      <c r="B80" s="23">
        <v>14</v>
      </c>
      <c r="C80" s="24">
        <v>41609</v>
      </c>
      <c r="D80" s="23" t="s">
        <v>235</v>
      </c>
      <c r="E80" s="26">
        <v>119</v>
      </c>
      <c r="F80" s="26">
        <v>64</v>
      </c>
      <c r="G80" s="26">
        <v>71</v>
      </c>
      <c r="H80" s="26">
        <v>35.4</v>
      </c>
      <c r="I80" s="26">
        <v>100</v>
      </c>
    </row>
    <row r="81" spans="1:9" x14ac:dyDescent="0.45">
      <c r="A81" s="23">
        <v>1360</v>
      </c>
      <c r="B81" s="23">
        <v>15</v>
      </c>
      <c r="C81" s="24">
        <v>41609</v>
      </c>
      <c r="D81" s="23" t="s">
        <v>235</v>
      </c>
      <c r="E81" s="26">
        <v>121</v>
      </c>
      <c r="F81" s="26">
        <v>64</v>
      </c>
      <c r="G81" s="26">
        <v>67</v>
      </c>
      <c r="H81" s="26">
        <v>36.5</v>
      </c>
      <c r="I81" s="26">
        <v>99</v>
      </c>
    </row>
    <row r="82" spans="1:9" x14ac:dyDescent="0.45">
      <c r="A82" s="23">
        <v>1360</v>
      </c>
      <c r="B82" s="23">
        <v>16</v>
      </c>
      <c r="C82" s="24">
        <v>41609</v>
      </c>
      <c r="D82" s="23" t="s">
        <v>235</v>
      </c>
      <c r="E82" s="26" t="s">
        <v>235</v>
      </c>
      <c r="F82" s="26" t="s">
        <v>235</v>
      </c>
      <c r="G82" s="26">
        <v>77</v>
      </c>
      <c r="H82" s="26">
        <v>36.6</v>
      </c>
      <c r="I82" s="26">
        <v>97</v>
      </c>
    </row>
    <row r="83" spans="1:9" x14ac:dyDescent="0.45">
      <c r="A83" s="23">
        <v>1363</v>
      </c>
      <c r="B83" s="23">
        <v>5</v>
      </c>
      <c r="C83" s="24">
        <v>41607</v>
      </c>
      <c r="D83" s="25">
        <v>0.9604166666666667</v>
      </c>
      <c r="E83" s="26">
        <v>130</v>
      </c>
      <c r="F83" s="26">
        <v>68</v>
      </c>
      <c r="G83" s="26">
        <v>53</v>
      </c>
      <c r="H83" s="26">
        <v>36.5</v>
      </c>
      <c r="I83" s="26">
        <v>99</v>
      </c>
    </row>
    <row r="84" spans="1:9" x14ac:dyDescent="0.45">
      <c r="A84" s="23">
        <v>1363</v>
      </c>
      <c r="B84" s="23">
        <v>6</v>
      </c>
      <c r="C84" s="24">
        <v>41608</v>
      </c>
      <c r="D84" s="25">
        <v>8.1250000000000003E-2</v>
      </c>
      <c r="E84" s="26">
        <v>152</v>
      </c>
      <c r="F84" s="26">
        <v>60</v>
      </c>
      <c r="G84" s="26">
        <v>64</v>
      </c>
      <c r="H84" s="26">
        <v>36.4</v>
      </c>
      <c r="I84" s="26">
        <v>99</v>
      </c>
    </row>
    <row r="85" spans="1:9" x14ac:dyDescent="0.45">
      <c r="A85" s="23">
        <v>1363</v>
      </c>
      <c r="B85" s="23">
        <v>7</v>
      </c>
      <c r="C85" s="24">
        <v>41608</v>
      </c>
      <c r="D85" s="25">
        <v>0.21875</v>
      </c>
      <c r="E85" s="26">
        <v>138</v>
      </c>
      <c r="F85" s="26">
        <v>74</v>
      </c>
      <c r="G85" s="26">
        <v>63</v>
      </c>
      <c r="H85" s="26">
        <v>36.6</v>
      </c>
      <c r="I85" s="26">
        <v>97</v>
      </c>
    </row>
    <row r="86" spans="1:9" x14ac:dyDescent="0.45">
      <c r="A86" s="23">
        <v>1363</v>
      </c>
      <c r="B86" s="23">
        <v>8</v>
      </c>
      <c r="C86" s="24">
        <v>41608</v>
      </c>
      <c r="D86" s="23" t="s">
        <v>235</v>
      </c>
      <c r="E86" s="26">
        <v>123</v>
      </c>
      <c r="F86" s="26">
        <v>65</v>
      </c>
      <c r="G86" s="26">
        <v>71</v>
      </c>
      <c r="H86" s="26">
        <v>36.5</v>
      </c>
      <c r="I86" s="26">
        <v>100</v>
      </c>
    </row>
    <row r="87" spans="1:9" x14ac:dyDescent="0.45">
      <c r="A87" s="23">
        <v>1363</v>
      </c>
      <c r="B87" s="23">
        <v>13</v>
      </c>
      <c r="C87" s="24">
        <v>41608</v>
      </c>
      <c r="D87" s="23" t="s">
        <v>235</v>
      </c>
      <c r="E87" s="26">
        <v>116</v>
      </c>
      <c r="F87" s="26">
        <v>63</v>
      </c>
      <c r="G87" s="26">
        <v>66</v>
      </c>
      <c r="H87" s="26">
        <v>36.4</v>
      </c>
      <c r="I87" s="26">
        <v>97</v>
      </c>
    </row>
    <row r="88" spans="1:9" x14ac:dyDescent="0.45">
      <c r="A88" s="23">
        <v>1363</v>
      </c>
      <c r="B88" s="23">
        <v>14</v>
      </c>
      <c r="C88" s="24">
        <v>41609</v>
      </c>
      <c r="D88" s="25">
        <v>9.3055555555555558E-2</v>
      </c>
      <c r="E88" s="26">
        <v>128</v>
      </c>
      <c r="F88" s="26">
        <v>62</v>
      </c>
      <c r="G88" s="26">
        <v>56</v>
      </c>
      <c r="H88" s="26">
        <v>36.299999999999997</v>
      </c>
      <c r="I88" s="26">
        <v>99</v>
      </c>
    </row>
    <row r="89" spans="1:9" x14ac:dyDescent="0.45">
      <c r="A89" s="23">
        <v>1363</v>
      </c>
      <c r="B89" s="23">
        <v>15</v>
      </c>
      <c r="C89" s="24">
        <v>41609</v>
      </c>
      <c r="D89" s="23" t="s">
        <v>235</v>
      </c>
      <c r="E89" s="26">
        <v>109</v>
      </c>
      <c r="F89" s="26">
        <v>63</v>
      </c>
      <c r="G89" s="26">
        <v>61</v>
      </c>
      <c r="H89" s="26">
        <v>33.6</v>
      </c>
      <c r="I89" s="26">
        <v>60</v>
      </c>
    </row>
    <row r="90" spans="1:9" x14ac:dyDescent="0.45">
      <c r="A90" s="23">
        <v>1363</v>
      </c>
      <c r="B90" s="23">
        <v>16</v>
      </c>
      <c r="C90" s="24">
        <v>41609</v>
      </c>
      <c r="D90" s="25">
        <v>0.34236111111111112</v>
      </c>
      <c r="E90" s="26">
        <v>124</v>
      </c>
      <c r="F90" s="26">
        <v>65</v>
      </c>
      <c r="G90" s="26">
        <v>64</v>
      </c>
      <c r="H90" s="26">
        <v>36.5</v>
      </c>
      <c r="I90" s="26">
        <v>100</v>
      </c>
    </row>
    <row r="91" spans="1:9" x14ac:dyDescent="0.45">
      <c r="A91" s="23">
        <v>1366</v>
      </c>
      <c r="B91" s="23">
        <v>5</v>
      </c>
      <c r="C91" s="24">
        <v>41607</v>
      </c>
      <c r="D91" s="25">
        <v>0.9784722222222223</v>
      </c>
      <c r="E91" s="26" t="s">
        <v>235</v>
      </c>
      <c r="F91" s="26" t="s">
        <v>235</v>
      </c>
      <c r="G91" s="26" t="s">
        <v>235</v>
      </c>
      <c r="H91" s="26" t="s">
        <v>235</v>
      </c>
      <c r="I91" s="26" t="s">
        <v>235</v>
      </c>
    </row>
    <row r="92" spans="1:9" x14ac:dyDescent="0.45">
      <c r="A92" s="23">
        <v>1366</v>
      </c>
      <c r="B92" s="23">
        <v>6</v>
      </c>
      <c r="C92" s="24">
        <v>41608</v>
      </c>
      <c r="D92" s="25">
        <v>9.6527777777777768E-2</v>
      </c>
      <c r="E92" s="26">
        <v>126</v>
      </c>
      <c r="F92" s="26">
        <v>78</v>
      </c>
      <c r="G92" s="26">
        <v>54</v>
      </c>
      <c r="H92" s="26">
        <v>36.6</v>
      </c>
      <c r="I92" s="26">
        <v>99</v>
      </c>
    </row>
    <row r="93" spans="1:9" x14ac:dyDescent="0.45">
      <c r="A93" s="23">
        <v>1366</v>
      </c>
      <c r="B93" s="23">
        <v>7</v>
      </c>
      <c r="C93" s="24">
        <v>41608</v>
      </c>
      <c r="D93" s="25">
        <v>0.22708333333333333</v>
      </c>
      <c r="E93" s="26">
        <v>131</v>
      </c>
      <c r="F93" s="26">
        <v>79</v>
      </c>
      <c r="G93" s="26">
        <v>62</v>
      </c>
      <c r="H93" s="26">
        <v>36.6</v>
      </c>
      <c r="I93" s="26">
        <v>100</v>
      </c>
    </row>
    <row r="94" spans="1:9" x14ac:dyDescent="0.45">
      <c r="A94" s="23">
        <v>1366</v>
      </c>
      <c r="B94" s="23">
        <v>8</v>
      </c>
      <c r="C94" s="24">
        <v>41608</v>
      </c>
      <c r="D94" s="25">
        <v>0.37222222222222223</v>
      </c>
      <c r="E94" s="29">
        <v>131</v>
      </c>
      <c r="F94" s="29">
        <v>81</v>
      </c>
      <c r="G94" s="29">
        <v>80</v>
      </c>
      <c r="H94" s="29">
        <v>36.6</v>
      </c>
      <c r="I94" s="29">
        <v>100</v>
      </c>
    </row>
    <row r="95" spans="1:9" x14ac:dyDescent="0.45">
      <c r="A95" s="23">
        <v>1366</v>
      </c>
      <c r="B95" s="23">
        <v>13</v>
      </c>
      <c r="C95" s="24">
        <v>41608</v>
      </c>
      <c r="D95" s="25">
        <v>0.96388888888888891</v>
      </c>
      <c r="E95" s="26">
        <v>120</v>
      </c>
      <c r="F95" s="26">
        <v>68</v>
      </c>
      <c r="G95" s="26">
        <v>66</v>
      </c>
      <c r="H95" s="26">
        <v>36.200000000000003</v>
      </c>
      <c r="I95" s="26">
        <v>100</v>
      </c>
    </row>
    <row r="96" spans="1:9" x14ac:dyDescent="0.45">
      <c r="A96" s="23">
        <v>1366</v>
      </c>
      <c r="B96" s="23">
        <v>14</v>
      </c>
      <c r="C96" s="24">
        <v>41609</v>
      </c>
      <c r="D96" s="25">
        <v>8.4027777777777771E-2</v>
      </c>
      <c r="E96" s="26">
        <v>135</v>
      </c>
      <c r="F96" s="26">
        <v>76</v>
      </c>
      <c r="G96" s="26">
        <v>51</v>
      </c>
      <c r="H96" s="26">
        <v>34.799999999999997</v>
      </c>
      <c r="I96" s="26">
        <v>100</v>
      </c>
    </row>
    <row r="97" spans="1:9" x14ac:dyDescent="0.45">
      <c r="A97" s="23">
        <v>1366</v>
      </c>
      <c r="B97" s="23">
        <v>15</v>
      </c>
      <c r="C97" s="24">
        <v>41609</v>
      </c>
      <c r="D97" s="25">
        <v>0.25069444444444444</v>
      </c>
      <c r="E97" s="26">
        <v>125</v>
      </c>
      <c r="F97" s="26">
        <v>79</v>
      </c>
      <c r="G97" s="26">
        <v>65</v>
      </c>
      <c r="H97" s="26">
        <v>36.6</v>
      </c>
      <c r="I97" s="26">
        <v>100</v>
      </c>
    </row>
    <row r="98" spans="1:9" x14ac:dyDescent="0.45">
      <c r="A98" s="23">
        <v>1366</v>
      </c>
      <c r="B98" s="23">
        <v>16</v>
      </c>
      <c r="C98" s="24">
        <v>41609</v>
      </c>
      <c r="D98" s="25">
        <v>0.35555555555555557</v>
      </c>
      <c r="E98" s="26">
        <v>127</v>
      </c>
      <c r="F98" s="26">
        <v>77</v>
      </c>
      <c r="G98" s="26">
        <v>71</v>
      </c>
      <c r="H98" s="26">
        <v>36.4</v>
      </c>
      <c r="I98" s="26">
        <v>99</v>
      </c>
    </row>
    <row r="99" spans="1:9" x14ac:dyDescent="0.45">
      <c r="A99" s="23">
        <v>1380</v>
      </c>
      <c r="B99" s="23">
        <v>5</v>
      </c>
      <c r="C99" s="24">
        <v>41670</v>
      </c>
      <c r="D99" s="25">
        <v>0.98888888888888893</v>
      </c>
      <c r="E99" s="26">
        <v>106</v>
      </c>
      <c r="F99" s="26">
        <v>65</v>
      </c>
      <c r="G99" s="26">
        <v>60</v>
      </c>
      <c r="H99" s="26">
        <v>36.6</v>
      </c>
      <c r="I99" s="26">
        <v>100</v>
      </c>
    </row>
    <row r="100" spans="1:9" x14ac:dyDescent="0.45">
      <c r="A100" s="23">
        <v>1380</v>
      </c>
      <c r="B100" s="23">
        <v>6</v>
      </c>
      <c r="C100" s="24">
        <v>41671</v>
      </c>
      <c r="D100" s="25">
        <v>9.930555555555555E-2</v>
      </c>
      <c r="E100" s="26">
        <v>109</v>
      </c>
      <c r="F100" s="26">
        <v>64</v>
      </c>
      <c r="G100" s="26">
        <v>69</v>
      </c>
      <c r="H100" s="26">
        <v>36.4</v>
      </c>
      <c r="I100" s="26">
        <v>100</v>
      </c>
    </row>
    <row r="101" spans="1:9" x14ac:dyDescent="0.45">
      <c r="A101" s="23">
        <v>1380</v>
      </c>
      <c r="B101" s="23">
        <v>7</v>
      </c>
      <c r="C101" s="24">
        <v>41671</v>
      </c>
      <c r="D101" s="25">
        <v>0.21805555555555556</v>
      </c>
      <c r="E101" s="26">
        <v>99</v>
      </c>
      <c r="F101" s="26">
        <v>67</v>
      </c>
      <c r="G101" s="26">
        <v>62</v>
      </c>
      <c r="H101" s="26">
        <v>36.299999999999997</v>
      </c>
      <c r="I101" s="26">
        <v>100</v>
      </c>
    </row>
    <row r="102" spans="1:9" x14ac:dyDescent="0.45">
      <c r="A102" s="23">
        <v>1380</v>
      </c>
      <c r="B102" s="23">
        <v>8</v>
      </c>
      <c r="C102" s="24">
        <v>41671</v>
      </c>
      <c r="D102" s="25">
        <v>0.3354166666666667</v>
      </c>
      <c r="E102" s="26">
        <v>111</v>
      </c>
      <c r="F102" s="26">
        <v>61</v>
      </c>
      <c r="G102" s="26">
        <v>63</v>
      </c>
      <c r="H102" s="26">
        <v>36.6</v>
      </c>
      <c r="I102" s="26">
        <v>100</v>
      </c>
    </row>
    <row r="103" spans="1:9" x14ac:dyDescent="0.45">
      <c r="A103" s="23">
        <v>1380</v>
      </c>
      <c r="B103" s="23">
        <v>13</v>
      </c>
      <c r="C103" s="24">
        <v>41671</v>
      </c>
      <c r="D103" s="25">
        <v>0.97916666666666663</v>
      </c>
      <c r="E103" s="26">
        <v>105</v>
      </c>
      <c r="F103" s="26">
        <v>57</v>
      </c>
      <c r="G103" s="26">
        <v>71</v>
      </c>
      <c r="H103" s="26">
        <v>36.5</v>
      </c>
      <c r="I103" s="26">
        <v>100</v>
      </c>
    </row>
    <row r="104" spans="1:9" x14ac:dyDescent="0.45">
      <c r="A104" s="23">
        <v>1380</v>
      </c>
      <c r="B104" s="23">
        <v>14</v>
      </c>
      <c r="C104" s="24">
        <v>41672</v>
      </c>
      <c r="D104" s="25">
        <v>9.2361111111111116E-2</v>
      </c>
      <c r="E104" s="26">
        <v>115</v>
      </c>
      <c r="F104" s="26">
        <v>72</v>
      </c>
      <c r="G104" s="26">
        <v>71</v>
      </c>
      <c r="H104" s="26">
        <v>36.6</v>
      </c>
      <c r="I104" s="26">
        <v>100</v>
      </c>
    </row>
    <row r="105" spans="1:9" x14ac:dyDescent="0.45">
      <c r="A105" s="23">
        <v>1380</v>
      </c>
      <c r="B105" s="23">
        <v>15</v>
      </c>
      <c r="C105" s="24">
        <v>41672</v>
      </c>
      <c r="D105" s="25">
        <v>0.22500000000000001</v>
      </c>
      <c r="E105" s="26">
        <v>106</v>
      </c>
      <c r="F105" s="26">
        <v>55</v>
      </c>
      <c r="G105" s="26">
        <v>68</v>
      </c>
      <c r="H105" s="26">
        <v>36.5</v>
      </c>
      <c r="I105" s="26">
        <v>100</v>
      </c>
    </row>
    <row r="106" spans="1:9" x14ac:dyDescent="0.45">
      <c r="A106" s="23">
        <v>1380</v>
      </c>
      <c r="B106" s="23">
        <v>16</v>
      </c>
      <c r="C106" s="24">
        <v>41672</v>
      </c>
      <c r="D106" s="25">
        <v>0.35069444444444442</v>
      </c>
      <c r="E106" s="26">
        <v>124</v>
      </c>
      <c r="F106" s="26">
        <v>66</v>
      </c>
      <c r="G106" s="26">
        <v>82</v>
      </c>
      <c r="H106" s="26">
        <v>36.6</v>
      </c>
      <c r="I106" s="26">
        <v>100</v>
      </c>
    </row>
    <row r="107" spans="1:9" x14ac:dyDescent="0.45">
      <c r="A107" s="23">
        <v>1383</v>
      </c>
      <c r="B107" s="23">
        <v>5</v>
      </c>
      <c r="C107" s="24">
        <v>41670</v>
      </c>
      <c r="D107" s="25">
        <v>0.97569444444444453</v>
      </c>
      <c r="E107" s="26">
        <v>129</v>
      </c>
      <c r="F107" s="26">
        <v>74</v>
      </c>
      <c r="G107" s="26">
        <v>57</v>
      </c>
      <c r="H107" s="26">
        <v>36.6</v>
      </c>
      <c r="I107" s="26">
        <v>99</v>
      </c>
    </row>
    <row r="108" spans="1:9" x14ac:dyDescent="0.45">
      <c r="A108" s="23">
        <v>1383</v>
      </c>
      <c r="B108" s="23">
        <v>6</v>
      </c>
      <c r="C108" s="24">
        <v>41671</v>
      </c>
      <c r="D108" s="25">
        <v>9.5833333333333326E-2</v>
      </c>
      <c r="E108" s="26">
        <v>150</v>
      </c>
      <c r="F108" s="26">
        <v>75</v>
      </c>
      <c r="G108" s="26">
        <v>65</v>
      </c>
      <c r="H108" s="26">
        <v>36.5</v>
      </c>
      <c r="I108" s="26">
        <v>100</v>
      </c>
    </row>
    <row r="109" spans="1:9" x14ac:dyDescent="0.45">
      <c r="A109" s="23">
        <v>1383</v>
      </c>
      <c r="B109" s="23">
        <v>7</v>
      </c>
      <c r="C109" s="24">
        <v>41671</v>
      </c>
      <c r="D109" s="25">
        <v>0.22222222222222221</v>
      </c>
      <c r="E109" s="26">
        <v>121</v>
      </c>
      <c r="F109" s="26">
        <v>68</v>
      </c>
      <c r="G109" s="26">
        <v>56</v>
      </c>
      <c r="H109" s="26">
        <v>36.4</v>
      </c>
      <c r="I109" s="26">
        <v>100</v>
      </c>
    </row>
    <row r="110" spans="1:9" x14ac:dyDescent="0.45">
      <c r="A110" s="23">
        <v>1383</v>
      </c>
      <c r="B110" s="23">
        <v>8</v>
      </c>
      <c r="C110" s="24">
        <v>41671</v>
      </c>
      <c r="D110" s="25">
        <v>0.3444444444444445</v>
      </c>
      <c r="E110" s="26">
        <v>121</v>
      </c>
      <c r="F110" s="26">
        <v>81</v>
      </c>
      <c r="G110" s="26">
        <v>70</v>
      </c>
      <c r="H110" s="26">
        <v>36.299999999999997</v>
      </c>
      <c r="I110" s="26">
        <v>99</v>
      </c>
    </row>
    <row r="111" spans="1:9" x14ac:dyDescent="0.45">
      <c r="A111" s="23">
        <v>1383</v>
      </c>
      <c r="B111" s="23">
        <v>13</v>
      </c>
      <c r="C111" s="24">
        <v>41671</v>
      </c>
      <c r="D111" s="25">
        <v>0.96736111111111101</v>
      </c>
      <c r="E111" s="26">
        <v>151</v>
      </c>
      <c r="F111" s="26">
        <v>74</v>
      </c>
      <c r="G111" s="26">
        <v>64</v>
      </c>
      <c r="H111" s="26">
        <v>36.5</v>
      </c>
      <c r="I111" s="26">
        <v>99</v>
      </c>
    </row>
    <row r="112" spans="1:9" x14ac:dyDescent="0.45">
      <c r="A112" s="23">
        <v>1383</v>
      </c>
      <c r="B112" s="23">
        <v>14</v>
      </c>
      <c r="C112" s="24">
        <v>41672</v>
      </c>
      <c r="D112" s="25">
        <v>0.11319444444444444</v>
      </c>
      <c r="E112" s="26">
        <v>129</v>
      </c>
      <c r="F112" s="26">
        <v>76</v>
      </c>
      <c r="G112" s="26">
        <v>65</v>
      </c>
      <c r="H112" s="26">
        <v>36.700000000000003</v>
      </c>
      <c r="I112" s="26">
        <v>99</v>
      </c>
    </row>
    <row r="113" spans="1:9" x14ac:dyDescent="0.45">
      <c r="A113" s="23">
        <v>1383</v>
      </c>
      <c r="B113" s="23">
        <v>15</v>
      </c>
      <c r="C113" s="24">
        <v>41672</v>
      </c>
      <c r="D113" s="25">
        <v>0.23124999999999998</v>
      </c>
      <c r="E113" s="26">
        <v>139</v>
      </c>
      <c r="F113" s="26">
        <v>64</v>
      </c>
      <c r="G113" s="26">
        <v>63</v>
      </c>
      <c r="H113" s="26">
        <v>36.299999999999997</v>
      </c>
      <c r="I113" s="26">
        <v>100</v>
      </c>
    </row>
    <row r="114" spans="1:9" x14ac:dyDescent="0.45">
      <c r="A114" s="23">
        <v>1383</v>
      </c>
      <c r="B114" s="23">
        <v>16</v>
      </c>
      <c r="C114" s="24">
        <v>41672</v>
      </c>
      <c r="D114" s="25">
        <v>0.36319444444444443</v>
      </c>
      <c r="E114" s="26">
        <v>123</v>
      </c>
      <c r="F114" s="26">
        <v>99</v>
      </c>
      <c r="G114" s="26">
        <v>73</v>
      </c>
      <c r="H114" s="26">
        <v>36.5</v>
      </c>
      <c r="I114" s="26">
        <v>100</v>
      </c>
    </row>
    <row r="115" spans="1:9" x14ac:dyDescent="0.45">
      <c r="A115" s="23">
        <v>1388</v>
      </c>
      <c r="B115" s="23">
        <v>5</v>
      </c>
      <c r="C115" s="24">
        <v>41670</v>
      </c>
      <c r="D115" s="23" t="s">
        <v>235</v>
      </c>
      <c r="E115" s="26">
        <v>130</v>
      </c>
      <c r="F115" s="26">
        <v>81</v>
      </c>
      <c r="G115" s="26">
        <v>61</v>
      </c>
      <c r="H115" s="26">
        <v>36.6</v>
      </c>
      <c r="I115" s="26">
        <v>100</v>
      </c>
    </row>
    <row r="116" spans="1:9" x14ac:dyDescent="0.45">
      <c r="A116" s="23">
        <v>1388</v>
      </c>
      <c r="B116" s="23">
        <v>6</v>
      </c>
      <c r="C116" s="24">
        <v>41671</v>
      </c>
      <c r="D116" s="25">
        <v>0.11458333333333333</v>
      </c>
      <c r="E116" s="26">
        <v>149</v>
      </c>
      <c r="F116" s="26">
        <v>86</v>
      </c>
      <c r="G116" s="26">
        <v>71</v>
      </c>
      <c r="H116" s="26">
        <v>36.5</v>
      </c>
      <c r="I116" s="26">
        <v>98</v>
      </c>
    </row>
    <row r="117" spans="1:9" x14ac:dyDescent="0.45">
      <c r="A117" s="23">
        <v>1388</v>
      </c>
      <c r="B117" s="23">
        <v>7</v>
      </c>
      <c r="C117" s="24">
        <v>41671</v>
      </c>
      <c r="D117" s="25">
        <v>0.24097222222222223</v>
      </c>
      <c r="E117" s="26">
        <v>124</v>
      </c>
      <c r="F117" s="26">
        <v>76</v>
      </c>
      <c r="G117" s="26">
        <v>52</v>
      </c>
      <c r="H117" s="26">
        <v>36.6</v>
      </c>
      <c r="I117" s="26">
        <v>100</v>
      </c>
    </row>
    <row r="118" spans="1:9" x14ac:dyDescent="0.45">
      <c r="A118" s="23">
        <v>1388</v>
      </c>
      <c r="B118" s="23">
        <v>8</v>
      </c>
      <c r="C118" s="24">
        <v>41671</v>
      </c>
      <c r="D118" s="25">
        <v>0.37152777777777773</v>
      </c>
      <c r="E118" s="26">
        <v>128</v>
      </c>
      <c r="F118" s="26">
        <v>83</v>
      </c>
      <c r="G118" s="26">
        <v>73</v>
      </c>
      <c r="H118" s="26">
        <v>36.5</v>
      </c>
      <c r="I118" s="26">
        <v>100</v>
      </c>
    </row>
    <row r="119" spans="1:9" x14ac:dyDescent="0.45">
      <c r="A119" s="23">
        <v>1388</v>
      </c>
      <c r="B119" s="23">
        <v>13</v>
      </c>
      <c r="C119" s="24">
        <v>41671</v>
      </c>
      <c r="D119" s="25">
        <v>0.96319444444444446</v>
      </c>
      <c r="E119" s="26">
        <v>131</v>
      </c>
      <c r="F119" s="26">
        <v>82</v>
      </c>
      <c r="G119" s="26">
        <v>63</v>
      </c>
      <c r="H119" s="26">
        <v>36.4</v>
      </c>
      <c r="I119" s="26">
        <v>100</v>
      </c>
    </row>
    <row r="120" spans="1:9" x14ac:dyDescent="0.45">
      <c r="A120" s="23">
        <v>1388</v>
      </c>
      <c r="B120" s="23">
        <v>14</v>
      </c>
      <c r="C120" s="24">
        <v>41672</v>
      </c>
      <c r="D120" s="25">
        <v>0.10625</v>
      </c>
      <c r="E120" s="26">
        <v>139</v>
      </c>
      <c r="F120" s="26">
        <v>81</v>
      </c>
      <c r="G120" s="26">
        <v>72</v>
      </c>
      <c r="H120" s="26">
        <v>36.4</v>
      </c>
      <c r="I120" s="26">
        <v>100</v>
      </c>
    </row>
    <row r="121" spans="1:9" x14ac:dyDescent="0.45">
      <c r="A121" s="23">
        <v>1388</v>
      </c>
      <c r="B121" s="23">
        <v>15</v>
      </c>
      <c r="C121" s="24">
        <v>41672</v>
      </c>
      <c r="D121" s="25">
        <v>0.24861111111111112</v>
      </c>
      <c r="E121" s="26">
        <v>136</v>
      </c>
      <c r="F121" s="26">
        <v>83</v>
      </c>
      <c r="G121" s="26">
        <v>58</v>
      </c>
      <c r="H121" s="26">
        <v>36.6</v>
      </c>
      <c r="I121" s="26">
        <v>100</v>
      </c>
    </row>
    <row r="122" spans="1:9" x14ac:dyDescent="0.45">
      <c r="A122" s="23">
        <v>1388</v>
      </c>
      <c r="B122" s="23">
        <v>16</v>
      </c>
      <c r="C122" s="24">
        <v>41672</v>
      </c>
      <c r="D122" s="25">
        <v>0.38263888888888892</v>
      </c>
      <c r="E122" s="26">
        <v>132</v>
      </c>
      <c r="F122" s="26">
        <v>81</v>
      </c>
      <c r="G122" s="26">
        <v>59</v>
      </c>
      <c r="H122" s="26">
        <v>36.299999999999997</v>
      </c>
      <c r="I122" s="26">
        <v>100</v>
      </c>
    </row>
    <row r="123" spans="1:9" x14ac:dyDescent="0.45">
      <c r="A123" s="23">
        <v>1390</v>
      </c>
      <c r="B123" s="23">
        <v>5</v>
      </c>
      <c r="C123" s="30">
        <v>41670</v>
      </c>
      <c r="D123" s="25">
        <v>0.98055555555555562</v>
      </c>
      <c r="E123" s="26">
        <v>125</v>
      </c>
      <c r="F123" s="26">
        <v>77</v>
      </c>
      <c r="G123" s="26">
        <v>71</v>
      </c>
      <c r="H123" s="26">
        <v>36.6</v>
      </c>
      <c r="I123" s="26">
        <v>99</v>
      </c>
    </row>
    <row r="124" spans="1:9" x14ac:dyDescent="0.45">
      <c r="A124" s="23">
        <v>1390</v>
      </c>
      <c r="B124" s="23">
        <v>6</v>
      </c>
      <c r="C124" s="30">
        <v>41671</v>
      </c>
      <c r="D124" s="25">
        <v>8.9583333333333334E-2</v>
      </c>
      <c r="E124" s="26">
        <v>133</v>
      </c>
      <c r="F124" s="26">
        <v>79</v>
      </c>
      <c r="G124" s="26">
        <v>65</v>
      </c>
      <c r="H124" s="26">
        <v>36.5</v>
      </c>
      <c r="I124" s="26">
        <v>100</v>
      </c>
    </row>
    <row r="125" spans="1:9" x14ac:dyDescent="0.45">
      <c r="A125" s="23">
        <v>1390</v>
      </c>
      <c r="B125" s="23">
        <v>7</v>
      </c>
      <c r="C125" s="30">
        <v>41671</v>
      </c>
      <c r="D125" s="25">
        <v>0.2298611111111111</v>
      </c>
      <c r="E125" s="26">
        <v>117</v>
      </c>
      <c r="F125" s="26">
        <v>79</v>
      </c>
      <c r="G125" s="26">
        <v>65</v>
      </c>
      <c r="H125" s="26">
        <v>36.5</v>
      </c>
      <c r="I125" s="26">
        <v>100</v>
      </c>
    </row>
    <row r="126" spans="1:9" x14ac:dyDescent="0.45">
      <c r="A126" s="23">
        <v>1390</v>
      </c>
      <c r="B126" s="23">
        <v>8</v>
      </c>
      <c r="C126" s="30">
        <v>41671</v>
      </c>
      <c r="D126" s="25">
        <v>0.3527777777777778</v>
      </c>
      <c r="E126" s="26">
        <v>147</v>
      </c>
      <c r="F126" s="26">
        <v>82</v>
      </c>
      <c r="G126" s="26">
        <v>86</v>
      </c>
      <c r="H126" s="26">
        <v>36.5</v>
      </c>
      <c r="I126" s="26">
        <v>100</v>
      </c>
    </row>
    <row r="127" spans="1:9" x14ac:dyDescent="0.45">
      <c r="A127" s="23">
        <v>1390</v>
      </c>
      <c r="B127" s="23">
        <v>13</v>
      </c>
      <c r="C127" s="30">
        <v>41671</v>
      </c>
      <c r="D127" s="25">
        <v>0.97291666666666676</v>
      </c>
      <c r="E127" s="26">
        <v>136</v>
      </c>
      <c r="F127" s="26">
        <v>73</v>
      </c>
      <c r="G127" s="26">
        <v>68</v>
      </c>
      <c r="H127" s="26">
        <v>36.200000000000003</v>
      </c>
      <c r="I127" s="26">
        <v>100</v>
      </c>
    </row>
    <row r="128" spans="1:9" x14ac:dyDescent="0.45">
      <c r="A128" s="23">
        <v>1390</v>
      </c>
      <c r="B128" s="23">
        <v>14</v>
      </c>
      <c r="C128" s="30">
        <v>41672</v>
      </c>
      <c r="D128" s="25">
        <v>9.930555555555555E-2</v>
      </c>
      <c r="E128" s="26">
        <v>133</v>
      </c>
      <c r="F128" s="26">
        <v>68</v>
      </c>
      <c r="G128" s="26">
        <v>76</v>
      </c>
      <c r="H128" s="26">
        <v>36.200000000000003</v>
      </c>
      <c r="I128" s="26">
        <v>99</v>
      </c>
    </row>
    <row r="129" spans="1:9" x14ac:dyDescent="0.45">
      <c r="A129" s="23">
        <v>1390</v>
      </c>
      <c r="B129" s="23">
        <v>15</v>
      </c>
      <c r="C129" s="30">
        <v>41672</v>
      </c>
      <c r="D129" s="25">
        <v>0.23750000000000002</v>
      </c>
      <c r="E129" s="26">
        <v>121</v>
      </c>
      <c r="F129" s="26">
        <v>73</v>
      </c>
      <c r="G129" s="26">
        <v>75</v>
      </c>
      <c r="H129" s="26">
        <v>36.6</v>
      </c>
      <c r="I129" s="26">
        <v>100</v>
      </c>
    </row>
    <row r="130" spans="1:9" x14ac:dyDescent="0.45">
      <c r="A130" s="23">
        <v>1390</v>
      </c>
      <c r="B130" s="23">
        <v>16</v>
      </c>
      <c r="C130" s="30">
        <v>41672</v>
      </c>
      <c r="D130" s="25">
        <v>0.33819444444444446</v>
      </c>
      <c r="E130" s="26">
        <v>143</v>
      </c>
      <c r="F130" s="26">
        <v>76</v>
      </c>
      <c r="G130" s="26">
        <v>72</v>
      </c>
      <c r="H130" s="26">
        <v>34.6</v>
      </c>
      <c r="I130" s="26">
        <v>100</v>
      </c>
    </row>
    <row r="131" spans="1:9" x14ac:dyDescent="0.45">
      <c r="A131" s="23">
        <v>1397</v>
      </c>
      <c r="B131" s="23">
        <v>5</v>
      </c>
      <c r="C131" s="24">
        <v>41691</v>
      </c>
      <c r="D131" s="25">
        <v>0.96597222222222223</v>
      </c>
      <c r="E131" s="26">
        <v>128</v>
      </c>
      <c r="F131" s="26">
        <v>77</v>
      </c>
      <c r="G131" s="26">
        <v>62</v>
      </c>
      <c r="H131" s="26">
        <v>36.6</v>
      </c>
      <c r="I131" s="26">
        <v>100</v>
      </c>
    </row>
    <row r="132" spans="1:9" x14ac:dyDescent="0.45">
      <c r="A132" s="23">
        <v>1397</v>
      </c>
      <c r="B132" s="23">
        <v>6</v>
      </c>
      <c r="C132" s="24">
        <v>41692</v>
      </c>
      <c r="D132" s="25">
        <v>9.930555555555555E-2</v>
      </c>
      <c r="E132" s="26">
        <v>103</v>
      </c>
      <c r="F132" s="26">
        <v>67</v>
      </c>
      <c r="G132" s="26">
        <v>60</v>
      </c>
      <c r="H132" s="26">
        <v>36.700000000000003</v>
      </c>
      <c r="I132" s="26">
        <v>100</v>
      </c>
    </row>
    <row r="133" spans="1:9" x14ac:dyDescent="0.45">
      <c r="A133" s="23">
        <v>1397</v>
      </c>
      <c r="B133" s="23">
        <v>7</v>
      </c>
      <c r="C133" s="24">
        <v>41692</v>
      </c>
      <c r="D133" s="25">
        <v>0.23055555555555554</v>
      </c>
      <c r="E133" s="26">
        <v>106</v>
      </c>
      <c r="F133" s="26">
        <v>81</v>
      </c>
      <c r="G133" s="26">
        <v>66</v>
      </c>
      <c r="H133" s="26">
        <v>36.700000000000003</v>
      </c>
      <c r="I133" s="26">
        <v>100</v>
      </c>
    </row>
    <row r="134" spans="1:9" x14ac:dyDescent="0.45">
      <c r="A134" s="23">
        <v>1397</v>
      </c>
      <c r="B134" s="23">
        <v>8</v>
      </c>
      <c r="C134" s="24">
        <v>41692</v>
      </c>
      <c r="D134" s="25">
        <v>0.3611111111111111</v>
      </c>
      <c r="E134" s="26">
        <v>135</v>
      </c>
      <c r="F134" s="26">
        <v>82</v>
      </c>
      <c r="G134" s="26">
        <v>72</v>
      </c>
      <c r="H134" s="26">
        <v>34.200000000000003</v>
      </c>
      <c r="I134" s="26">
        <v>100</v>
      </c>
    </row>
    <row r="135" spans="1:9" ht="14.1" customHeight="1" x14ac:dyDescent="0.45">
      <c r="A135" s="23">
        <v>1397</v>
      </c>
      <c r="B135" s="23">
        <v>13</v>
      </c>
      <c r="C135" s="24">
        <v>41692</v>
      </c>
      <c r="D135" s="25">
        <v>0.96666666666666667</v>
      </c>
      <c r="E135" s="26">
        <v>114</v>
      </c>
      <c r="F135" s="26">
        <v>77</v>
      </c>
      <c r="G135" s="26">
        <v>57</v>
      </c>
      <c r="H135" s="26">
        <v>36.6</v>
      </c>
      <c r="I135" s="26">
        <v>100</v>
      </c>
    </row>
    <row r="136" spans="1:9" ht="14.1" customHeight="1" x14ac:dyDescent="0.45">
      <c r="A136" s="23">
        <v>1397</v>
      </c>
      <c r="B136" s="23">
        <v>14</v>
      </c>
      <c r="C136" s="24">
        <v>41693</v>
      </c>
      <c r="D136" s="25">
        <v>9.2361111111111116E-2</v>
      </c>
      <c r="E136" s="26">
        <v>124</v>
      </c>
      <c r="F136" s="26">
        <v>83</v>
      </c>
      <c r="G136" s="26">
        <v>60</v>
      </c>
      <c r="H136" s="26">
        <v>36.6</v>
      </c>
      <c r="I136" s="26">
        <v>100</v>
      </c>
    </row>
    <row r="137" spans="1:9" x14ac:dyDescent="0.45">
      <c r="A137" s="23">
        <v>1397</v>
      </c>
      <c r="B137" s="23">
        <v>15</v>
      </c>
      <c r="C137" s="24">
        <v>41693</v>
      </c>
      <c r="D137" s="25">
        <v>0.23819444444444446</v>
      </c>
      <c r="E137" s="26">
        <v>121</v>
      </c>
      <c r="F137" s="26">
        <v>70</v>
      </c>
      <c r="G137" s="26">
        <v>58</v>
      </c>
      <c r="H137" s="26">
        <v>36.6</v>
      </c>
      <c r="I137" s="26">
        <v>100</v>
      </c>
    </row>
    <row r="138" spans="1:9" x14ac:dyDescent="0.45">
      <c r="A138" s="23">
        <v>1397</v>
      </c>
      <c r="B138" s="23">
        <v>16</v>
      </c>
      <c r="C138" s="24">
        <v>41693</v>
      </c>
      <c r="D138" s="25">
        <v>0.3298611111111111</v>
      </c>
      <c r="E138" s="26">
        <v>126</v>
      </c>
      <c r="F138" s="26">
        <v>102</v>
      </c>
      <c r="G138" s="26">
        <v>69</v>
      </c>
      <c r="H138" s="26">
        <v>36.200000000000003</v>
      </c>
      <c r="I138" s="26">
        <v>100</v>
      </c>
    </row>
    <row r="139" spans="1:9" x14ac:dyDescent="0.45">
      <c r="A139" s="23">
        <v>1407</v>
      </c>
      <c r="B139" s="23">
        <v>5</v>
      </c>
      <c r="C139" s="24">
        <v>41691</v>
      </c>
      <c r="D139" s="25">
        <v>0.96111111111111114</v>
      </c>
      <c r="E139" s="26">
        <v>127</v>
      </c>
      <c r="F139" s="26">
        <v>86</v>
      </c>
      <c r="G139" s="26">
        <v>72</v>
      </c>
      <c r="H139" s="26">
        <v>36.6</v>
      </c>
      <c r="I139" s="26">
        <v>100</v>
      </c>
    </row>
    <row r="140" spans="1:9" x14ac:dyDescent="0.45">
      <c r="A140" s="23">
        <v>1407</v>
      </c>
      <c r="B140" s="23">
        <v>6</v>
      </c>
      <c r="C140" s="24">
        <v>41692</v>
      </c>
      <c r="D140" s="25">
        <v>8.6805555555555566E-2</v>
      </c>
      <c r="E140" s="26">
        <v>135</v>
      </c>
      <c r="F140" s="26">
        <v>83</v>
      </c>
      <c r="G140" s="26">
        <v>67</v>
      </c>
      <c r="H140" s="26">
        <v>36.700000000000003</v>
      </c>
      <c r="I140" s="26">
        <v>100</v>
      </c>
    </row>
    <row r="141" spans="1:9" x14ac:dyDescent="0.45">
      <c r="A141" s="23">
        <v>1407</v>
      </c>
      <c r="B141" s="23">
        <v>7</v>
      </c>
      <c r="C141" s="24">
        <v>41692</v>
      </c>
      <c r="D141" s="25">
        <v>0.22291666666666665</v>
      </c>
      <c r="E141" s="26">
        <v>120</v>
      </c>
      <c r="F141" s="26">
        <v>74</v>
      </c>
      <c r="G141" s="26">
        <v>86</v>
      </c>
      <c r="H141" s="26">
        <v>37</v>
      </c>
      <c r="I141" s="26">
        <v>100</v>
      </c>
    </row>
    <row r="142" spans="1:9" x14ac:dyDescent="0.45">
      <c r="A142" s="23">
        <v>1407</v>
      </c>
      <c r="B142" s="23">
        <v>8</v>
      </c>
      <c r="C142" s="24">
        <v>41692</v>
      </c>
      <c r="D142" s="25">
        <v>0.33333333333333331</v>
      </c>
      <c r="E142" s="26">
        <v>131</v>
      </c>
      <c r="F142" s="26">
        <v>69</v>
      </c>
      <c r="G142" s="26">
        <v>92</v>
      </c>
      <c r="H142" s="26">
        <v>36.299999999999997</v>
      </c>
      <c r="I142" s="26">
        <v>99</v>
      </c>
    </row>
    <row r="143" spans="1:9" x14ac:dyDescent="0.45">
      <c r="A143" s="23">
        <v>1407</v>
      </c>
      <c r="B143" s="23">
        <v>13</v>
      </c>
      <c r="C143" s="24">
        <v>41692</v>
      </c>
      <c r="D143" s="25">
        <v>0.96180555555555547</v>
      </c>
      <c r="E143" s="26">
        <v>118</v>
      </c>
      <c r="F143" s="26">
        <v>80</v>
      </c>
      <c r="G143" s="26">
        <v>70</v>
      </c>
      <c r="H143" s="26">
        <v>36.700000000000003</v>
      </c>
      <c r="I143" s="26">
        <v>99</v>
      </c>
    </row>
    <row r="144" spans="1:9" x14ac:dyDescent="0.45">
      <c r="A144" s="23">
        <v>1407</v>
      </c>
      <c r="B144" s="23">
        <v>14</v>
      </c>
      <c r="C144" s="24">
        <v>41693</v>
      </c>
      <c r="D144" s="25">
        <v>8.7500000000000008E-2</v>
      </c>
      <c r="E144" s="26">
        <v>106</v>
      </c>
      <c r="F144" s="26">
        <v>70</v>
      </c>
      <c r="G144" s="26">
        <v>74</v>
      </c>
      <c r="H144" s="26">
        <v>36.700000000000003</v>
      </c>
      <c r="I144" s="26">
        <v>99</v>
      </c>
    </row>
    <row r="145" spans="1:9" x14ac:dyDescent="0.45">
      <c r="A145" s="23">
        <v>1407</v>
      </c>
      <c r="B145" s="23">
        <v>15</v>
      </c>
      <c r="C145" s="24">
        <v>41693</v>
      </c>
      <c r="D145" s="25" t="s">
        <v>235</v>
      </c>
      <c r="E145" s="26">
        <v>114</v>
      </c>
      <c r="F145" s="26">
        <v>74</v>
      </c>
      <c r="G145" s="26">
        <v>77</v>
      </c>
      <c r="H145" s="26">
        <v>36.700000000000003</v>
      </c>
      <c r="I145" s="26">
        <v>99</v>
      </c>
    </row>
    <row r="146" spans="1:9" x14ac:dyDescent="0.45">
      <c r="A146" s="23">
        <v>1407</v>
      </c>
      <c r="B146" s="23">
        <v>16</v>
      </c>
      <c r="C146" s="24">
        <v>41693</v>
      </c>
      <c r="D146" s="25">
        <v>0.34375</v>
      </c>
      <c r="E146" s="26">
        <v>108</v>
      </c>
      <c r="F146" s="26">
        <v>79</v>
      </c>
      <c r="G146" s="26">
        <v>85</v>
      </c>
      <c r="H146" s="26">
        <v>37.1</v>
      </c>
      <c r="I146" s="26">
        <v>98</v>
      </c>
    </row>
    <row r="147" spans="1:9" x14ac:dyDescent="0.45">
      <c r="A147" s="23">
        <v>1412</v>
      </c>
      <c r="B147" s="23">
        <v>5</v>
      </c>
      <c r="C147" s="24">
        <v>41691</v>
      </c>
      <c r="D147" s="25">
        <v>0.97638888888888886</v>
      </c>
      <c r="E147" s="26">
        <v>100</v>
      </c>
      <c r="F147" s="26">
        <v>78</v>
      </c>
      <c r="G147" s="26">
        <v>55</v>
      </c>
      <c r="H147" s="26">
        <v>36.4</v>
      </c>
      <c r="I147" s="26">
        <v>100</v>
      </c>
    </row>
    <row r="148" spans="1:9" x14ac:dyDescent="0.45">
      <c r="A148" s="23">
        <v>1412</v>
      </c>
      <c r="B148" s="23">
        <v>6</v>
      </c>
      <c r="C148" s="24">
        <v>41692</v>
      </c>
      <c r="D148" s="25">
        <v>9.4444444444444442E-2</v>
      </c>
      <c r="E148" s="26">
        <v>112</v>
      </c>
      <c r="F148" s="26">
        <v>71</v>
      </c>
      <c r="G148" s="26">
        <v>43</v>
      </c>
      <c r="H148" s="26">
        <v>36.4</v>
      </c>
      <c r="I148" s="26">
        <v>100</v>
      </c>
    </row>
    <row r="149" spans="1:9" x14ac:dyDescent="0.45">
      <c r="A149" s="23">
        <v>1412</v>
      </c>
      <c r="B149" s="23">
        <v>7</v>
      </c>
      <c r="C149" s="24">
        <v>41692</v>
      </c>
      <c r="D149" s="25">
        <v>0.24374999999999999</v>
      </c>
      <c r="E149" s="26">
        <v>121</v>
      </c>
      <c r="F149" s="26">
        <v>72</v>
      </c>
      <c r="G149" s="26">
        <v>56</v>
      </c>
      <c r="H149" s="26">
        <v>36.5</v>
      </c>
      <c r="I149" s="26">
        <v>100</v>
      </c>
    </row>
    <row r="150" spans="1:9" x14ac:dyDescent="0.45">
      <c r="A150" s="23">
        <v>1412</v>
      </c>
      <c r="B150" s="23">
        <v>8</v>
      </c>
      <c r="C150" s="24">
        <v>41692</v>
      </c>
      <c r="D150" s="25">
        <v>0.35138888888888892</v>
      </c>
      <c r="E150" s="26">
        <v>104</v>
      </c>
      <c r="F150" s="26">
        <v>63</v>
      </c>
      <c r="G150" s="26">
        <v>63</v>
      </c>
      <c r="H150" s="26">
        <v>36.299999999999997</v>
      </c>
      <c r="I150" s="26">
        <v>99</v>
      </c>
    </row>
    <row r="151" spans="1:9" x14ac:dyDescent="0.45">
      <c r="A151" s="23">
        <v>1412</v>
      </c>
      <c r="B151" s="23">
        <v>13</v>
      </c>
      <c r="C151" s="24">
        <v>41692</v>
      </c>
      <c r="D151" s="25">
        <v>0.9819444444444444</v>
      </c>
      <c r="E151" s="26">
        <v>102</v>
      </c>
      <c r="F151" s="26">
        <v>58</v>
      </c>
      <c r="G151" s="26">
        <v>50</v>
      </c>
      <c r="H151" s="26">
        <v>36.5</v>
      </c>
      <c r="I151" s="26">
        <v>100</v>
      </c>
    </row>
    <row r="152" spans="1:9" x14ac:dyDescent="0.45">
      <c r="A152" s="23">
        <v>1412</v>
      </c>
      <c r="B152" s="23">
        <v>14</v>
      </c>
      <c r="C152" s="24">
        <v>41693</v>
      </c>
      <c r="D152" s="25">
        <v>0.10416666666666667</v>
      </c>
      <c r="E152" s="26">
        <v>111</v>
      </c>
      <c r="F152" s="26">
        <v>59</v>
      </c>
      <c r="G152" s="26">
        <v>51</v>
      </c>
      <c r="H152" s="26">
        <v>36.5</v>
      </c>
      <c r="I152" s="26">
        <v>99</v>
      </c>
    </row>
    <row r="153" spans="1:9" x14ac:dyDescent="0.45">
      <c r="A153" s="23">
        <v>1412</v>
      </c>
      <c r="B153" s="23">
        <v>15</v>
      </c>
      <c r="C153" s="24">
        <v>41693</v>
      </c>
      <c r="D153" s="25">
        <v>0.22847222222222222</v>
      </c>
      <c r="E153" s="26">
        <v>136</v>
      </c>
      <c r="F153" s="26">
        <v>72</v>
      </c>
      <c r="G153" s="26">
        <v>58</v>
      </c>
      <c r="H153" s="26">
        <v>36.5</v>
      </c>
      <c r="I153" s="26">
        <v>100</v>
      </c>
    </row>
    <row r="154" spans="1:9" x14ac:dyDescent="0.45">
      <c r="A154" s="23">
        <v>1412</v>
      </c>
      <c r="B154" s="23">
        <v>16</v>
      </c>
      <c r="C154" s="24">
        <v>41693</v>
      </c>
      <c r="D154" s="25">
        <v>0.35347222222222219</v>
      </c>
      <c r="E154" s="26">
        <v>122</v>
      </c>
      <c r="F154" s="26">
        <v>69</v>
      </c>
      <c r="G154" s="26">
        <v>69</v>
      </c>
      <c r="H154" s="26">
        <v>36.5</v>
      </c>
      <c r="I154" s="26">
        <v>100</v>
      </c>
    </row>
    <row r="155" spans="1:9" x14ac:dyDescent="0.45">
      <c r="A155" s="23">
        <v>1427</v>
      </c>
      <c r="B155" s="23">
        <v>5</v>
      </c>
      <c r="C155" s="24">
        <v>41691</v>
      </c>
      <c r="D155" s="25">
        <v>0.97152777777777777</v>
      </c>
      <c r="E155" s="26">
        <v>119</v>
      </c>
      <c r="F155" s="26">
        <v>82</v>
      </c>
      <c r="G155" s="26">
        <v>56</v>
      </c>
      <c r="H155" s="26">
        <v>36.6</v>
      </c>
      <c r="I155" s="26">
        <v>99</v>
      </c>
    </row>
    <row r="156" spans="1:9" x14ac:dyDescent="0.45">
      <c r="A156" s="23">
        <v>1427</v>
      </c>
      <c r="B156" s="23">
        <v>6</v>
      </c>
      <c r="C156" s="24">
        <v>41692</v>
      </c>
      <c r="D156" s="25">
        <v>0.10625</v>
      </c>
      <c r="E156" s="26">
        <v>143</v>
      </c>
      <c r="F156" s="26">
        <v>87</v>
      </c>
      <c r="G156" s="26">
        <v>55</v>
      </c>
      <c r="H156" s="26">
        <v>36.5</v>
      </c>
      <c r="I156" s="26">
        <v>100</v>
      </c>
    </row>
    <row r="157" spans="1:9" x14ac:dyDescent="0.45">
      <c r="A157" s="23">
        <v>1427</v>
      </c>
      <c r="B157" s="23">
        <v>7</v>
      </c>
      <c r="C157" s="24">
        <v>41692</v>
      </c>
      <c r="D157" s="25">
        <v>0.2388888888888889</v>
      </c>
      <c r="E157" s="26">
        <v>131</v>
      </c>
      <c r="F157" s="26">
        <v>85</v>
      </c>
      <c r="G157" s="26">
        <v>66</v>
      </c>
      <c r="H157" s="26">
        <v>36.700000000000003</v>
      </c>
      <c r="I157" s="26">
        <v>99</v>
      </c>
    </row>
    <row r="158" spans="1:9" x14ac:dyDescent="0.45">
      <c r="A158" s="23">
        <v>1427</v>
      </c>
      <c r="B158" s="23">
        <v>8</v>
      </c>
      <c r="C158" s="24">
        <v>41692</v>
      </c>
      <c r="D158" s="25">
        <v>0.3430555555555555</v>
      </c>
      <c r="E158" s="26">
        <v>137</v>
      </c>
      <c r="F158" s="26">
        <v>87</v>
      </c>
      <c r="G158" s="26">
        <v>70</v>
      </c>
      <c r="H158" s="26">
        <v>36.9</v>
      </c>
      <c r="I158" s="26">
        <v>100</v>
      </c>
    </row>
    <row r="159" spans="1:9" x14ac:dyDescent="0.45">
      <c r="A159" s="23">
        <v>1427</v>
      </c>
      <c r="B159" s="23">
        <v>13</v>
      </c>
      <c r="C159" s="24">
        <v>41692</v>
      </c>
      <c r="D159" s="25">
        <v>0.97499999999999998</v>
      </c>
      <c r="E159" s="26">
        <v>126</v>
      </c>
      <c r="F159" s="26">
        <v>87</v>
      </c>
      <c r="G159" s="26">
        <v>65</v>
      </c>
      <c r="H159" s="26">
        <v>36.700000000000003</v>
      </c>
      <c r="I159" s="26">
        <v>99</v>
      </c>
    </row>
    <row r="160" spans="1:9" x14ac:dyDescent="0.45">
      <c r="A160" s="23">
        <v>1427</v>
      </c>
      <c r="B160" s="23">
        <v>14</v>
      </c>
      <c r="C160" s="24">
        <v>41693</v>
      </c>
      <c r="D160" s="25">
        <v>9.8611111111111108E-2</v>
      </c>
      <c r="E160" s="26">
        <v>132</v>
      </c>
      <c r="F160" s="26">
        <v>91</v>
      </c>
      <c r="G160" s="26">
        <v>59</v>
      </c>
      <c r="H160" s="26">
        <v>36.6</v>
      </c>
      <c r="I160" s="26">
        <v>99</v>
      </c>
    </row>
    <row r="161" spans="1:9" x14ac:dyDescent="0.45">
      <c r="A161" s="23">
        <v>1427</v>
      </c>
      <c r="B161" s="23">
        <v>15</v>
      </c>
      <c r="C161" s="24">
        <v>41693</v>
      </c>
      <c r="D161" s="25">
        <v>0.23541666666666669</v>
      </c>
      <c r="E161" s="26">
        <v>141</v>
      </c>
      <c r="F161" s="26">
        <v>87</v>
      </c>
      <c r="G161" s="26">
        <v>59</v>
      </c>
      <c r="H161" s="26">
        <v>36.6</v>
      </c>
      <c r="I161" s="26">
        <v>100</v>
      </c>
    </row>
    <row r="162" spans="1:9" x14ac:dyDescent="0.45">
      <c r="A162" s="23">
        <v>1427</v>
      </c>
      <c r="B162" s="23">
        <v>16</v>
      </c>
      <c r="C162" s="24">
        <v>41693</v>
      </c>
      <c r="D162" s="25">
        <v>0.36319444444444443</v>
      </c>
      <c r="E162" s="26">
        <v>134</v>
      </c>
      <c r="F162" s="26">
        <v>85</v>
      </c>
      <c r="G162" s="26">
        <v>67</v>
      </c>
      <c r="H162" s="26">
        <v>36.1</v>
      </c>
      <c r="I162" s="26">
        <v>100</v>
      </c>
    </row>
    <row r="163" spans="1:9" x14ac:dyDescent="0.45">
      <c r="A163" s="23">
        <v>1415</v>
      </c>
      <c r="B163" s="23">
        <v>5</v>
      </c>
      <c r="C163" s="24">
        <v>41719</v>
      </c>
      <c r="D163" s="25">
        <v>0.97361111111111109</v>
      </c>
      <c r="E163" s="26">
        <v>108</v>
      </c>
      <c r="F163" s="26">
        <v>63</v>
      </c>
      <c r="G163" s="26">
        <v>57</v>
      </c>
      <c r="H163" s="26">
        <v>36.700000000000003</v>
      </c>
      <c r="I163" s="26">
        <v>100</v>
      </c>
    </row>
    <row r="164" spans="1:9" x14ac:dyDescent="0.45">
      <c r="A164" s="23">
        <v>1415</v>
      </c>
      <c r="B164" s="23">
        <v>6</v>
      </c>
      <c r="C164" s="24">
        <v>41720</v>
      </c>
      <c r="D164" s="25">
        <v>9.0972222222222218E-2</v>
      </c>
      <c r="E164" s="26">
        <v>132</v>
      </c>
      <c r="F164" s="26">
        <v>73</v>
      </c>
      <c r="G164" s="26">
        <v>60</v>
      </c>
      <c r="H164" s="26">
        <v>36.700000000000003</v>
      </c>
      <c r="I164" s="26">
        <v>100</v>
      </c>
    </row>
    <row r="165" spans="1:9" x14ac:dyDescent="0.45">
      <c r="A165" s="23">
        <v>1415</v>
      </c>
      <c r="B165" s="23">
        <v>7</v>
      </c>
      <c r="C165" s="24">
        <v>41720</v>
      </c>
      <c r="D165" s="25" t="s">
        <v>235</v>
      </c>
      <c r="E165" s="26">
        <v>105</v>
      </c>
      <c r="F165" s="26">
        <v>64</v>
      </c>
      <c r="G165" s="26">
        <v>58</v>
      </c>
      <c r="H165" s="26">
        <v>36.4</v>
      </c>
      <c r="I165" s="26">
        <v>100</v>
      </c>
    </row>
    <row r="166" spans="1:9" x14ac:dyDescent="0.45">
      <c r="A166" s="23">
        <v>1415</v>
      </c>
      <c r="B166" s="23">
        <v>8</v>
      </c>
      <c r="C166" s="24">
        <v>41720</v>
      </c>
      <c r="D166" s="25">
        <v>0.3576388888888889</v>
      </c>
      <c r="E166" s="26">
        <v>110</v>
      </c>
      <c r="F166" s="26">
        <v>60</v>
      </c>
      <c r="G166" s="26">
        <v>73</v>
      </c>
      <c r="H166" s="26">
        <v>36.5</v>
      </c>
      <c r="I166" s="26">
        <v>100</v>
      </c>
    </row>
    <row r="167" spans="1:9" x14ac:dyDescent="0.45">
      <c r="A167" s="23">
        <v>1415</v>
      </c>
      <c r="B167" s="23">
        <v>13</v>
      </c>
      <c r="C167" s="24">
        <v>41720</v>
      </c>
      <c r="D167" s="25">
        <v>0.95833333333333337</v>
      </c>
      <c r="E167" s="26">
        <v>114</v>
      </c>
      <c r="F167" s="26">
        <v>78</v>
      </c>
      <c r="G167" s="26">
        <v>63</v>
      </c>
      <c r="H167" s="26">
        <v>36.4</v>
      </c>
      <c r="I167" s="26">
        <v>100</v>
      </c>
    </row>
    <row r="168" spans="1:9" x14ac:dyDescent="0.45">
      <c r="A168" s="23">
        <v>1415</v>
      </c>
      <c r="B168" s="23">
        <v>14</v>
      </c>
      <c r="C168" s="24">
        <v>41721</v>
      </c>
      <c r="D168" s="25" t="s">
        <v>235</v>
      </c>
      <c r="E168" s="26">
        <v>121</v>
      </c>
      <c r="F168" s="26">
        <v>73</v>
      </c>
      <c r="G168" s="26">
        <v>71</v>
      </c>
      <c r="H168" s="26">
        <v>36.5</v>
      </c>
      <c r="I168" s="26">
        <v>100</v>
      </c>
    </row>
    <row r="169" spans="1:9" x14ac:dyDescent="0.45">
      <c r="A169" s="23">
        <v>1415</v>
      </c>
      <c r="B169" s="23">
        <v>15</v>
      </c>
      <c r="C169" s="24">
        <v>41721</v>
      </c>
      <c r="D169" s="25" t="s">
        <v>235</v>
      </c>
      <c r="E169" s="26">
        <v>91</v>
      </c>
      <c r="F169" s="26">
        <v>49</v>
      </c>
      <c r="G169" s="26">
        <v>64</v>
      </c>
      <c r="H169" s="26">
        <v>36.4</v>
      </c>
      <c r="I169" s="26">
        <v>99</v>
      </c>
    </row>
    <row r="170" spans="1:9" x14ac:dyDescent="0.45">
      <c r="A170" s="23">
        <v>1415</v>
      </c>
      <c r="B170" s="23">
        <v>16</v>
      </c>
      <c r="C170" s="24">
        <v>41721</v>
      </c>
      <c r="D170" s="25">
        <v>0.3354166666666667</v>
      </c>
      <c r="E170" s="26">
        <v>113</v>
      </c>
      <c r="F170" s="26">
        <v>58</v>
      </c>
      <c r="G170" s="26">
        <v>59</v>
      </c>
      <c r="H170" s="26">
        <v>36.6</v>
      </c>
      <c r="I170" s="26">
        <v>100</v>
      </c>
    </row>
    <row r="171" spans="1:9" x14ac:dyDescent="0.45">
      <c r="A171" s="23">
        <v>1416</v>
      </c>
      <c r="B171" s="23">
        <v>5</v>
      </c>
      <c r="C171" s="24">
        <v>41719</v>
      </c>
      <c r="D171" s="25" t="s">
        <v>235</v>
      </c>
      <c r="E171" s="26">
        <v>106</v>
      </c>
      <c r="F171" s="26">
        <v>64</v>
      </c>
      <c r="G171" s="26">
        <v>65</v>
      </c>
      <c r="H171" s="26">
        <v>36.6</v>
      </c>
      <c r="I171" s="26">
        <v>100</v>
      </c>
    </row>
    <row r="172" spans="1:9" x14ac:dyDescent="0.45">
      <c r="A172" s="23">
        <v>1416</v>
      </c>
      <c r="B172" s="23">
        <v>6</v>
      </c>
      <c r="C172" s="24">
        <v>41720</v>
      </c>
      <c r="D172" s="25">
        <v>0.10069444444444443</v>
      </c>
      <c r="E172" s="26">
        <v>105</v>
      </c>
      <c r="F172" s="26">
        <v>68</v>
      </c>
      <c r="G172" s="26">
        <v>65</v>
      </c>
      <c r="H172" s="26">
        <v>36.6</v>
      </c>
      <c r="I172" s="26">
        <v>100</v>
      </c>
    </row>
    <row r="173" spans="1:9" x14ac:dyDescent="0.45">
      <c r="A173" s="23">
        <v>1416</v>
      </c>
      <c r="B173" s="23">
        <v>7</v>
      </c>
      <c r="C173" s="24">
        <v>41720</v>
      </c>
      <c r="D173" s="25">
        <v>0.22708333333333333</v>
      </c>
      <c r="E173" s="26">
        <v>116</v>
      </c>
      <c r="F173" s="26">
        <v>69</v>
      </c>
      <c r="G173" s="26">
        <v>61</v>
      </c>
      <c r="H173" s="26">
        <v>36.5</v>
      </c>
      <c r="I173" s="26">
        <v>100</v>
      </c>
    </row>
    <row r="174" spans="1:9" x14ac:dyDescent="0.45">
      <c r="A174" s="23">
        <v>1416</v>
      </c>
      <c r="B174" s="23">
        <v>8</v>
      </c>
      <c r="C174" s="24">
        <v>41720</v>
      </c>
      <c r="D174" s="25">
        <v>0.33333333333333331</v>
      </c>
      <c r="E174" s="26">
        <v>106</v>
      </c>
      <c r="F174" s="26">
        <v>63</v>
      </c>
      <c r="G174" s="26">
        <v>57</v>
      </c>
      <c r="H174" s="26">
        <v>36.6</v>
      </c>
      <c r="I174" s="26">
        <v>100</v>
      </c>
    </row>
    <row r="175" spans="1:9" x14ac:dyDescent="0.45">
      <c r="A175" s="23">
        <v>1416</v>
      </c>
      <c r="B175" s="23">
        <v>13</v>
      </c>
      <c r="C175" s="24">
        <v>41720</v>
      </c>
      <c r="D175" s="25">
        <v>0.98263888888888884</v>
      </c>
      <c r="E175" s="26" t="s">
        <v>235</v>
      </c>
      <c r="F175" s="26" t="s">
        <v>235</v>
      </c>
      <c r="G175" s="26" t="s">
        <v>235</v>
      </c>
      <c r="H175" s="26">
        <v>36.700000000000003</v>
      </c>
      <c r="I175" s="26" t="s">
        <v>235</v>
      </c>
    </row>
    <row r="176" spans="1:9" x14ac:dyDescent="0.45">
      <c r="A176" s="23">
        <v>1416</v>
      </c>
      <c r="B176" s="23">
        <v>14</v>
      </c>
      <c r="C176" s="24">
        <v>41721</v>
      </c>
      <c r="D176" s="25">
        <v>9.1666666666666674E-2</v>
      </c>
      <c r="E176" s="26">
        <v>112</v>
      </c>
      <c r="F176" s="26">
        <v>66</v>
      </c>
      <c r="G176" s="26">
        <v>73</v>
      </c>
      <c r="H176" s="26">
        <v>36.700000000000003</v>
      </c>
      <c r="I176" s="26">
        <v>100</v>
      </c>
    </row>
    <row r="177" spans="1:9" x14ac:dyDescent="0.45">
      <c r="A177" s="23">
        <v>1416</v>
      </c>
      <c r="B177" s="23">
        <v>15</v>
      </c>
      <c r="C177" s="24">
        <v>41721</v>
      </c>
      <c r="D177" s="25">
        <v>0.23333333333333331</v>
      </c>
      <c r="E177" s="26">
        <v>113</v>
      </c>
      <c r="F177" s="26">
        <v>65</v>
      </c>
      <c r="G177" s="26">
        <v>67</v>
      </c>
      <c r="H177" s="26">
        <v>36.6</v>
      </c>
      <c r="I177" s="26">
        <v>100</v>
      </c>
    </row>
    <row r="178" spans="1:9" x14ac:dyDescent="0.45">
      <c r="A178" s="23">
        <v>1416</v>
      </c>
      <c r="B178" s="23">
        <v>16</v>
      </c>
      <c r="C178" s="24">
        <v>41721</v>
      </c>
      <c r="D178" s="25">
        <v>0.34375</v>
      </c>
      <c r="E178" s="26">
        <v>112</v>
      </c>
      <c r="F178" s="26">
        <v>70</v>
      </c>
      <c r="G178" s="26">
        <v>68</v>
      </c>
      <c r="H178" s="26">
        <v>36.6</v>
      </c>
      <c r="I178" s="26">
        <v>100</v>
      </c>
    </row>
    <row r="179" spans="1:9" x14ac:dyDescent="0.45">
      <c r="A179" s="23">
        <v>1417</v>
      </c>
      <c r="B179" s="23">
        <v>5</v>
      </c>
      <c r="C179" s="24">
        <v>41719</v>
      </c>
      <c r="D179" s="25">
        <v>0.98333333333333339</v>
      </c>
      <c r="E179" s="26">
        <v>133</v>
      </c>
      <c r="F179" s="26">
        <v>95</v>
      </c>
      <c r="G179" s="26">
        <v>65</v>
      </c>
      <c r="H179" s="26">
        <v>36.700000000000003</v>
      </c>
      <c r="I179" s="26">
        <v>100</v>
      </c>
    </row>
    <row r="180" spans="1:9" x14ac:dyDescent="0.45">
      <c r="A180" s="23">
        <v>1417</v>
      </c>
      <c r="B180" s="23">
        <v>6</v>
      </c>
      <c r="C180" s="24">
        <v>41720</v>
      </c>
      <c r="D180" s="25">
        <v>0.10902777777777778</v>
      </c>
      <c r="E180" s="26">
        <v>141</v>
      </c>
      <c r="F180" s="26">
        <v>83</v>
      </c>
      <c r="G180" s="26">
        <v>75</v>
      </c>
      <c r="H180" s="26">
        <v>36.5</v>
      </c>
      <c r="I180" s="26">
        <v>100</v>
      </c>
    </row>
    <row r="181" spans="1:9" x14ac:dyDescent="0.45">
      <c r="A181" s="23">
        <v>1417</v>
      </c>
      <c r="B181" s="23">
        <v>7</v>
      </c>
      <c r="C181" s="24">
        <v>41720</v>
      </c>
      <c r="D181" s="25">
        <v>0.24097222222222223</v>
      </c>
      <c r="E181" s="26">
        <v>130</v>
      </c>
      <c r="F181" s="26">
        <v>88</v>
      </c>
      <c r="G181" s="26">
        <v>78</v>
      </c>
      <c r="H181" s="26">
        <v>36.6</v>
      </c>
      <c r="I181" s="26">
        <v>100</v>
      </c>
    </row>
    <row r="182" spans="1:9" x14ac:dyDescent="0.45">
      <c r="A182" s="23">
        <v>1417</v>
      </c>
      <c r="B182" s="23">
        <v>8</v>
      </c>
      <c r="C182" s="24">
        <v>41720</v>
      </c>
      <c r="D182" s="25">
        <v>0.34513888888888888</v>
      </c>
      <c r="E182" s="26">
        <v>105</v>
      </c>
      <c r="F182" s="26">
        <v>72</v>
      </c>
      <c r="G182" s="26">
        <v>76</v>
      </c>
      <c r="H182" s="26">
        <v>36.299999999999997</v>
      </c>
      <c r="I182" s="26">
        <v>100</v>
      </c>
    </row>
    <row r="183" spans="1:9" x14ac:dyDescent="0.45">
      <c r="A183" s="23">
        <v>1417</v>
      </c>
      <c r="B183" s="23">
        <v>13</v>
      </c>
      <c r="C183" s="24">
        <v>41720</v>
      </c>
      <c r="D183" s="25">
        <v>0.98888888888888893</v>
      </c>
      <c r="E183" s="26" t="s">
        <v>235</v>
      </c>
      <c r="F183" s="26" t="s">
        <v>235</v>
      </c>
      <c r="G183" s="26" t="s">
        <v>235</v>
      </c>
      <c r="H183" s="26">
        <v>36.5</v>
      </c>
      <c r="I183" s="26" t="s">
        <v>235</v>
      </c>
    </row>
    <row r="184" spans="1:9" x14ac:dyDescent="0.45">
      <c r="A184" s="23">
        <v>1417</v>
      </c>
      <c r="B184" s="23">
        <v>14</v>
      </c>
      <c r="C184" s="24">
        <v>41721</v>
      </c>
      <c r="D184" s="25">
        <v>9.9999999999999992E-2</v>
      </c>
      <c r="E184" s="26">
        <v>130</v>
      </c>
      <c r="F184" s="26">
        <v>77</v>
      </c>
      <c r="G184" s="26">
        <v>70</v>
      </c>
      <c r="H184" s="26">
        <v>36.700000000000003</v>
      </c>
      <c r="I184" s="26">
        <v>99</v>
      </c>
    </row>
    <row r="185" spans="1:9" x14ac:dyDescent="0.45">
      <c r="A185" s="23">
        <v>1417</v>
      </c>
      <c r="B185" s="23">
        <v>15</v>
      </c>
      <c r="C185" s="24">
        <v>41721</v>
      </c>
      <c r="D185" s="25" t="s">
        <v>235</v>
      </c>
      <c r="E185" s="26">
        <v>118</v>
      </c>
      <c r="F185" s="26">
        <v>83</v>
      </c>
      <c r="G185" s="26">
        <v>78</v>
      </c>
      <c r="H185" s="26">
        <v>36.5</v>
      </c>
      <c r="I185" s="26">
        <v>100</v>
      </c>
    </row>
    <row r="186" spans="1:9" x14ac:dyDescent="0.45">
      <c r="A186" s="23">
        <v>1417</v>
      </c>
      <c r="B186" s="23">
        <v>16</v>
      </c>
      <c r="C186" s="24">
        <v>41721</v>
      </c>
      <c r="D186" s="25">
        <v>0.35000000000000003</v>
      </c>
      <c r="E186" s="26">
        <v>126</v>
      </c>
      <c r="F186" s="26">
        <v>74</v>
      </c>
      <c r="G186" s="26">
        <v>71</v>
      </c>
      <c r="H186" s="26">
        <v>36.700000000000003</v>
      </c>
      <c r="I186" s="26">
        <v>100</v>
      </c>
    </row>
    <row r="187" spans="1:9" x14ac:dyDescent="0.45">
      <c r="A187" s="23">
        <v>1418</v>
      </c>
      <c r="B187" s="23">
        <v>5</v>
      </c>
      <c r="C187" s="24">
        <v>41719</v>
      </c>
      <c r="D187" s="25">
        <v>0.96666666666666667</v>
      </c>
      <c r="E187" s="26">
        <v>145</v>
      </c>
      <c r="F187" s="26">
        <v>79</v>
      </c>
      <c r="G187" s="26">
        <v>77</v>
      </c>
      <c r="H187" s="26">
        <v>36.6</v>
      </c>
      <c r="I187" s="26">
        <v>100</v>
      </c>
    </row>
    <row r="188" spans="1:9" x14ac:dyDescent="0.45">
      <c r="A188" s="23">
        <v>1418</v>
      </c>
      <c r="B188" s="23">
        <v>6</v>
      </c>
      <c r="C188" s="24">
        <v>41720</v>
      </c>
      <c r="D188" s="25" t="s">
        <v>235</v>
      </c>
      <c r="E188" s="26">
        <v>126</v>
      </c>
      <c r="F188" s="26">
        <v>72</v>
      </c>
      <c r="G188" s="26">
        <v>86</v>
      </c>
      <c r="H188" s="26">
        <v>36.5</v>
      </c>
      <c r="I188" s="26">
        <v>100</v>
      </c>
    </row>
    <row r="189" spans="1:9" x14ac:dyDescent="0.45">
      <c r="A189" s="23">
        <v>1418</v>
      </c>
      <c r="B189" s="23">
        <v>7</v>
      </c>
      <c r="C189" s="24">
        <v>41720</v>
      </c>
      <c r="D189" s="25" t="s">
        <v>235</v>
      </c>
      <c r="E189" s="26">
        <v>132</v>
      </c>
      <c r="F189" s="26">
        <v>80</v>
      </c>
      <c r="G189" s="26">
        <v>70</v>
      </c>
      <c r="H189" s="26">
        <v>36.6</v>
      </c>
      <c r="I189" s="26">
        <v>100</v>
      </c>
    </row>
    <row r="190" spans="1:9" x14ac:dyDescent="0.45">
      <c r="A190" s="23">
        <v>1418</v>
      </c>
      <c r="B190" s="23">
        <v>8</v>
      </c>
      <c r="C190" s="24">
        <v>41720</v>
      </c>
      <c r="D190" s="25">
        <v>0.36805555555555558</v>
      </c>
      <c r="E190" s="26">
        <v>122</v>
      </c>
      <c r="F190" s="26">
        <v>76</v>
      </c>
      <c r="G190" s="26">
        <v>71</v>
      </c>
      <c r="H190" s="26">
        <v>36.700000000000003</v>
      </c>
      <c r="I190" s="26">
        <v>100</v>
      </c>
    </row>
    <row r="191" spans="1:9" x14ac:dyDescent="0.45">
      <c r="A191" s="23">
        <v>1418</v>
      </c>
      <c r="B191" s="23">
        <v>13</v>
      </c>
      <c r="C191" s="24">
        <v>41720</v>
      </c>
      <c r="D191" s="25">
        <v>0.98263888888888884</v>
      </c>
      <c r="E191" s="26">
        <v>122</v>
      </c>
      <c r="F191" s="26">
        <v>66</v>
      </c>
      <c r="G191" s="26">
        <v>68</v>
      </c>
      <c r="H191" s="26">
        <v>36.6</v>
      </c>
      <c r="I191" s="26">
        <v>99</v>
      </c>
    </row>
    <row r="192" spans="1:9" x14ac:dyDescent="0.45">
      <c r="A192" s="23">
        <v>1418</v>
      </c>
      <c r="B192" s="23">
        <v>14</v>
      </c>
      <c r="C192" s="24">
        <v>41721</v>
      </c>
      <c r="D192" s="25" t="s">
        <v>235</v>
      </c>
      <c r="E192" s="26">
        <v>117</v>
      </c>
      <c r="F192" s="26">
        <v>70</v>
      </c>
      <c r="G192" s="26">
        <v>72</v>
      </c>
      <c r="H192" s="26">
        <v>36.6</v>
      </c>
      <c r="I192" s="26">
        <v>100</v>
      </c>
    </row>
    <row r="193" spans="1:9" x14ac:dyDescent="0.45">
      <c r="A193" s="23">
        <v>1418</v>
      </c>
      <c r="B193" s="23">
        <v>15</v>
      </c>
      <c r="C193" s="24">
        <v>41721</v>
      </c>
      <c r="D193" s="25" t="s">
        <v>235</v>
      </c>
      <c r="E193" s="26">
        <v>120</v>
      </c>
      <c r="F193" s="26">
        <v>75</v>
      </c>
      <c r="G193" s="26">
        <v>70</v>
      </c>
      <c r="H193" s="26">
        <v>36.6</v>
      </c>
      <c r="I193" s="26">
        <v>100</v>
      </c>
    </row>
    <row r="194" spans="1:9" x14ac:dyDescent="0.45">
      <c r="A194" s="23">
        <v>1418</v>
      </c>
      <c r="B194" s="23">
        <v>16</v>
      </c>
      <c r="C194" s="24">
        <v>41721</v>
      </c>
      <c r="D194" s="25">
        <v>0.36874999999999997</v>
      </c>
      <c r="E194" s="26">
        <v>121</v>
      </c>
      <c r="F194" s="26">
        <v>79</v>
      </c>
      <c r="G194" s="26">
        <v>76</v>
      </c>
      <c r="H194" s="26">
        <v>36.700000000000003</v>
      </c>
      <c r="I194" s="26">
        <v>100</v>
      </c>
    </row>
  </sheetData>
  <autoFilter ref="A1:I194"/>
  <pageMargins left="0.19685039370078741" right="0.19685039370078741" top="0.39370078740157483" bottom="0.39370078740157483" header="0.19685039370078741" footer="0.19685039370078741"/>
  <pageSetup paperSize="9" orientation="portrait" r:id="rId1"/>
  <headerFooter>
    <oddHeader>&amp;R&amp;"Calibri Light,Regular"&amp;10&amp;A, P a g e | 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zoomScaleNormal="100" workbookViewId="0">
      <pane ySplit="1" topLeftCell="A2" activePane="bottomLeft" state="frozen"/>
      <selection activeCell="D9" sqref="D9"/>
      <selection pane="bottomLeft" activeCell="D37" sqref="D37"/>
    </sheetView>
  </sheetViews>
  <sheetFormatPr defaultColWidth="9.1328125" defaultRowHeight="13.15" x14ac:dyDescent="0.4"/>
  <cols>
    <col min="1" max="1" width="13" style="6" bestFit="1" customWidth="1"/>
    <col min="2" max="2" width="10.265625" style="6" bestFit="1" customWidth="1"/>
    <col min="3" max="16384" width="9.1328125" style="6"/>
  </cols>
  <sheetData>
    <row r="1" spans="1:2" s="31" customFormat="1" x14ac:dyDescent="0.4">
      <c r="A1" s="2" t="s">
        <v>4</v>
      </c>
      <c r="B1" s="50" t="s">
        <v>241</v>
      </c>
    </row>
    <row r="2" spans="1:2" x14ac:dyDescent="0.4">
      <c r="A2" s="32">
        <v>1302</v>
      </c>
      <c r="B2" s="32" t="s">
        <v>242</v>
      </c>
    </row>
    <row r="3" spans="1:2" x14ac:dyDescent="0.4">
      <c r="A3" s="38">
        <v>1307</v>
      </c>
      <c r="B3" s="49" t="s">
        <v>242</v>
      </c>
    </row>
    <row r="4" spans="1:2" x14ac:dyDescent="0.4">
      <c r="A4" s="38">
        <v>1308</v>
      </c>
      <c r="B4" s="49" t="s">
        <v>242</v>
      </c>
    </row>
    <row r="5" spans="1:2" x14ac:dyDescent="0.4">
      <c r="A5" s="38">
        <v>1319</v>
      </c>
      <c r="B5" s="49" t="s">
        <v>242</v>
      </c>
    </row>
    <row r="6" spans="1:2" x14ac:dyDescent="0.4">
      <c r="A6" s="38">
        <v>1329</v>
      </c>
      <c r="B6" s="49" t="s">
        <v>243</v>
      </c>
    </row>
    <row r="7" spans="1:2" x14ac:dyDescent="0.4">
      <c r="A7" s="38">
        <v>1341</v>
      </c>
      <c r="B7" s="49" t="s">
        <v>243</v>
      </c>
    </row>
    <row r="8" spans="1:2" x14ac:dyDescent="0.4">
      <c r="A8" s="38">
        <v>1343</v>
      </c>
      <c r="B8" s="49" t="s">
        <v>243</v>
      </c>
    </row>
    <row r="9" spans="1:2" x14ac:dyDescent="0.4">
      <c r="A9" s="38">
        <v>1350</v>
      </c>
      <c r="B9" s="49" t="s">
        <v>243</v>
      </c>
    </row>
    <row r="10" spans="1:2" x14ac:dyDescent="0.4">
      <c r="A10" s="38">
        <v>1351</v>
      </c>
      <c r="B10" s="49" t="s">
        <v>243</v>
      </c>
    </row>
    <row r="11" spans="1:2" x14ac:dyDescent="0.4">
      <c r="A11" s="38">
        <v>1360</v>
      </c>
      <c r="B11" s="49" t="s">
        <v>243</v>
      </c>
    </row>
    <row r="12" spans="1:2" x14ac:dyDescent="0.4">
      <c r="A12" s="38">
        <v>1363</v>
      </c>
      <c r="B12" s="49" t="s">
        <v>243</v>
      </c>
    </row>
    <row r="13" spans="1:2" x14ac:dyDescent="0.4">
      <c r="A13" s="38">
        <v>1366</v>
      </c>
      <c r="B13" s="49" t="s">
        <v>242</v>
      </c>
    </row>
    <row r="14" spans="1:2" x14ac:dyDescent="0.4">
      <c r="A14" s="38">
        <v>1380</v>
      </c>
      <c r="B14" s="49" t="s">
        <v>242</v>
      </c>
    </row>
    <row r="15" spans="1:2" x14ac:dyDescent="0.4">
      <c r="A15" s="38">
        <v>1383</v>
      </c>
      <c r="B15" s="49" t="s">
        <v>242</v>
      </c>
    </row>
    <row r="16" spans="1:2" x14ac:dyDescent="0.4">
      <c r="A16" s="38">
        <v>1388</v>
      </c>
      <c r="B16" s="49" t="s">
        <v>242</v>
      </c>
    </row>
    <row r="17" spans="1:2" x14ac:dyDescent="0.4">
      <c r="A17" s="38">
        <v>1390</v>
      </c>
      <c r="B17" s="49" t="s">
        <v>242</v>
      </c>
    </row>
    <row r="18" spans="1:2" x14ac:dyDescent="0.4">
      <c r="A18" s="38">
        <v>1397</v>
      </c>
      <c r="B18" s="49" t="s">
        <v>243</v>
      </c>
    </row>
    <row r="19" spans="1:2" x14ac:dyDescent="0.4">
      <c r="A19" s="38">
        <v>1407</v>
      </c>
      <c r="B19" s="49" t="s">
        <v>243</v>
      </c>
    </row>
    <row r="20" spans="1:2" x14ac:dyDescent="0.4">
      <c r="A20" s="38">
        <v>1412</v>
      </c>
      <c r="B20" s="49" t="s">
        <v>243</v>
      </c>
    </row>
    <row r="21" spans="1:2" x14ac:dyDescent="0.4">
      <c r="A21" s="38">
        <v>1415</v>
      </c>
      <c r="B21" s="49" t="s">
        <v>242</v>
      </c>
    </row>
    <row r="22" spans="1:2" x14ac:dyDescent="0.4">
      <c r="A22" s="38">
        <v>1416</v>
      </c>
      <c r="B22" s="49" t="s">
        <v>242</v>
      </c>
    </row>
    <row r="23" spans="1:2" x14ac:dyDescent="0.4">
      <c r="A23" s="38">
        <v>1417</v>
      </c>
      <c r="B23" s="49" t="s">
        <v>242</v>
      </c>
    </row>
    <row r="24" spans="1:2" x14ac:dyDescent="0.4">
      <c r="A24" s="38">
        <v>1418</v>
      </c>
      <c r="B24" s="49" t="s">
        <v>242</v>
      </c>
    </row>
    <row r="25" spans="1:2" x14ac:dyDescent="0.4">
      <c r="A25" s="38">
        <v>1423</v>
      </c>
      <c r="B25" s="49" t="s">
        <v>243</v>
      </c>
    </row>
  </sheetData>
  <autoFilter ref="A1:B25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&amp;R&amp;"Calibri Light,Regular"&amp;9&amp;A, P a g e |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PK</vt:lpstr>
      <vt:lpstr>Sheet1</vt:lpstr>
      <vt:lpstr>Stats</vt:lpstr>
      <vt:lpstr>Biochemistry</vt:lpstr>
      <vt:lpstr>Urine Weights</vt:lpstr>
      <vt:lpstr>Blood Times</vt:lpstr>
      <vt:lpstr>Treatment</vt:lpstr>
      <vt:lpstr>Biochemistry!Print_Titles</vt:lpstr>
      <vt:lpstr>'Blood Times'!Print_Titles</vt:lpstr>
      <vt:lpstr>Treatment!Print_Titles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E Reuter Lange</dc:creator>
  <cp:lastModifiedBy>Stephanie E Reuter Lange</cp:lastModifiedBy>
  <cp:lastPrinted>2015-03-18T23:50:18Z</cp:lastPrinted>
  <dcterms:created xsi:type="dcterms:W3CDTF">2014-04-28T03:49:53Z</dcterms:created>
  <dcterms:modified xsi:type="dcterms:W3CDTF">2016-07-08T01:39:20Z</dcterms:modified>
</cp:coreProperties>
</file>