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://betelgeuse.intra.cea.fr:8081/alfresco/aos/SI²P/GSCP GEDI/09-Contrats Eurofusion/04 Enabling Research -lpp-erm-kms-03/2-Dossiers techniques/6-mesures/calibration/"/>
    </mc:Choice>
  </mc:AlternateContent>
  <bookViews>
    <workbookView xWindow="0" yWindow="0" windowWidth="23040" windowHeight="9780" activeTab="3"/>
  </bookViews>
  <sheets>
    <sheet name="AD8310 test1" sheetId="4" r:id="rId1"/>
    <sheet name="AD8310 test2" sheetId="6" r:id="rId2"/>
    <sheet name="AD8310 final" sheetId="1" r:id="rId3"/>
    <sheet name="AD8302" sheetId="3" r:id="rId4"/>
    <sheet name="graphiques" sheetId="5" r:id="rId5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D61" i="1"/>
  <c r="G50" i="1"/>
  <c r="G51" i="1"/>
  <c r="G52" i="1"/>
  <c r="G53" i="1"/>
  <c r="G54" i="1"/>
  <c r="G49" i="1"/>
  <c r="AC3" i="4" l="1"/>
  <c r="AC4" i="4" s="1"/>
  <c r="AC5" i="4" s="1"/>
  <c r="AM146" i="3"/>
  <c r="AN146" i="3" s="1"/>
  <c r="AM145" i="3"/>
  <c r="AN145" i="3" s="1"/>
  <c r="AM144" i="3"/>
  <c r="AN144" i="3" s="1"/>
  <c r="AM143" i="3"/>
  <c r="AN143" i="3" s="1"/>
  <c r="AM142" i="3"/>
  <c r="AN142" i="3" s="1"/>
  <c r="AM141" i="3"/>
  <c r="AN141" i="3" s="1"/>
  <c r="AM140" i="3"/>
  <c r="AN140" i="3" s="1"/>
  <c r="AM139" i="3"/>
  <c r="AN139" i="3" s="1"/>
  <c r="AM135" i="3"/>
  <c r="AN135" i="3" s="1"/>
  <c r="AM134" i="3"/>
  <c r="AN134" i="3" s="1"/>
  <c r="AM133" i="3"/>
  <c r="AN133" i="3" s="1"/>
  <c r="AM132" i="3"/>
  <c r="AN132" i="3" s="1"/>
  <c r="AM131" i="3"/>
  <c r="AN131" i="3" s="1"/>
  <c r="AM130" i="3"/>
  <c r="AN130" i="3" s="1"/>
  <c r="AM129" i="3"/>
  <c r="AN129" i="3" s="1"/>
  <c r="AM128" i="3"/>
  <c r="AN128" i="3" s="1"/>
  <c r="AM118" i="3"/>
  <c r="AN118" i="3" s="1"/>
  <c r="AM119" i="3"/>
  <c r="AN119" i="3" s="1"/>
  <c r="AM120" i="3"/>
  <c r="AN120" i="3" s="1"/>
  <c r="AM121" i="3"/>
  <c r="AN121" i="3" s="1"/>
  <c r="AM122" i="3"/>
  <c r="AN122" i="3" s="1"/>
  <c r="AM123" i="3"/>
  <c r="AN123" i="3" s="1"/>
  <c r="AM124" i="3"/>
  <c r="AN124" i="3" s="1"/>
  <c r="AM117" i="3"/>
  <c r="AN117" i="3" s="1"/>
  <c r="AC146" i="3"/>
  <c r="AD146" i="3" s="1"/>
  <c r="AC145" i="3"/>
  <c r="AD145" i="3" s="1"/>
  <c r="AC144" i="3"/>
  <c r="AD144" i="3" s="1"/>
  <c r="AC143" i="3"/>
  <c r="AD143" i="3" s="1"/>
  <c r="AC142" i="3"/>
  <c r="AD142" i="3" s="1"/>
  <c r="AC141" i="3"/>
  <c r="AD141" i="3" s="1"/>
  <c r="AC140" i="3"/>
  <c r="AD140" i="3" s="1"/>
  <c r="AC139" i="3"/>
  <c r="AD139" i="3" s="1"/>
  <c r="AC135" i="3"/>
  <c r="AD135" i="3" s="1"/>
  <c r="AC134" i="3"/>
  <c r="AD134" i="3" s="1"/>
  <c r="AC133" i="3"/>
  <c r="AD133" i="3" s="1"/>
  <c r="AC132" i="3"/>
  <c r="AD132" i="3" s="1"/>
  <c r="AC131" i="3"/>
  <c r="AD131" i="3" s="1"/>
  <c r="AC130" i="3"/>
  <c r="AD130" i="3" s="1"/>
  <c r="AC129" i="3"/>
  <c r="AD129" i="3" s="1"/>
  <c r="AC128" i="3"/>
  <c r="AD128" i="3" s="1"/>
  <c r="AC124" i="3"/>
  <c r="AD124" i="3" s="1"/>
  <c r="AC123" i="3"/>
  <c r="AD123" i="3" s="1"/>
  <c r="AC122" i="3"/>
  <c r="AD122" i="3" s="1"/>
  <c r="AC121" i="3"/>
  <c r="AD121" i="3" s="1"/>
  <c r="AC120" i="3"/>
  <c r="AD120" i="3" s="1"/>
  <c r="AC119" i="3"/>
  <c r="AD119" i="3" s="1"/>
  <c r="AC118" i="3"/>
  <c r="AD118" i="3" s="1"/>
  <c r="AC117" i="3"/>
  <c r="AD117" i="3" s="1"/>
  <c r="AB109" i="3"/>
  <c r="AB108" i="3"/>
  <c r="AC108" i="3" s="1"/>
  <c r="AB107" i="3"/>
  <c r="AC107" i="3" s="1"/>
  <c r="AB106" i="3"/>
  <c r="AC106" i="3" s="1"/>
  <c r="AB105" i="3"/>
  <c r="AC105" i="3" s="1"/>
  <c r="AB104" i="3"/>
  <c r="AC104" i="3" s="1"/>
  <c r="AB103" i="3"/>
  <c r="AC103" i="3" s="1"/>
  <c r="AB102" i="3"/>
  <c r="AC102" i="3" s="1"/>
  <c r="AB92" i="3"/>
  <c r="AB93" i="3"/>
  <c r="AC93" i="3" s="1"/>
  <c r="AB94" i="3"/>
  <c r="AC94" i="3" s="1"/>
  <c r="AB95" i="3"/>
  <c r="AC95" i="3" s="1"/>
  <c r="AB96" i="3"/>
  <c r="AC96" i="3" s="1"/>
  <c r="AB97" i="3"/>
  <c r="AC97" i="3" s="1"/>
  <c r="AB98" i="3"/>
  <c r="AC98" i="3" s="1"/>
  <c r="AB91" i="3"/>
  <c r="AC91" i="3" s="1"/>
  <c r="AB81" i="3"/>
  <c r="AC81" i="3" s="1"/>
  <c r="AB82" i="3"/>
  <c r="AB83" i="3"/>
  <c r="AC83" i="3" s="1"/>
  <c r="AB84" i="3"/>
  <c r="AC84" i="3" s="1"/>
  <c r="AB85" i="3"/>
  <c r="AC85" i="3" s="1"/>
  <c r="AB86" i="3"/>
  <c r="AC86" i="3" s="1"/>
  <c r="AB87" i="3"/>
  <c r="AC87" i="3" s="1"/>
  <c r="AB80" i="3"/>
  <c r="AC80" i="3" s="1"/>
  <c r="AC109" i="3"/>
  <c r="AC92" i="3"/>
  <c r="AC82" i="3"/>
  <c r="AD44" i="6" l="1"/>
  <c r="AC44" i="6"/>
  <c r="AB44" i="6"/>
  <c r="AA44" i="6"/>
  <c r="Z44" i="6"/>
  <c r="Y44" i="6"/>
  <c r="AA39" i="6"/>
  <c r="AA38" i="6"/>
  <c r="AA37" i="6"/>
  <c r="AP6" i="6"/>
  <c r="AP4" i="6"/>
  <c r="AP3" i="6"/>
  <c r="AA39" i="4"/>
  <c r="AA38" i="4"/>
  <c r="AA37" i="4"/>
  <c r="L26" i="4"/>
  <c r="B26" i="4"/>
  <c r="L25" i="4"/>
  <c r="B25" i="4"/>
  <c r="L24" i="4"/>
  <c r="B24" i="4"/>
  <c r="L23" i="4"/>
  <c r="B23" i="4"/>
  <c r="L22" i="4"/>
  <c r="B22" i="4"/>
  <c r="L21" i="4"/>
  <c r="B21" i="4"/>
  <c r="L16" i="4"/>
  <c r="B16" i="4"/>
  <c r="L15" i="4"/>
  <c r="B15" i="4"/>
  <c r="L14" i="4"/>
  <c r="B14" i="4"/>
  <c r="L13" i="4"/>
  <c r="B13" i="4"/>
  <c r="L12" i="4"/>
  <c r="B12" i="4"/>
  <c r="L11" i="4"/>
  <c r="B11" i="4"/>
  <c r="AA44" i="1"/>
  <c r="AA43" i="1"/>
</calcChain>
</file>

<file path=xl/sharedStrings.xml><?xml version="1.0" encoding="utf-8"?>
<sst xmlns="http://schemas.openxmlformats.org/spreadsheetml/2006/main" count="421" uniqueCount="75">
  <si>
    <t>V1</t>
  </si>
  <si>
    <t>V2</t>
  </si>
  <si>
    <t>V3</t>
  </si>
  <si>
    <t>V4</t>
  </si>
  <si>
    <t>V5</t>
  </si>
  <si>
    <t>V6</t>
  </si>
  <si>
    <t>F1</t>
  </si>
  <si>
    <t>F2</t>
  </si>
  <si>
    <t>F3</t>
  </si>
  <si>
    <t>F4</t>
  </si>
  <si>
    <t>F5</t>
  </si>
  <si>
    <t>AD8310</t>
  </si>
  <si>
    <t>AD8302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</si>
  <si>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Mag(dB)</t>
    </r>
  </si>
  <si>
    <t>Vm1</t>
  </si>
  <si>
    <t>Vm2</t>
  </si>
  <si>
    <t>Vm3</t>
  </si>
  <si>
    <t>Vm4</t>
  </si>
  <si>
    <t>Vm5</t>
  </si>
  <si>
    <t>Vm6</t>
  </si>
  <si>
    <t>V7</t>
  </si>
  <si>
    <t>Vm7</t>
  </si>
  <si>
    <t>Vp1</t>
  </si>
  <si>
    <t>Vp2</t>
  </si>
  <si>
    <t>Vp3</t>
  </si>
  <si>
    <t>Vp4</t>
  </si>
  <si>
    <t>Vp5</t>
  </si>
  <si>
    <t>Vp6</t>
  </si>
  <si>
    <t>Vp7</t>
  </si>
  <si>
    <t>Vm8</t>
  </si>
  <si>
    <t>Vp8</t>
  </si>
  <si>
    <t>ΔPhs(dB)</t>
  </si>
  <si>
    <r>
      <t>mesure de la réponse</t>
    </r>
    <r>
      <rPr>
        <b/>
        <i/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Pin vs Vout</t>
    </r>
    <r>
      <rPr>
        <sz val="11"/>
        <color theme="1"/>
        <rFont val="Calibri"/>
        <family val="2"/>
        <scheme val="minor"/>
      </rPr>
      <t xml:space="preserve"> AD8310 (schéma 2)</t>
    </r>
  </si>
  <si>
    <r>
      <t xml:space="preserve">mesure de l'offset </t>
    </r>
    <r>
      <rPr>
        <i/>
        <sz val="11"/>
        <color theme="1"/>
        <rFont val="Calibri"/>
        <family val="2"/>
        <scheme val="minor"/>
      </rPr>
      <t>a vide*</t>
    </r>
    <r>
      <rPr>
        <sz val="11"/>
        <color theme="1"/>
        <rFont val="Calibri"/>
        <family val="2"/>
        <scheme val="minor"/>
      </rPr>
      <t xml:space="preserve"> en sortie des cartes AD8310 (schéma 3)</t>
    </r>
  </si>
  <si>
    <t>Vpp in</t>
  </si>
  <si>
    <t>F6</t>
  </si>
  <si>
    <t>50Mhz</t>
  </si>
  <si>
    <t>Pin.(dBm)</t>
  </si>
  <si>
    <t>y</t>
  </si>
  <si>
    <t>=</t>
  </si>
  <si>
    <t>mesure A.S.</t>
  </si>
  <si>
    <t>calcul courbe</t>
  </si>
  <si>
    <t>40Mhz</t>
  </si>
  <si>
    <t>65Mhz</t>
  </si>
  <si>
    <t>45Mhz</t>
  </si>
  <si>
    <t>f1</t>
  </si>
  <si>
    <t>f2</t>
  </si>
  <si>
    <t>f3</t>
  </si>
  <si>
    <t>f4</t>
  </si>
  <si>
    <t>mesure de la puissance au wattmetre</t>
  </si>
  <si>
    <t>mesure de la puissance a l'analyseur de spectre</t>
  </si>
  <si>
    <t>mesure de la puissance au wattmetre et contrôle du signal a distance par le VNA/labview</t>
  </si>
  <si>
    <t>55MHz</t>
  </si>
  <si>
    <t>60MHz</t>
  </si>
  <si>
    <t>F2 (40)</t>
  </si>
  <si>
    <t>F1 (50)</t>
  </si>
  <si>
    <t>F3 (65)</t>
  </si>
  <si>
    <t>F4 (45)</t>
  </si>
  <si>
    <t>F5 (55)</t>
  </si>
  <si>
    <t>F6 (60)</t>
  </si>
  <si>
    <t>dB</t>
  </si>
  <si>
    <t>f</t>
  </si>
  <si>
    <r>
      <t xml:space="preserve">mesure de la réponse </t>
    </r>
    <r>
      <rPr>
        <b/>
        <sz val="11"/>
        <color theme="1"/>
        <rFont val="Calibri"/>
        <family val="2"/>
        <scheme val="minor"/>
      </rPr>
      <t>Vmag vs magnitude ratio</t>
    </r>
    <r>
      <rPr>
        <sz val="11"/>
        <color theme="1"/>
        <rFont val="Calibri"/>
        <family val="2"/>
        <scheme val="minor"/>
      </rPr>
      <t xml:space="preserve"> AD8302 (schéma 1)</t>
    </r>
  </si>
  <si>
    <r>
      <t xml:space="preserve">mesure de la réponse </t>
    </r>
    <r>
      <rPr>
        <b/>
        <sz val="11"/>
        <color theme="1"/>
        <rFont val="Calibri"/>
        <family val="2"/>
        <scheme val="minor"/>
      </rPr>
      <t>Vphs vs phase ratio</t>
    </r>
    <r>
      <rPr>
        <sz val="11"/>
        <color theme="1"/>
        <rFont val="Calibri"/>
        <family val="2"/>
        <scheme val="minor"/>
      </rPr>
      <t xml:space="preserve"> AD8302 (schéma 1)</t>
    </r>
  </si>
  <si>
    <t>écart type</t>
  </si>
  <si>
    <t>carte 1</t>
  </si>
  <si>
    <t>carte 2</t>
  </si>
  <si>
    <t>volts</t>
  </si>
  <si>
    <t>carte 3</t>
  </si>
  <si>
    <t>ECART DE MESURE DU DELTA mag EN FONCTION DE LA FREQUENCE</t>
  </si>
  <si>
    <t>deg.</t>
  </si>
  <si>
    <t>ECART DE MESURE DU DELTA phase EN FONCTION DE LA FREQUENCE</t>
  </si>
  <si>
    <t>ECART DE MESURE DU DELTA phase ENTRE CARTES</t>
  </si>
  <si>
    <t>55Mhz</t>
  </si>
  <si>
    <t>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</si>
</sst>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/>
    <xf numFmtId="0" fontId="0" fillId="0" borderId="18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0" xfId="0" applyBorder="1" applyAlignment="1">
      <alignment horizontal="center"/>
    </xf>
    <xf numFmtId="11" fontId="0" fillId="0" borderId="18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0" fillId="0" borderId="0" xfId="0" applyAlignment="1">
      <alignment horizontal="right"/>
    </xf>
    <xf numFmtId="2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" fillId="0" borderId="21" xfId="0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11" fontId="0" fillId="0" borderId="19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'AD8310 test1'!$V$39:$V$46</c:f>
              <c:numCache>
                <c:formatCode>General</c:formatCode>
                <c:ptCount val="8"/>
                <c:pt idx="0">
                  <c:v>2.5569999999999999</c:v>
                </c:pt>
                <c:pt idx="1">
                  <c:v>2.4359999999999999</c:v>
                </c:pt>
                <c:pt idx="2">
                  <c:v>2.31</c:v>
                </c:pt>
                <c:pt idx="3">
                  <c:v>2.0670000000000002</c:v>
                </c:pt>
                <c:pt idx="4">
                  <c:v>1.831</c:v>
                </c:pt>
                <c:pt idx="5">
                  <c:v>1.585</c:v>
                </c:pt>
                <c:pt idx="6">
                  <c:v>1.3440000000000001</c:v>
                </c:pt>
              </c:numCache>
            </c:numRef>
          </c:xVal>
          <c:yVal>
            <c:numRef>
              <c:f>'AD8310 test1'!$W$39:$W$46</c:f>
              <c:numCache>
                <c:formatCode>General</c:formatCode>
                <c:ptCount val="8"/>
                <c:pt idx="0">
                  <c:v>10.029999999999999</c:v>
                </c:pt>
                <c:pt idx="1">
                  <c:v>5.01</c:v>
                </c:pt>
                <c:pt idx="2">
                  <c:v>-0.01</c:v>
                </c:pt>
                <c:pt idx="3">
                  <c:v>-10.029999999999999</c:v>
                </c:pt>
                <c:pt idx="4">
                  <c:v>-20.02</c:v>
                </c:pt>
                <c:pt idx="5">
                  <c:v>-30.3</c:v>
                </c:pt>
                <c:pt idx="6">
                  <c:v>-40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9-4151-9F82-19AF45FFC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488216"/>
        <c:axId val="541490184"/>
      </c:scatterChart>
      <c:valAx>
        <c:axId val="541488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1490184"/>
        <c:crosses val="autoZero"/>
        <c:crossBetween val="midCat"/>
      </c:valAx>
      <c:valAx>
        <c:axId val="54149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1488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écart</a:t>
            </a:r>
            <a:r>
              <a:rPr lang="fr-FR" baseline="0"/>
              <a:t> en fonction de la fréquence sortie Vp2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'AD8302'!$B$4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'AD8302'!$A$44:$A$51</c:f>
              <c:numCache>
                <c:formatCode>General</c:formatCode>
                <c:ptCount val="8"/>
                <c:pt idx="0">
                  <c:v>-10</c:v>
                </c:pt>
                <c:pt idx="1">
                  <c:v>-20</c:v>
                </c:pt>
                <c:pt idx="2">
                  <c:v>-30</c:v>
                </c:pt>
                <c:pt idx="3">
                  <c:v>-60</c:v>
                </c:pt>
                <c:pt idx="4">
                  <c:v>-90</c:v>
                </c:pt>
                <c:pt idx="5">
                  <c:v>-120</c:v>
                </c:pt>
                <c:pt idx="6">
                  <c:v>-150</c:v>
                </c:pt>
                <c:pt idx="7">
                  <c:v>-180</c:v>
                </c:pt>
              </c:numCache>
            </c:numRef>
          </c:xVal>
          <c:yVal>
            <c:numRef>
              <c:f>'AD8302'!$C$44:$C$51</c:f>
              <c:numCache>
                <c:formatCode>General</c:formatCode>
                <c:ptCount val="8"/>
                <c:pt idx="0">
                  <c:v>1.77</c:v>
                </c:pt>
                <c:pt idx="1">
                  <c:v>1.655</c:v>
                </c:pt>
                <c:pt idx="2">
                  <c:v>1.548</c:v>
                </c:pt>
                <c:pt idx="3">
                  <c:v>1.194</c:v>
                </c:pt>
                <c:pt idx="4">
                  <c:v>0.86199999999999999</c:v>
                </c:pt>
                <c:pt idx="5">
                  <c:v>0.53</c:v>
                </c:pt>
                <c:pt idx="6">
                  <c:v>0.22900000000000001</c:v>
                </c:pt>
                <c:pt idx="7">
                  <c:v>2.7E-2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56-4D7E-B6C5-E4139D3B5D53}"/>
            </c:ext>
          </c:extLst>
        </c:ser>
        <c:ser>
          <c:idx val="1"/>
          <c:order val="1"/>
          <c:tx>
            <c:strRef>
              <c:f>'AD8302'!$L$16</c:f>
              <c:strCache>
                <c:ptCount val="1"/>
                <c:pt idx="0">
                  <c:v>F4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'AD8302'!$A$44:$A$51</c:f>
              <c:numCache>
                <c:formatCode>General</c:formatCode>
                <c:ptCount val="8"/>
                <c:pt idx="0">
                  <c:v>-10</c:v>
                </c:pt>
                <c:pt idx="1">
                  <c:v>-20</c:v>
                </c:pt>
                <c:pt idx="2">
                  <c:v>-30</c:v>
                </c:pt>
                <c:pt idx="3">
                  <c:v>-60</c:v>
                </c:pt>
                <c:pt idx="4">
                  <c:v>-90</c:v>
                </c:pt>
                <c:pt idx="5">
                  <c:v>-120</c:v>
                </c:pt>
                <c:pt idx="6">
                  <c:v>-150</c:v>
                </c:pt>
                <c:pt idx="7">
                  <c:v>-180</c:v>
                </c:pt>
              </c:numCache>
            </c:numRef>
          </c:xVal>
          <c:yVal>
            <c:numRef>
              <c:f>'AD8302'!$M$56:$M$63</c:f>
              <c:numCache>
                <c:formatCode>General</c:formatCode>
                <c:ptCount val="8"/>
                <c:pt idx="0">
                  <c:v>1.7330000000000001</c:v>
                </c:pt>
                <c:pt idx="1">
                  <c:v>1.629</c:v>
                </c:pt>
                <c:pt idx="2">
                  <c:v>1.5249999999999999</c:v>
                </c:pt>
                <c:pt idx="3">
                  <c:v>1.2050000000000001</c:v>
                </c:pt>
                <c:pt idx="4">
                  <c:v>0.89400000000000002</c:v>
                </c:pt>
                <c:pt idx="5">
                  <c:v>0.57799999999999996</c:v>
                </c:pt>
                <c:pt idx="6">
                  <c:v>0.245</c:v>
                </c:pt>
                <c:pt idx="7">
                  <c:v>3.5000000000000003E-2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56-4D7E-B6C5-E4139D3B5D53}"/>
            </c:ext>
          </c:extLst>
        </c:ser>
        <c:ser>
          <c:idx val="2"/>
          <c:order val="2"/>
          <c:tx>
            <c:strRef>
              <c:f>'AD8302'!$L$28</c:f>
              <c:strCache>
                <c:ptCount val="1"/>
                <c:pt idx="0">
                  <c:v>F6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1778183438899128"/>
                  <c:y val="0.1871850251979841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Vph2 = 97,913x - 178,59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'AD8302'!$A$44:$A$51</c:f>
              <c:numCache>
                <c:formatCode>General</c:formatCode>
                <c:ptCount val="8"/>
                <c:pt idx="0">
                  <c:v>-10</c:v>
                </c:pt>
                <c:pt idx="1">
                  <c:v>-20</c:v>
                </c:pt>
                <c:pt idx="2">
                  <c:v>-30</c:v>
                </c:pt>
                <c:pt idx="3">
                  <c:v>-60</c:v>
                </c:pt>
                <c:pt idx="4">
                  <c:v>-90</c:v>
                </c:pt>
                <c:pt idx="5">
                  <c:v>-120</c:v>
                </c:pt>
                <c:pt idx="6">
                  <c:v>-150</c:v>
                </c:pt>
                <c:pt idx="7">
                  <c:v>-180</c:v>
                </c:pt>
              </c:numCache>
            </c:numRef>
          </c:xVal>
          <c:yVal>
            <c:numRef>
              <c:f>'AD8302'!$M$68:$M$75</c:f>
              <c:numCache>
                <c:formatCode>General</c:formatCode>
                <c:ptCount val="8"/>
                <c:pt idx="0">
                  <c:v>1.7330000000000001</c:v>
                </c:pt>
                <c:pt idx="1">
                  <c:v>1.621</c:v>
                </c:pt>
                <c:pt idx="2">
                  <c:v>1.5269999999999999</c:v>
                </c:pt>
                <c:pt idx="3">
                  <c:v>1.21</c:v>
                </c:pt>
                <c:pt idx="4">
                  <c:v>0.88100000000000001</c:v>
                </c:pt>
                <c:pt idx="5">
                  <c:v>0.58099999999999996</c:v>
                </c:pt>
                <c:pt idx="6">
                  <c:v>0.27700000000000002</c:v>
                </c:pt>
                <c:pt idx="7">
                  <c:v>2.1000000000000001E-2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56-4D7E-B6C5-E4139D3B5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29352"/>
        <c:axId val="585732632"/>
      </c:scatterChart>
      <c:valAx>
        <c:axId val="58572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Vout dc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5732632"/>
        <c:crosses val="autoZero"/>
        <c:crossBetween val="midCat"/>
      </c:valAx>
      <c:valAx>
        <c:axId val="58573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delta</a:t>
                </a:r>
                <a:r>
                  <a:rPr lang="fr-FR" baseline="0"/>
                  <a:t> °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5729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Fonction</a:t>
            </a:r>
            <a:r>
              <a:rPr lang="fr-FR" baseline="0"/>
              <a:t> de transfert delta mag.</a:t>
            </a:r>
          </a:p>
          <a:p>
            <a:pPr>
              <a:defRPr/>
            </a:pPr>
            <a:r>
              <a:rPr lang="fr-FR" baseline="0"/>
              <a:t>carte AD8302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'AD8302'!$L$17</c:f>
              <c:strCache>
                <c:ptCount val="1"/>
                <c:pt idx="0">
                  <c:v>Vm1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8772846422727687"/>
                  <c:y val="-1.013420826690453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Vm1 = 32,113x - 30,531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'AD8302'!$L$18:$L$25</c:f>
              <c:numCache>
                <c:formatCode>General</c:formatCode>
                <c:ptCount val="8"/>
                <c:pt idx="0">
                  <c:v>0.316</c:v>
                </c:pt>
                <c:pt idx="1">
                  <c:v>0.47</c:v>
                </c:pt>
                <c:pt idx="2">
                  <c:v>0.58799999999999997</c:v>
                </c:pt>
                <c:pt idx="3">
                  <c:v>0.77900000000000003</c:v>
                </c:pt>
                <c:pt idx="4">
                  <c:v>1.1240000000000001</c:v>
                </c:pt>
                <c:pt idx="5">
                  <c:v>1.2949999999999999</c:v>
                </c:pt>
                <c:pt idx="6">
                  <c:v>1.4359999999999999</c:v>
                </c:pt>
                <c:pt idx="7">
                  <c:v>1.5920000000000001</c:v>
                </c:pt>
              </c:numCache>
            </c:numRef>
          </c:xVal>
          <c:yVal>
            <c:numRef>
              <c:f>'AD8302'!$K$18:$K$25</c:f>
              <c:numCache>
                <c:formatCode>General</c:formatCode>
                <c:ptCount val="8"/>
                <c:pt idx="0">
                  <c:v>-20.78</c:v>
                </c:pt>
                <c:pt idx="1">
                  <c:v>-15.54</c:v>
                </c:pt>
                <c:pt idx="2">
                  <c:v>-10.84</c:v>
                </c:pt>
                <c:pt idx="3">
                  <c:v>-5.54</c:v>
                </c:pt>
                <c:pt idx="4">
                  <c:v>5.35</c:v>
                </c:pt>
                <c:pt idx="5">
                  <c:v>10.84</c:v>
                </c:pt>
                <c:pt idx="6">
                  <c:v>15.54</c:v>
                </c:pt>
                <c:pt idx="7">
                  <c:v>20.78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7-458E-98BC-A331A650A5B0}"/>
            </c:ext>
          </c:extLst>
        </c:ser>
        <c:ser>
          <c:idx val="1"/>
          <c:order val="1"/>
          <c:tx>
            <c:strRef>
              <c:f>'AD8302'!$M$17</c:f>
              <c:strCache>
                <c:ptCount val="1"/>
                <c:pt idx="0">
                  <c:v>Vm2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7047575061551004"/>
                  <c:y val="4.015139791368499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Vm2 = 32,736x - 30,137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'AD8302'!$M$18:$M$25</c:f>
              <c:numCache>
                <c:formatCode>General</c:formatCode>
                <c:ptCount val="8"/>
                <c:pt idx="0">
                  <c:v>0.28899999999999998</c:v>
                </c:pt>
                <c:pt idx="1">
                  <c:v>0.442</c:v>
                </c:pt>
                <c:pt idx="2">
                  <c:v>0.58699999999999997</c:v>
                </c:pt>
                <c:pt idx="3">
                  <c:v>0.75</c:v>
                </c:pt>
                <c:pt idx="4">
                  <c:v>1.089</c:v>
                </c:pt>
                <c:pt idx="5">
                  <c:v>1.256</c:v>
                </c:pt>
                <c:pt idx="6">
                  <c:v>1.397</c:v>
                </c:pt>
                <c:pt idx="7">
                  <c:v>1.5489999999999999</c:v>
                </c:pt>
              </c:numCache>
            </c:numRef>
          </c:xVal>
          <c:yVal>
            <c:numRef>
              <c:f>'AD8302'!$K$18:$K$25</c:f>
              <c:numCache>
                <c:formatCode>General</c:formatCode>
                <c:ptCount val="8"/>
                <c:pt idx="0">
                  <c:v>-20.78</c:v>
                </c:pt>
                <c:pt idx="1">
                  <c:v>-15.54</c:v>
                </c:pt>
                <c:pt idx="2">
                  <c:v>-10.84</c:v>
                </c:pt>
                <c:pt idx="3">
                  <c:v>-5.54</c:v>
                </c:pt>
                <c:pt idx="4">
                  <c:v>5.35</c:v>
                </c:pt>
                <c:pt idx="5">
                  <c:v>10.84</c:v>
                </c:pt>
                <c:pt idx="6">
                  <c:v>15.54</c:v>
                </c:pt>
                <c:pt idx="7">
                  <c:v>20.78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F7-458E-98BC-A331A650A5B0}"/>
            </c:ext>
          </c:extLst>
        </c:ser>
        <c:ser>
          <c:idx val="2"/>
          <c:order val="2"/>
          <c:tx>
            <c:strRef>
              <c:f>'AD8302'!$N$17</c:f>
              <c:strCache>
                <c:ptCount val="1"/>
                <c:pt idx="0">
                  <c:v>Vm3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696601334715945"/>
                  <c:y val="7.526912506763688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fr-FR" baseline="0"/>
                      <a:t>Vm3 = 32,639x - 30,145</a:t>
                    </a:r>
                    <a:endParaRPr lang="fr-FR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'AD8302'!$N$18:$N$25</c:f>
              <c:numCache>
                <c:formatCode>General</c:formatCode>
                <c:ptCount val="8"/>
                <c:pt idx="0">
                  <c:v>0.28999999999999998</c:v>
                </c:pt>
                <c:pt idx="1">
                  <c:v>0.44400000000000001</c:v>
                </c:pt>
                <c:pt idx="2">
                  <c:v>0.58799999999999997</c:v>
                </c:pt>
                <c:pt idx="3">
                  <c:v>0.754</c:v>
                </c:pt>
                <c:pt idx="4">
                  <c:v>1.093</c:v>
                </c:pt>
                <c:pt idx="5">
                  <c:v>1.2569999999999999</c:v>
                </c:pt>
                <c:pt idx="6">
                  <c:v>1.4019999999999999</c:v>
                </c:pt>
                <c:pt idx="7">
                  <c:v>1.5549999999999999</c:v>
                </c:pt>
              </c:numCache>
            </c:numRef>
          </c:xVal>
          <c:yVal>
            <c:numRef>
              <c:f>'AD8302'!$K$18:$K$25</c:f>
              <c:numCache>
                <c:formatCode>General</c:formatCode>
                <c:ptCount val="8"/>
                <c:pt idx="0">
                  <c:v>-20.78</c:v>
                </c:pt>
                <c:pt idx="1">
                  <c:v>-15.54</c:v>
                </c:pt>
                <c:pt idx="2">
                  <c:v>-10.84</c:v>
                </c:pt>
                <c:pt idx="3">
                  <c:v>-5.54</c:v>
                </c:pt>
                <c:pt idx="4">
                  <c:v>5.35</c:v>
                </c:pt>
                <c:pt idx="5">
                  <c:v>10.84</c:v>
                </c:pt>
                <c:pt idx="6">
                  <c:v>15.54</c:v>
                </c:pt>
                <c:pt idx="7">
                  <c:v>20.78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F7-458E-98BC-A331A650A5B0}"/>
            </c:ext>
          </c:extLst>
        </c:ser>
        <c:ser>
          <c:idx val="3"/>
          <c:order val="3"/>
          <c:tx>
            <c:strRef>
              <c:f>'AD8302'!$O$17</c:f>
              <c:strCache>
                <c:ptCount val="1"/>
                <c:pt idx="0">
                  <c:v>Vm4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7755396846182072"/>
                  <c:y val="0.1197982110155083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fr-FR" baseline="0"/>
                      <a:t>Vm4 = 31,854x - 29,513</a:t>
                    </a:r>
                    <a:endParaRPr lang="fr-FR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'AD8302'!$O$18:$O$25</c:f>
              <c:numCache>
                <c:formatCode>General</c:formatCode>
                <c:ptCount val="8"/>
                <c:pt idx="0">
                  <c:v>0.27700000000000002</c:v>
                </c:pt>
                <c:pt idx="1">
                  <c:v>0.436</c:v>
                </c:pt>
                <c:pt idx="2">
                  <c:v>0.58299999999999996</c:v>
                </c:pt>
                <c:pt idx="3">
                  <c:v>0.752</c:v>
                </c:pt>
                <c:pt idx="4">
                  <c:v>1.099</c:v>
                </c:pt>
                <c:pt idx="5">
                  <c:v>1.2689999999999999</c:v>
                </c:pt>
                <c:pt idx="6">
                  <c:v>1.415</c:v>
                </c:pt>
                <c:pt idx="7">
                  <c:v>1.575</c:v>
                </c:pt>
              </c:numCache>
            </c:numRef>
          </c:xVal>
          <c:yVal>
            <c:numRef>
              <c:f>'AD8302'!$K$18:$K$25</c:f>
              <c:numCache>
                <c:formatCode>General</c:formatCode>
                <c:ptCount val="8"/>
                <c:pt idx="0">
                  <c:v>-20.78</c:v>
                </c:pt>
                <c:pt idx="1">
                  <c:v>-15.54</c:v>
                </c:pt>
                <c:pt idx="2">
                  <c:v>-10.84</c:v>
                </c:pt>
                <c:pt idx="3">
                  <c:v>-5.54</c:v>
                </c:pt>
                <c:pt idx="4">
                  <c:v>5.35</c:v>
                </c:pt>
                <c:pt idx="5">
                  <c:v>10.84</c:v>
                </c:pt>
                <c:pt idx="6">
                  <c:v>15.54</c:v>
                </c:pt>
                <c:pt idx="7">
                  <c:v>20.78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F7-458E-98BC-A331A650A5B0}"/>
            </c:ext>
          </c:extLst>
        </c:ser>
        <c:ser>
          <c:idx val="4"/>
          <c:order val="4"/>
          <c:tx>
            <c:strRef>
              <c:f>'AD8302'!$P$17</c:f>
              <c:strCache>
                <c:ptCount val="1"/>
                <c:pt idx="0">
                  <c:v>Vm5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6778735499975819"/>
                  <c:y val="0.1566820176289015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fr-FR" baseline="0"/>
                      <a:t>Vm5 = 32,762x - 30,283</a:t>
                    </a:r>
                    <a:endParaRPr lang="fr-FR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'AD8302'!$P$18:$P$25</c:f>
              <c:numCache>
                <c:formatCode>General</c:formatCode>
                <c:ptCount val="8"/>
                <c:pt idx="0">
                  <c:v>0.29399999999999998</c:v>
                </c:pt>
                <c:pt idx="1">
                  <c:v>0.44700000000000001</c:v>
                </c:pt>
                <c:pt idx="2">
                  <c:v>0.59</c:v>
                </c:pt>
                <c:pt idx="3">
                  <c:v>0.754</c:v>
                </c:pt>
                <c:pt idx="4">
                  <c:v>1.0920000000000001</c:v>
                </c:pt>
                <c:pt idx="5">
                  <c:v>1.2569999999999999</c:v>
                </c:pt>
                <c:pt idx="6">
                  <c:v>1.4</c:v>
                </c:pt>
                <c:pt idx="7">
                  <c:v>1.5549999999999999</c:v>
                </c:pt>
              </c:numCache>
            </c:numRef>
          </c:xVal>
          <c:yVal>
            <c:numRef>
              <c:f>'AD8302'!$K$18:$K$25</c:f>
              <c:numCache>
                <c:formatCode>General</c:formatCode>
                <c:ptCount val="8"/>
                <c:pt idx="0">
                  <c:v>-20.78</c:v>
                </c:pt>
                <c:pt idx="1">
                  <c:v>-15.54</c:v>
                </c:pt>
                <c:pt idx="2">
                  <c:v>-10.84</c:v>
                </c:pt>
                <c:pt idx="3">
                  <c:v>-5.54</c:v>
                </c:pt>
                <c:pt idx="4">
                  <c:v>5.35</c:v>
                </c:pt>
                <c:pt idx="5">
                  <c:v>10.84</c:v>
                </c:pt>
                <c:pt idx="6">
                  <c:v>15.54</c:v>
                </c:pt>
                <c:pt idx="7">
                  <c:v>20.78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F7-458E-98BC-A331A650A5B0}"/>
            </c:ext>
          </c:extLst>
        </c:ser>
        <c:ser>
          <c:idx val="5"/>
          <c:order val="5"/>
          <c:tx>
            <c:strRef>
              <c:f>'AD8302'!$Q$17</c:f>
              <c:strCache>
                <c:ptCount val="1"/>
                <c:pt idx="0">
                  <c:v>Vm6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7022904523099172"/>
                  <c:y val="0.1927221072339672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fr-FR" baseline="0"/>
                      <a:t>Vm6 = 32,429x - 29,976</a:t>
                    </a:r>
                    <a:endParaRPr lang="fr-FR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'AD8302'!$Q$18:$Q$25</c:f>
              <c:numCache>
                <c:formatCode>General</c:formatCode>
                <c:ptCount val="8"/>
                <c:pt idx="0">
                  <c:v>0.28699999999999998</c:v>
                </c:pt>
                <c:pt idx="1">
                  <c:v>0.442</c:v>
                </c:pt>
                <c:pt idx="2">
                  <c:v>0.58599999999999997</c:v>
                </c:pt>
                <c:pt idx="3">
                  <c:v>0.753</c:v>
                </c:pt>
                <c:pt idx="4">
                  <c:v>1.095</c:v>
                </c:pt>
                <c:pt idx="5">
                  <c:v>1.2609999999999999</c:v>
                </c:pt>
                <c:pt idx="6">
                  <c:v>1.405</c:v>
                </c:pt>
                <c:pt idx="7">
                  <c:v>1.56</c:v>
                </c:pt>
              </c:numCache>
            </c:numRef>
          </c:xVal>
          <c:yVal>
            <c:numRef>
              <c:f>'AD8302'!$K$18:$K$25</c:f>
              <c:numCache>
                <c:formatCode>General</c:formatCode>
                <c:ptCount val="8"/>
                <c:pt idx="0">
                  <c:v>-20.78</c:v>
                </c:pt>
                <c:pt idx="1">
                  <c:v>-15.54</c:v>
                </c:pt>
                <c:pt idx="2">
                  <c:v>-10.84</c:v>
                </c:pt>
                <c:pt idx="3">
                  <c:v>-5.54</c:v>
                </c:pt>
                <c:pt idx="4">
                  <c:v>5.35</c:v>
                </c:pt>
                <c:pt idx="5">
                  <c:v>10.84</c:v>
                </c:pt>
                <c:pt idx="6">
                  <c:v>15.54</c:v>
                </c:pt>
                <c:pt idx="7">
                  <c:v>20.78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F7-458E-98BC-A331A650A5B0}"/>
            </c:ext>
          </c:extLst>
        </c:ser>
        <c:ser>
          <c:idx val="6"/>
          <c:order val="6"/>
          <c:tx>
            <c:strRef>
              <c:f>'AD8302'!$S$17</c:f>
              <c:strCache>
                <c:ptCount val="1"/>
                <c:pt idx="0">
                  <c:v>Vm8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6225454804989194"/>
                  <c:y val="0.2263658665731136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fr-FR" baseline="0"/>
                      <a:t>Vm8 = 32,824x - 29,717</a:t>
                    </a:r>
                    <a:endParaRPr lang="fr-FR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'AD8302'!$S$18:$S$25</c:f>
              <c:numCache>
                <c:formatCode>General</c:formatCode>
                <c:ptCount val="8"/>
                <c:pt idx="0">
                  <c:v>0.27600000000000002</c:v>
                </c:pt>
                <c:pt idx="1">
                  <c:v>0.43</c:v>
                </c:pt>
                <c:pt idx="2">
                  <c:v>0.57099999999999995</c:v>
                </c:pt>
                <c:pt idx="3">
                  <c:v>0.73599999999999999</c:v>
                </c:pt>
                <c:pt idx="4">
                  <c:v>1.071</c:v>
                </c:pt>
                <c:pt idx="5">
                  <c:v>1.2370000000000001</c:v>
                </c:pt>
                <c:pt idx="6">
                  <c:v>1.38</c:v>
                </c:pt>
                <c:pt idx="7">
                  <c:v>1.536</c:v>
                </c:pt>
              </c:numCache>
            </c:numRef>
          </c:xVal>
          <c:yVal>
            <c:numRef>
              <c:f>'AD8302'!$K$18:$K$25</c:f>
              <c:numCache>
                <c:formatCode>General</c:formatCode>
                <c:ptCount val="8"/>
                <c:pt idx="0">
                  <c:v>-20.78</c:v>
                </c:pt>
                <c:pt idx="1">
                  <c:v>-15.54</c:v>
                </c:pt>
                <c:pt idx="2">
                  <c:v>-10.84</c:v>
                </c:pt>
                <c:pt idx="3">
                  <c:v>-5.54</c:v>
                </c:pt>
                <c:pt idx="4">
                  <c:v>5.35</c:v>
                </c:pt>
                <c:pt idx="5">
                  <c:v>10.84</c:v>
                </c:pt>
                <c:pt idx="6">
                  <c:v>15.54</c:v>
                </c:pt>
                <c:pt idx="7">
                  <c:v>20.78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DF7-458E-98BC-A331A650A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28040"/>
        <c:axId val="585727056"/>
      </c:scatterChart>
      <c:valAx>
        <c:axId val="58572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Vout</a:t>
                </a:r>
                <a:r>
                  <a:rPr lang="fr-FR" baseline="0"/>
                  <a:t> DC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5727056"/>
        <c:crosses val="autoZero"/>
        <c:crossBetween val="midCat"/>
      </c:valAx>
      <c:valAx>
        <c:axId val="58572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delta</a:t>
                </a:r>
                <a:r>
                  <a:rPr lang="fr-FR" baseline="0"/>
                  <a:t> dB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5728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Fonction de transfert delta phase.</a:t>
            </a:r>
            <a:endParaRPr lang="fr-FR">
              <a:effectLst/>
            </a:endParaRPr>
          </a:p>
          <a:p>
            <a:pPr>
              <a:defRPr/>
            </a:pPr>
            <a:r>
              <a:rPr lang="fr-FR" sz="1800" b="0" i="0" baseline="0">
                <a:effectLst/>
              </a:rPr>
              <a:t>carte AD8302</a:t>
            </a:r>
            <a:endParaRPr lang="fr-FR">
              <a:effectLst/>
            </a:endParaRP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'AD8302'!$L$55</c:f>
              <c:strCache>
                <c:ptCount val="1"/>
                <c:pt idx="0">
                  <c:v>Vp1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6811118581233788"/>
                  <c:y val="5.378892019768431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Vp1 = 96,657x - 178,92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'AD8302'!$L$56:$L$63</c:f>
              <c:numCache>
                <c:formatCode>General</c:formatCode>
                <c:ptCount val="8"/>
                <c:pt idx="0">
                  <c:v>1.7490000000000001</c:v>
                </c:pt>
                <c:pt idx="1">
                  <c:v>1.655</c:v>
                </c:pt>
                <c:pt idx="2">
                  <c:v>1.546</c:v>
                </c:pt>
                <c:pt idx="3">
                  <c:v>1.226</c:v>
                </c:pt>
                <c:pt idx="4">
                  <c:v>0.91</c:v>
                </c:pt>
                <c:pt idx="5">
                  <c:v>0.59299999999999997</c:v>
                </c:pt>
                <c:pt idx="6">
                  <c:v>0.28000000000000003</c:v>
                </c:pt>
                <c:pt idx="7">
                  <c:v>2.1000000000000001E-2</c:v>
                </c:pt>
              </c:numCache>
              <c:extLst xmlns:c15="http://schemas.microsoft.com/office/drawing/2012/chart"/>
            </c:numRef>
          </c:xVal>
          <c:yVal>
            <c:numRef>
              <c:f>'AD8302'!$K$56:$K$63</c:f>
              <c:numCache>
                <c:formatCode>General</c:formatCode>
                <c:ptCount val="8"/>
                <c:pt idx="0">
                  <c:v>-10</c:v>
                </c:pt>
                <c:pt idx="1">
                  <c:v>-20</c:v>
                </c:pt>
                <c:pt idx="2">
                  <c:v>-30</c:v>
                </c:pt>
                <c:pt idx="3">
                  <c:v>-60</c:v>
                </c:pt>
                <c:pt idx="4">
                  <c:v>-90</c:v>
                </c:pt>
                <c:pt idx="5">
                  <c:v>-120</c:v>
                </c:pt>
                <c:pt idx="6">
                  <c:v>-150</c:v>
                </c:pt>
                <c:pt idx="7">
                  <c:v>-180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D252-4154-99E3-2216EE46FD9D}"/>
            </c:ext>
          </c:extLst>
        </c:ser>
        <c:ser>
          <c:idx val="1"/>
          <c:order val="1"/>
          <c:tx>
            <c:strRef>
              <c:f>'AD8302'!$M$55</c:f>
              <c:strCache>
                <c:ptCount val="1"/>
                <c:pt idx="0">
                  <c:v>Vp2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5919687318390554"/>
                  <c:y val="9.20842001773189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Vp2 = 97,444x - 178,04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'AD8302'!$M$56:$M$63</c:f>
              <c:numCache>
                <c:formatCode>General</c:formatCode>
                <c:ptCount val="8"/>
                <c:pt idx="0">
                  <c:v>1.7330000000000001</c:v>
                </c:pt>
                <c:pt idx="1">
                  <c:v>1.629</c:v>
                </c:pt>
                <c:pt idx="2">
                  <c:v>1.5249999999999999</c:v>
                </c:pt>
                <c:pt idx="3">
                  <c:v>1.2050000000000001</c:v>
                </c:pt>
                <c:pt idx="4">
                  <c:v>0.89400000000000002</c:v>
                </c:pt>
                <c:pt idx="5">
                  <c:v>0.57799999999999996</c:v>
                </c:pt>
                <c:pt idx="6">
                  <c:v>0.245</c:v>
                </c:pt>
                <c:pt idx="7">
                  <c:v>3.5000000000000003E-2</c:v>
                </c:pt>
              </c:numCache>
              <c:extLst xmlns:c15="http://schemas.microsoft.com/office/drawing/2012/chart"/>
            </c:numRef>
          </c:xVal>
          <c:yVal>
            <c:numRef>
              <c:f>'AD8302'!$K$56:$K$63</c:f>
              <c:numCache>
                <c:formatCode>General</c:formatCode>
                <c:ptCount val="8"/>
                <c:pt idx="0">
                  <c:v>-10</c:v>
                </c:pt>
                <c:pt idx="1">
                  <c:v>-20</c:v>
                </c:pt>
                <c:pt idx="2">
                  <c:v>-30</c:v>
                </c:pt>
                <c:pt idx="3">
                  <c:v>-60</c:v>
                </c:pt>
                <c:pt idx="4">
                  <c:v>-90</c:v>
                </c:pt>
                <c:pt idx="5">
                  <c:v>-120</c:v>
                </c:pt>
                <c:pt idx="6">
                  <c:v>-150</c:v>
                </c:pt>
                <c:pt idx="7">
                  <c:v>-180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252-4154-99E3-2216EE46FD9D}"/>
            </c:ext>
          </c:extLst>
        </c:ser>
        <c:ser>
          <c:idx val="2"/>
          <c:order val="2"/>
          <c:tx>
            <c:strRef>
              <c:f>'AD8302'!$N$55</c:f>
              <c:strCache>
                <c:ptCount val="1"/>
                <c:pt idx="0">
                  <c:v>Vp3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8357373200998208"/>
                  <c:y val="0.136633924103968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fr-FR" baseline="0"/>
                      <a:t>Vp3 = 93,813x - 176,76</a:t>
                    </a:r>
                    <a:endParaRPr lang="fr-FR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'AD8302'!$N$56:$N$63</c:f>
              <c:numCache>
                <c:formatCode>General</c:formatCode>
                <c:ptCount val="8"/>
                <c:pt idx="0">
                  <c:v>1.78</c:v>
                </c:pt>
                <c:pt idx="1">
                  <c:v>1.6870000000000001</c:v>
                </c:pt>
                <c:pt idx="2">
                  <c:v>1.5740000000000001</c:v>
                </c:pt>
                <c:pt idx="3">
                  <c:v>1.2410000000000001</c:v>
                </c:pt>
                <c:pt idx="4">
                  <c:v>0.90100000000000002</c:v>
                </c:pt>
                <c:pt idx="5">
                  <c:v>0.58099999999999996</c:v>
                </c:pt>
                <c:pt idx="6">
                  <c:v>0.255</c:v>
                </c:pt>
                <c:pt idx="7">
                  <c:v>1.9E-2</c:v>
                </c:pt>
              </c:numCache>
              <c:extLst xmlns:c15="http://schemas.microsoft.com/office/drawing/2012/chart"/>
            </c:numRef>
          </c:xVal>
          <c:yVal>
            <c:numRef>
              <c:f>'AD8302'!$K$56:$K$63</c:f>
              <c:numCache>
                <c:formatCode>General</c:formatCode>
                <c:ptCount val="8"/>
                <c:pt idx="0">
                  <c:v>-10</c:v>
                </c:pt>
                <c:pt idx="1">
                  <c:v>-20</c:v>
                </c:pt>
                <c:pt idx="2">
                  <c:v>-30</c:v>
                </c:pt>
                <c:pt idx="3">
                  <c:v>-60</c:v>
                </c:pt>
                <c:pt idx="4">
                  <c:v>-90</c:v>
                </c:pt>
                <c:pt idx="5">
                  <c:v>-120</c:v>
                </c:pt>
                <c:pt idx="6">
                  <c:v>-150</c:v>
                </c:pt>
                <c:pt idx="7">
                  <c:v>-180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D252-4154-99E3-2216EE46FD9D}"/>
            </c:ext>
          </c:extLst>
        </c:ser>
        <c:ser>
          <c:idx val="3"/>
          <c:order val="3"/>
          <c:tx>
            <c:strRef>
              <c:f>'AD8302'!$O$55</c:f>
              <c:strCache>
                <c:ptCount val="1"/>
                <c:pt idx="0">
                  <c:v>Vp4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899367571817633"/>
                  <c:y val="0.1738252618088290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fr-FR" baseline="0"/>
                      <a:t>Vp4 = 94,648x - 176,9</a:t>
                    </a:r>
                    <a:endParaRPr lang="fr-FR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'AD8302'!$O$56:$O$63</c:f>
              <c:numCache>
                <c:formatCode>General</c:formatCode>
                <c:ptCount val="8"/>
                <c:pt idx="0">
                  <c:v>1.77</c:v>
                </c:pt>
                <c:pt idx="1">
                  <c:v>1.6719999999999999</c:v>
                </c:pt>
                <c:pt idx="2">
                  <c:v>1.5589999999999999</c:v>
                </c:pt>
                <c:pt idx="3">
                  <c:v>1.2290000000000001</c:v>
                </c:pt>
                <c:pt idx="4">
                  <c:v>0.90100000000000002</c:v>
                </c:pt>
                <c:pt idx="5">
                  <c:v>0.57299999999999995</c:v>
                </c:pt>
                <c:pt idx="6">
                  <c:v>0.248</c:v>
                </c:pt>
                <c:pt idx="7">
                  <c:v>2.7E-2</c:v>
                </c:pt>
              </c:numCache>
              <c:extLst xmlns:c15="http://schemas.microsoft.com/office/drawing/2012/chart"/>
            </c:numRef>
          </c:xVal>
          <c:yVal>
            <c:numRef>
              <c:f>'AD8302'!$K$56:$K$63</c:f>
              <c:numCache>
                <c:formatCode>General</c:formatCode>
                <c:ptCount val="8"/>
                <c:pt idx="0">
                  <c:v>-10</c:v>
                </c:pt>
                <c:pt idx="1">
                  <c:v>-20</c:v>
                </c:pt>
                <c:pt idx="2">
                  <c:v>-30</c:v>
                </c:pt>
                <c:pt idx="3">
                  <c:v>-60</c:v>
                </c:pt>
                <c:pt idx="4">
                  <c:v>-90</c:v>
                </c:pt>
                <c:pt idx="5">
                  <c:v>-120</c:v>
                </c:pt>
                <c:pt idx="6">
                  <c:v>-150</c:v>
                </c:pt>
                <c:pt idx="7">
                  <c:v>-180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D252-4154-99E3-2216EE46FD9D}"/>
            </c:ext>
          </c:extLst>
        </c:ser>
        <c:ser>
          <c:idx val="4"/>
          <c:order val="4"/>
          <c:tx>
            <c:strRef>
              <c:f>'AD8302'!$P$55</c:f>
              <c:strCache>
                <c:ptCount val="1"/>
                <c:pt idx="0">
                  <c:v>Vp5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694887777233345"/>
                  <c:y val="0.2129692149685302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Vp5 = 97,384x - 178,3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'AD8302'!$P$56:$P$63</c:f>
              <c:numCache>
                <c:formatCode>General</c:formatCode>
                <c:ptCount val="8"/>
                <c:pt idx="0">
                  <c:v>1.732</c:v>
                </c:pt>
                <c:pt idx="1">
                  <c:v>1.637</c:v>
                </c:pt>
                <c:pt idx="2">
                  <c:v>1.5289999999999999</c:v>
                </c:pt>
                <c:pt idx="3">
                  <c:v>1.21</c:v>
                </c:pt>
                <c:pt idx="4">
                  <c:v>0.89400000000000002</c:v>
                </c:pt>
                <c:pt idx="5">
                  <c:v>0.57799999999999996</c:v>
                </c:pt>
                <c:pt idx="6">
                  <c:v>0.26600000000000001</c:v>
                </c:pt>
                <c:pt idx="7">
                  <c:v>2.4E-2</c:v>
                </c:pt>
              </c:numCache>
            </c:numRef>
          </c:xVal>
          <c:yVal>
            <c:numRef>
              <c:f>'AD8302'!$K$56:$K$63</c:f>
              <c:numCache>
                <c:formatCode>General</c:formatCode>
                <c:ptCount val="8"/>
                <c:pt idx="0">
                  <c:v>-10</c:v>
                </c:pt>
                <c:pt idx="1">
                  <c:v>-20</c:v>
                </c:pt>
                <c:pt idx="2">
                  <c:v>-30</c:v>
                </c:pt>
                <c:pt idx="3">
                  <c:v>-60</c:v>
                </c:pt>
                <c:pt idx="4">
                  <c:v>-90</c:v>
                </c:pt>
                <c:pt idx="5">
                  <c:v>-120</c:v>
                </c:pt>
                <c:pt idx="6">
                  <c:v>-150</c:v>
                </c:pt>
                <c:pt idx="7">
                  <c:v>-180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52-4154-99E3-2216EE46F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323200"/>
        <c:axId val="652326480"/>
        <c:extLst/>
      </c:scatterChart>
      <c:valAx>
        <c:axId val="65232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Vp out</a:t>
                </a:r>
                <a:r>
                  <a:rPr lang="fr-FR" baseline="0"/>
                  <a:t> (DC)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326480"/>
        <c:crosses val="autoZero"/>
        <c:crossBetween val="midCat"/>
      </c:valAx>
      <c:valAx>
        <c:axId val="65232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delta 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32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8347894478860836E-2"/>
          <c:y val="5.5493083444890685E-2"/>
          <c:w val="0.96008293721059701"/>
          <c:h val="0.8923904190691023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'AD8310 test1'!$K$11:$K$16</c:f>
              <c:numCache>
                <c:formatCode>General</c:formatCode>
                <c:ptCount val="6"/>
                <c:pt idx="0">
                  <c:v>10.050000000000001</c:v>
                </c:pt>
                <c:pt idx="1">
                  <c:v>0.04</c:v>
                </c:pt>
                <c:pt idx="2">
                  <c:v>-10.06</c:v>
                </c:pt>
                <c:pt idx="3">
                  <c:v>-19.97</c:v>
                </c:pt>
                <c:pt idx="4">
                  <c:v>-29.97</c:v>
                </c:pt>
                <c:pt idx="5">
                  <c:v>-39.85</c:v>
                </c:pt>
              </c:numCache>
            </c:numRef>
          </c:xVal>
          <c:yVal>
            <c:numRef>
              <c:f>'AD8310 test1'!$M$11:$M$16</c:f>
              <c:numCache>
                <c:formatCode>General</c:formatCode>
                <c:ptCount val="6"/>
                <c:pt idx="0">
                  <c:v>2.5640000000000001</c:v>
                </c:pt>
                <c:pt idx="1">
                  <c:v>2.3180000000000001</c:v>
                </c:pt>
                <c:pt idx="2">
                  <c:v>2.073</c:v>
                </c:pt>
                <c:pt idx="3">
                  <c:v>1.837</c:v>
                </c:pt>
                <c:pt idx="4">
                  <c:v>1.591</c:v>
                </c:pt>
                <c:pt idx="5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D4-4333-BFDA-8C121B7C1D3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'AD8310 test1'!$K$11:$K$16</c:f>
              <c:numCache>
                <c:formatCode>General</c:formatCode>
                <c:ptCount val="6"/>
                <c:pt idx="0">
                  <c:v>10.050000000000001</c:v>
                </c:pt>
                <c:pt idx="1">
                  <c:v>0.04</c:v>
                </c:pt>
                <c:pt idx="2">
                  <c:v>-10.06</c:v>
                </c:pt>
                <c:pt idx="3">
                  <c:v>-19.97</c:v>
                </c:pt>
                <c:pt idx="4">
                  <c:v>-29.97</c:v>
                </c:pt>
                <c:pt idx="5">
                  <c:v>-39.85</c:v>
                </c:pt>
              </c:numCache>
            </c:numRef>
          </c:xVal>
          <c:yVal>
            <c:numRef>
              <c:f>'AD8310 test1'!$M$11:$M$16</c:f>
              <c:numCache>
                <c:formatCode>General</c:formatCode>
                <c:ptCount val="6"/>
                <c:pt idx="0">
                  <c:v>2.5640000000000001</c:v>
                </c:pt>
                <c:pt idx="1">
                  <c:v>2.3180000000000001</c:v>
                </c:pt>
                <c:pt idx="2">
                  <c:v>2.073</c:v>
                </c:pt>
                <c:pt idx="3">
                  <c:v>1.837</c:v>
                </c:pt>
                <c:pt idx="4">
                  <c:v>1.591</c:v>
                </c:pt>
                <c:pt idx="5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D4-4333-BFDA-8C121B7C1D3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'AD8310 test1'!$A$21:$A$26</c:f>
              <c:numCache>
                <c:formatCode>General</c:formatCode>
                <c:ptCount val="6"/>
                <c:pt idx="0">
                  <c:v>10.02</c:v>
                </c:pt>
                <c:pt idx="1">
                  <c:v>0.02</c:v>
                </c:pt>
                <c:pt idx="2">
                  <c:v>-10.029999999999999</c:v>
                </c:pt>
                <c:pt idx="3">
                  <c:v>-20.03</c:v>
                </c:pt>
                <c:pt idx="4">
                  <c:v>-30</c:v>
                </c:pt>
                <c:pt idx="5">
                  <c:v>-40.01</c:v>
                </c:pt>
              </c:numCache>
            </c:numRef>
          </c:xVal>
          <c:yVal>
            <c:numRef>
              <c:f>'AD8310 test1'!$C$21:$C$26</c:f>
              <c:numCache>
                <c:formatCode>General</c:formatCode>
                <c:ptCount val="6"/>
                <c:pt idx="0">
                  <c:v>2.5499999999999998</c:v>
                </c:pt>
                <c:pt idx="1">
                  <c:v>2.3050000000000002</c:v>
                </c:pt>
                <c:pt idx="2">
                  <c:v>2.0619999999999998</c:v>
                </c:pt>
                <c:pt idx="3">
                  <c:v>1.8260000000000001</c:v>
                </c:pt>
                <c:pt idx="4">
                  <c:v>1.581</c:v>
                </c:pt>
                <c:pt idx="5">
                  <c:v>1.341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D4-4333-BFDA-8C121B7C1D3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'AD8310 test1'!$K$21:$K$26</c:f>
              <c:numCache>
                <c:formatCode>General</c:formatCode>
                <c:ptCount val="6"/>
                <c:pt idx="0">
                  <c:v>10.050000000000001</c:v>
                </c:pt>
                <c:pt idx="1">
                  <c:v>0.03</c:v>
                </c:pt>
                <c:pt idx="2">
                  <c:v>-9.99</c:v>
                </c:pt>
                <c:pt idx="3">
                  <c:v>-19.98</c:v>
                </c:pt>
                <c:pt idx="4">
                  <c:v>-30</c:v>
                </c:pt>
                <c:pt idx="5">
                  <c:v>-40</c:v>
                </c:pt>
              </c:numCache>
            </c:numRef>
          </c:xVal>
          <c:yVal>
            <c:numRef>
              <c:f>'AD8310 test1'!$M$21:$M$26</c:f>
              <c:numCache>
                <c:formatCode>General</c:formatCode>
                <c:ptCount val="6"/>
                <c:pt idx="0">
                  <c:v>2.5619999999999998</c:v>
                </c:pt>
                <c:pt idx="1">
                  <c:v>2.3159999999999998</c:v>
                </c:pt>
                <c:pt idx="2">
                  <c:v>2.073</c:v>
                </c:pt>
                <c:pt idx="3">
                  <c:v>1.835</c:v>
                </c:pt>
                <c:pt idx="4">
                  <c:v>1.589</c:v>
                </c:pt>
                <c:pt idx="5">
                  <c:v>1.3460000000000001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D4-4333-BFDA-8C121B7C1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438656"/>
        <c:axId val="646438328"/>
      </c:scatterChart>
      <c:valAx>
        <c:axId val="64643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6438328"/>
        <c:crosses val="autoZero"/>
        <c:crossBetween val="midCat"/>
      </c:valAx>
      <c:valAx>
        <c:axId val="646438328"/>
        <c:scaling>
          <c:orientation val="minMax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643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26178915135608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4512321865807039E-2"/>
                  <c:y val="-1.7710908438603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strRef>
              <c:f>'AD8302'!$A$36:$A$43</c:f>
              <c:strCache>
                <c:ptCount val="8"/>
                <c:pt idx="0">
                  <c:v>15</c:v>
                </c:pt>
                <c:pt idx="1">
                  <c:v>20</c:v>
                </c:pt>
                <c:pt idx="4">
                  <c:v>mesure de la réponse Vphs vs phase ratio AD8302 (schéma 1)</c:v>
                </c:pt>
                <c:pt idx="7">
                  <c:v>ΔPhs(dB)</c:v>
                </c:pt>
              </c:strCache>
            </c:strRef>
          </c:xVal>
          <c:yVal>
            <c:numRef>
              <c:f>'AD8302'!$B$36:$B$43</c:f>
              <c:numCache>
                <c:formatCode>General</c:formatCode>
                <c:ptCount val="8"/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AB-4D1C-B3ED-101C6AF85A4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7069049254749203E-2"/>
                  <c:y val="-7.81711135028984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strRef>
              <c:f>'AD8302'!$K$48:$K$55</c:f>
              <c:strCache>
                <c:ptCount val="8"/>
                <c:pt idx="0">
                  <c:v>-90</c:v>
                </c:pt>
                <c:pt idx="1">
                  <c:v>-120</c:v>
                </c:pt>
                <c:pt idx="2">
                  <c:v>-150</c:v>
                </c:pt>
                <c:pt idx="3">
                  <c:v>-180</c:v>
                </c:pt>
                <c:pt idx="7">
                  <c:v>ΔPhs(dB)</c:v>
                </c:pt>
              </c:strCache>
            </c:strRef>
          </c:xVal>
          <c:yVal>
            <c:numRef>
              <c:f>'AD8302'!$L$48:$L$55</c:f>
              <c:numCache>
                <c:formatCode>General</c:formatCode>
                <c:ptCount val="8"/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AB-4D1C-B3ED-101C6AF85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789304"/>
        <c:axId val="476789632"/>
      </c:scatterChart>
      <c:valAx>
        <c:axId val="47678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6789632"/>
        <c:crosses val="autoZero"/>
        <c:crossBetween val="midCat"/>
      </c:valAx>
      <c:valAx>
        <c:axId val="47678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Vdc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6789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03033683289589"/>
                  <c:y val="-7.7529892096821233E-3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'AD8310 test1'!$A$11:$A$16</c:f>
              <c:numCache>
                <c:formatCode>General</c:formatCode>
                <c:ptCount val="6"/>
                <c:pt idx="0">
                  <c:v>10.029999999999999</c:v>
                </c:pt>
                <c:pt idx="1">
                  <c:v>-0.01</c:v>
                </c:pt>
                <c:pt idx="2">
                  <c:v>-10.029999999999999</c:v>
                </c:pt>
                <c:pt idx="3">
                  <c:v>-20.02</c:v>
                </c:pt>
                <c:pt idx="4">
                  <c:v>-30.03</c:v>
                </c:pt>
                <c:pt idx="5">
                  <c:v>-40</c:v>
                </c:pt>
              </c:numCache>
            </c:numRef>
          </c:xVal>
          <c:yVal>
            <c:numRef>
              <c:f>'AD8310 test1'!$C$11:$C$16</c:f>
              <c:numCache>
                <c:formatCode>General</c:formatCode>
                <c:ptCount val="6"/>
                <c:pt idx="0">
                  <c:v>2.5569999999999999</c:v>
                </c:pt>
                <c:pt idx="1">
                  <c:v>2.31</c:v>
                </c:pt>
                <c:pt idx="2">
                  <c:v>2.0670000000000002</c:v>
                </c:pt>
                <c:pt idx="3">
                  <c:v>1.831</c:v>
                </c:pt>
                <c:pt idx="4">
                  <c:v>1.585</c:v>
                </c:pt>
                <c:pt idx="5">
                  <c:v>1.3440000000000001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97-4495-95DD-CB8913838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640608"/>
        <c:axId val="526636344"/>
      </c:scatterChart>
      <c:valAx>
        <c:axId val="52664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6636344"/>
        <c:crosses val="autoZero"/>
        <c:crossBetween val="midCat"/>
      </c:valAx>
      <c:valAx>
        <c:axId val="52663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664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'AD8310 test2'!$V$39:$V$46</c:f>
              <c:numCache>
                <c:formatCode>General</c:formatCode>
                <c:ptCount val="8"/>
                <c:pt idx="0">
                  <c:v>2.5569999999999999</c:v>
                </c:pt>
                <c:pt idx="1">
                  <c:v>2.4359999999999999</c:v>
                </c:pt>
                <c:pt idx="2">
                  <c:v>2.31</c:v>
                </c:pt>
                <c:pt idx="3">
                  <c:v>2.0670000000000002</c:v>
                </c:pt>
                <c:pt idx="4">
                  <c:v>1.831</c:v>
                </c:pt>
                <c:pt idx="5">
                  <c:v>1.585</c:v>
                </c:pt>
                <c:pt idx="6">
                  <c:v>1.3440000000000001</c:v>
                </c:pt>
              </c:numCache>
            </c:numRef>
          </c:xVal>
          <c:yVal>
            <c:numRef>
              <c:f>'AD8310 test2'!$W$39:$W$46</c:f>
              <c:numCache>
                <c:formatCode>General</c:formatCode>
                <c:ptCount val="8"/>
                <c:pt idx="0">
                  <c:v>10.029999999999999</c:v>
                </c:pt>
                <c:pt idx="1">
                  <c:v>5.01</c:v>
                </c:pt>
                <c:pt idx="2">
                  <c:v>-0.01</c:v>
                </c:pt>
                <c:pt idx="3">
                  <c:v>-10.029999999999999</c:v>
                </c:pt>
                <c:pt idx="4">
                  <c:v>-20.02</c:v>
                </c:pt>
                <c:pt idx="5">
                  <c:v>-30.3</c:v>
                </c:pt>
                <c:pt idx="6">
                  <c:v>-40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1D-4D05-906F-8B2701B42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488216"/>
        <c:axId val="541490184"/>
      </c:scatterChart>
      <c:valAx>
        <c:axId val="541488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1490184"/>
        <c:crosses val="autoZero"/>
        <c:crossBetween val="midCat"/>
      </c:valAx>
      <c:valAx>
        <c:axId val="54149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1488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50M</c:v>
          </c:tx>
          <c:spPr>
            <a:ln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1599971209024663"/>
                  <c:y val="-1.2378537091307276E-2"/>
                </c:manualLayout>
              </c:layout>
              <c:numFmt formatCode="General" sourceLinked="0"/>
            </c:trendlineLbl>
          </c:trendline>
          <c:xVal>
            <c:numRef>
              <c:f>'AD8310 test2'!$A$11:$A$16</c:f>
              <c:numCache>
                <c:formatCode>General</c:formatCode>
                <c:ptCount val="6"/>
                <c:pt idx="0">
                  <c:v>6.26</c:v>
                </c:pt>
                <c:pt idx="1">
                  <c:v>-3.73</c:v>
                </c:pt>
                <c:pt idx="2">
                  <c:v>-13.72</c:v>
                </c:pt>
                <c:pt idx="3">
                  <c:v>-23.65</c:v>
                </c:pt>
                <c:pt idx="4">
                  <c:v>-33.61</c:v>
                </c:pt>
                <c:pt idx="5">
                  <c:v>-43.45</c:v>
                </c:pt>
              </c:numCache>
            </c:numRef>
          </c:xVal>
          <c:yVal>
            <c:numRef>
              <c:f>'AD8310 test2'!$C$11:$C$16</c:f>
              <c:numCache>
                <c:formatCode>General</c:formatCode>
                <c:ptCount val="6"/>
                <c:pt idx="0">
                  <c:v>2.4700000000000002</c:v>
                </c:pt>
                <c:pt idx="1">
                  <c:v>2.2250000000000001</c:v>
                </c:pt>
                <c:pt idx="2">
                  <c:v>1.9770000000000001</c:v>
                </c:pt>
                <c:pt idx="3">
                  <c:v>1.7390000000000001</c:v>
                </c:pt>
                <c:pt idx="4">
                  <c:v>1.502</c:v>
                </c:pt>
                <c:pt idx="5">
                  <c:v>1.254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A37-4F81-ABFC-F36B69244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640608"/>
        <c:axId val="52663634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1"/>
                <c:tx>
                  <c:v>40M</c:v>
                </c:tx>
                <c:spPr>
                  <a:ln w="25400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'AD8310 test2'!$K$11:$K$16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6.35</c:v>
                      </c:pt>
                      <c:pt idx="1">
                        <c:v>-3.57</c:v>
                      </c:pt>
                      <c:pt idx="2">
                        <c:v>-13.55</c:v>
                      </c:pt>
                      <c:pt idx="3">
                        <c:v>-23.5</c:v>
                      </c:pt>
                      <c:pt idx="4">
                        <c:v>-33.5</c:v>
                      </c:pt>
                      <c:pt idx="5">
                        <c:v>-43.33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'AD8310 test2'!$M$11:$M$16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2.476</c:v>
                      </c:pt>
                      <c:pt idx="1">
                        <c:v>2.2330000000000001</c:v>
                      </c:pt>
                      <c:pt idx="2">
                        <c:v>1.984</c:v>
                      </c:pt>
                      <c:pt idx="3">
                        <c:v>1.7470000000000001</c:v>
                      </c:pt>
                      <c:pt idx="4">
                        <c:v>1.508</c:v>
                      </c:pt>
                      <c:pt idx="5">
                        <c:v>1.26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2A37-4F81-ABFC-F36B692449DF}"/>
                  </c:ext>
                </c:extLst>
              </c15:ser>
            </c15:filteredScatterSeries>
            <c15:filteredScatterSeries>
              <c15:ser>
                <c:idx val="5"/>
                <c:order val="2"/>
                <c:tx>
                  <c:v>65M</c:v>
                </c:tx>
                <c:spPr>
                  <a:ln w="25400"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'AD8310 test2'!$A$21:$A$26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6.21</c:v>
                      </c:pt>
                      <c:pt idx="1">
                        <c:v>-3.83</c:v>
                      </c:pt>
                      <c:pt idx="2">
                        <c:v>-13.82</c:v>
                      </c:pt>
                      <c:pt idx="3">
                        <c:v>-23.78</c:v>
                      </c:pt>
                      <c:pt idx="4">
                        <c:v>-33.72</c:v>
                      </c:pt>
                      <c:pt idx="5">
                        <c:v>-43.44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'AD8310 test2'!$C$21:$C$26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2.4620000000000002</c:v>
                      </c:pt>
                      <c:pt idx="1">
                        <c:v>2.2160000000000002</c:v>
                      </c:pt>
                      <c:pt idx="2">
                        <c:v>1.968</c:v>
                      </c:pt>
                      <c:pt idx="3">
                        <c:v>1.7310000000000001</c:v>
                      </c:pt>
                      <c:pt idx="4">
                        <c:v>1.494</c:v>
                      </c:pt>
                      <c:pt idx="5">
                        <c:v>1.246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A37-4F81-ABFC-F36B692449DF}"/>
                  </c:ext>
                </c:extLst>
              </c15:ser>
            </c15:filteredScatterSeries>
          </c:ext>
        </c:extLst>
      </c:scatterChart>
      <c:valAx>
        <c:axId val="52664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6636344"/>
        <c:crosses val="autoZero"/>
        <c:crossBetween val="midCat"/>
      </c:valAx>
      <c:valAx>
        <c:axId val="52663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6640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1"/>
          <c:tx>
            <c:v>40M</c:v>
          </c:tx>
          <c:spPr>
            <a:ln w="2540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1419874933748038"/>
                  <c:y val="-1.2288556776299007E-2"/>
                </c:manualLayout>
              </c:layout>
              <c:numFmt formatCode="General" sourceLinked="0"/>
            </c:trendlineLbl>
          </c:trendline>
          <c:xVal>
            <c:numRef>
              <c:f>'AD8310 test2'!$K$11:$K$16</c:f>
              <c:numCache>
                <c:formatCode>General</c:formatCode>
                <c:ptCount val="6"/>
                <c:pt idx="0">
                  <c:v>6.35</c:v>
                </c:pt>
                <c:pt idx="1">
                  <c:v>-3.57</c:v>
                </c:pt>
                <c:pt idx="2">
                  <c:v>-13.55</c:v>
                </c:pt>
                <c:pt idx="3">
                  <c:v>-23.5</c:v>
                </c:pt>
                <c:pt idx="4">
                  <c:v>-33.5</c:v>
                </c:pt>
                <c:pt idx="5">
                  <c:v>-43.33</c:v>
                </c:pt>
              </c:numCache>
            </c:numRef>
          </c:xVal>
          <c:yVal>
            <c:numRef>
              <c:f>'AD8310 test2'!$M$11:$M$16</c:f>
              <c:numCache>
                <c:formatCode>General</c:formatCode>
                <c:ptCount val="6"/>
                <c:pt idx="0">
                  <c:v>2.476</c:v>
                </c:pt>
                <c:pt idx="1">
                  <c:v>2.2330000000000001</c:v>
                </c:pt>
                <c:pt idx="2">
                  <c:v>1.984</c:v>
                </c:pt>
                <c:pt idx="3">
                  <c:v>1.7470000000000001</c:v>
                </c:pt>
                <c:pt idx="4">
                  <c:v>1.508</c:v>
                </c:pt>
                <c:pt idx="5">
                  <c:v>1.26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B5-41F8-9FC0-DCC8BA226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640608"/>
        <c:axId val="52663634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0"/>
                <c:tx>
                  <c:v>50M</c:v>
                </c:tx>
                <c:spPr>
                  <a:ln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'AD8310 test2'!$A$11:$A$16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6.26</c:v>
                      </c:pt>
                      <c:pt idx="1">
                        <c:v>-3.73</c:v>
                      </c:pt>
                      <c:pt idx="2">
                        <c:v>-13.72</c:v>
                      </c:pt>
                      <c:pt idx="3">
                        <c:v>-23.65</c:v>
                      </c:pt>
                      <c:pt idx="4">
                        <c:v>-33.61</c:v>
                      </c:pt>
                      <c:pt idx="5">
                        <c:v>-43.45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'AD8310 test2'!$C$11:$C$16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2.4700000000000002</c:v>
                      </c:pt>
                      <c:pt idx="1">
                        <c:v>2.2250000000000001</c:v>
                      </c:pt>
                      <c:pt idx="2">
                        <c:v>1.9770000000000001</c:v>
                      </c:pt>
                      <c:pt idx="3">
                        <c:v>1.7390000000000001</c:v>
                      </c:pt>
                      <c:pt idx="4">
                        <c:v>1.502</c:v>
                      </c:pt>
                      <c:pt idx="5">
                        <c:v>1.254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FB5-41F8-9FC0-DCC8BA226D34}"/>
                  </c:ext>
                </c:extLst>
              </c15:ser>
            </c15:filteredScatterSeries>
            <c15:filteredScatterSeries>
              <c15:ser>
                <c:idx val="5"/>
                <c:order val="2"/>
                <c:tx>
                  <c:v>65M</c:v>
                </c:tx>
                <c:spPr>
                  <a:ln w="25400"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'AD8310 test2'!$A$21:$A$26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6.21</c:v>
                      </c:pt>
                      <c:pt idx="1">
                        <c:v>-3.83</c:v>
                      </c:pt>
                      <c:pt idx="2">
                        <c:v>-13.82</c:v>
                      </c:pt>
                      <c:pt idx="3">
                        <c:v>-23.78</c:v>
                      </c:pt>
                      <c:pt idx="4">
                        <c:v>-33.72</c:v>
                      </c:pt>
                      <c:pt idx="5">
                        <c:v>-43.44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'AD8310 test2'!$C$21:$C$26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2.4620000000000002</c:v>
                      </c:pt>
                      <c:pt idx="1">
                        <c:v>2.2160000000000002</c:v>
                      </c:pt>
                      <c:pt idx="2">
                        <c:v>1.968</c:v>
                      </c:pt>
                      <c:pt idx="3">
                        <c:v>1.7310000000000001</c:v>
                      </c:pt>
                      <c:pt idx="4">
                        <c:v>1.494</c:v>
                      </c:pt>
                      <c:pt idx="5">
                        <c:v>1.246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FB5-41F8-9FC0-DCC8BA226D34}"/>
                  </c:ext>
                </c:extLst>
              </c15:ser>
            </c15:filteredScatterSeries>
          </c:ext>
        </c:extLst>
      </c:scatterChart>
      <c:valAx>
        <c:axId val="52664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6636344"/>
        <c:crosses val="autoZero"/>
        <c:crossBetween val="midCat"/>
      </c:valAx>
      <c:valAx>
        <c:axId val="52663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6640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2"/>
          <c:tx>
            <c:v>65M</c:v>
          </c:tx>
          <c:spPr>
            <a:ln w="2540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0992132647875464"/>
                  <c:y val="-1.8292787376902625E-2"/>
                </c:manualLayout>
              </c:layout>
              <c:numFmt formatCode="General" sourceLinked="0"/>
            </c:trendlineLbl>
          </c:trendline>
          <c:xVal>
            <c:numRef>
              <c:f>'AD8310 test2'!$A$21:$A$26</c:f>
              <c:numCache>
                <c:formatCode>General</c:formatCode>
                <c:ptCount val="6"/>
                <c:pt idx="0">
                  <c:v>6.21</c:v>
                </c:pt>
                <c:pt idx="1">
                  <c:v>-3.83</c:v>
                </c:pt>
                <c:pt idx="2">
                  <c:v>-13.82</c:v>
                </c:pt>
                <c:pt idx="3">
                  <c:v>-23.78</c:v>
                </c:pt>
                <c:pt idx="4">
                  <c:v>-33.72</c:v>
                </c:pt>
                <c:pt idx="5">
                  <c:v>-43.44</c:v>
                </c:pt>
              </c:numCache>
            </c:numRef>
          </c:xVal>
          <c:yVal>
            <c:numRef>
              <c:f>'AD8310 test2'!$C$21:$C$26</c:f>
              <c:numCache>
                <c:formatCode>General</c:formatCode>
                <c:ptCount val="6"/>
                <c:pt idx="0">
                  <c:v>2.4620000000000002</c:v>
                </c:pt>
                <c:pt idx="1">
                  <c:v>2.2160000000000002</c:v>
                </c:pt>
                <c:pt idx="2">
                  <c:v>1.968</c:v>
                </c:pt>
                <c:pt idx="3">
                  <c:v>1.7310000000000001</c:v>
                </c:pt>
                <c:pt idx="4">
                  <c:v>1.494</c:v>
                </c:pt>
                <c:pt idx="5">
                  <c:v>1.246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5C-4282-A6E8-11BB715D4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640608"/>
        <c:axId val="52663634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0"/>
                <c:tx>
                  <c:v>50M</c:v>
                </c:tx>
                <c:spPr>
                  <a:ln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'AD8310 test2'!$A$11:$A$16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6.26</c:v>
                      </c:pt>
                      <c:pt idx="1">
                        <c:v>-3.73</c:v>
                      </c:pt>
                      <c:pt idx="2">
                        <c:v>-13.72</c:v>
                      </c:pt>
                      <c:pt idx="3">
                        <c:v>-23.65</c:v>
                      </c:pt>
                      <c:pt idx="4">
                        <c:v>-33.61</c:v>
                      </c:pt>
                      <c:pt idx="5">
                        <c:v>-43.45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'AD8310 test2'!$C$11:$C$16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2.4700000000000002</c:v>
                      </c:pt>
                      <c:pt idx="1">
                        <c:v>2.2250000000000001</c:v>
                      </c:pt>
                      <c:pt idx="2">
                        <c:v>1.9770000000000001</c:v>
                      </c:pt>
                      <c:pt idx="3">
                        <c:v>1.7390000000000001</c:v>
                      </c:pt>
                      <c:pt idx="4">
                        <c:v>1.502</c:v>
                      </c:pt>
                      <c:pt idx="5">
                        <c:v>1.254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35C-4282-A6E8-11BB715D4B6B}"/>
                  </c:ext>
                </c:extLst>
              </c15:ser>
            </c15:filteredScatterSeries>
            <c15:filteredScatterSeries>
              <c15:ser>
                <c:idx val="4"/>
                <c:order val="1"/>
                <c:tx>
                  <c:v>40M</c:v>
                </c:tx>
                <c:spPr>
                  <a:ln w="25400"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'AD8310 test2'!$K$11:$K$16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6.35</c:v>
                      </c:pt>
                      <c:pt idx="1">
                        <c:v>-3.57</c:v>
                      </c:pt>
                      <c:pt idx="2">
                        <c:v>-13.55</c:v>
                      </c:pt>
                      <c:pt idx="3">
                        <c:v>-23.5</c:v>
                      </c:pt>
                      <c:pt idx="4">
                        <c:v>-33.5</c:v>
                      </c:pt>
                      <c:pt idx="5">
                        <c:v>-43.33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'AD8310 test2'!$M$11:$M$16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2.476</c:v>
                      </c:pt>
                      <c:pt idx="1">
                        <c:v>2.2330000000000001</c:v>
                      </c:pt>
                      <c:pt idx="2">
                        <c:v>1.984</c:v>
                      </c:pt>
                      <c:pt idx="3">
                        <c:v>1.7470000000000001</c:v>
                      </c:pt>
                      <c:pt idx="4">
                        <c:v>1.508</c:v>
                      </c:pt>
                      <c:pt idx="5">
                        <c:v>1.26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35C-4282-A6E8-11BB715D4B6B}"/>
                  </c:ext>
                </c:extLst>
              </c15:ser>
            </c15:filteredScatterSeries>
          </c:ext>
        </c:extLst>
      </c:scatterChart>
      <c:valAx>
        <c:axId val="52664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6636344"/>
        <c:crosses val="autoZero"/>
        <c:crossBetween val="midCat"/>
      </c:valAx>
      <c:valAx>
        <c:axId val="52663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6640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carte</a:t>
            </a:r>
            <a:r>
              <a:rPr lang="fr-FR" baseline="0"/>
              <a:t> V1 à V7 (55Mhz)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'AD8310 final'!$C$10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9920268312285687"/>
                  <c:y val="-6.571075875789499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Vp1= 41,14518x - 91,91094</a:t>
                    </a:r>
                    <a:endParaRPr lang="en-US"/>
                  </a:p>
                </c:rich>
              </c:tx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'AD8310 final'!$C$11:$C$16</c:f>
              <c:numCache>
                <c:formatCode>General</c:formatCode>
                <c:ptCount val="6"/>
                <c:pt idx="0">
                  <c:v>2.4729999999999999</c:v>
                </c:pt>
                <c:pt idx="1">
                  <c:v>2.23</c:v>
                </c:pt>
                <c:pt idx="2">
                  <c:v>1.9810000000000001</c:v>
                </c:pt>
                <c:pt idx="3">
                  <c:v>1.7430000000000001</c:v>
                </c:pt>
                <c:pt idx="4">
                  <c:v>1.5049999999999999</c:v>
                </c:pt>
                <c:pt idx="5">
                  <c:v>1.2589999999999999</c:v>
                </c:pt>
              </c:numCache>
            </c:numRef>
          </c:xVal>
          <c:yVal>
            <c:numRef>
              <c:f>'AD8310 final'!$A$11:$A$16</c:f>
              <c:numCache>
                <c:formatCode>0.0</c:formatCode>
                <c:ptCount val="6"/>
                <c:pt idx="0">
                  <c:v>9.81</c:v>
                </c:pt>
                <c:pt idx="1">
                  <c:v>-0.2</c:v>
                </c:pt>
                <c:pt idx="2">
                  <c:v>-10.210000000000001</c:v>
                </c:pt>
                <c:pt idx="3">
                  <c:v>-20.21</c:v>
                </c:pt>
                <c:pt idx="4">
                  <c:v>-30.2</c:v>
                </c:pt>
                <c:pt idx="5">
                  <c:v>-40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25-46B4-B1E1-A5C03D4B43D7}"/>
            </c:ext>
          </c:extLst>
        </c:ser>
        <c:ser>
          <c:idx val="1"/>
          <c:order val="1"/>
          <c:tx>
            <c:strRef>
              <c:f>'AD8310 final'!$E$10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3399855201841406"/>
                  <c:y val="2.592744400100672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Vp3 = 40,754x - 90,55</a:t>
                    </a:r>
                    <a:endParaRPr lang="en-US"/>
                  </a:p>
                </c:rich>
              </c:tx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'AD8310 final'!$E$11:$E$16</c:f>
              <c:numCache>
                <c:formatCode>General</c:formatCode>
                <c:ptCount val="6"/>
                <c:pt idx="0">
                  <c:v>2.464</c:v>
                </c:pt>
                <c:pt idx="1">
                  <c:v>2.2189999999999999</c:v>
                </c:pt>
                <c:pt idx="2">
                  <c:v>1.964</c:v>
                </c:pt>
                <c:pt idx="3">
                  <c:v>1.726</c:v>
                </c:pt>
                <c:pt idx="4">
                  <c:v>1.4870000000000001</c:v>
                </c:pt>
                <c:pt idx="5">
                  <c:v>1.238</c:v>
                </c:pt>
              </c:numCache>
            </c:numRef>
          </c:xVal>
          <c:yVal>
            <c:numRef>
              <c:f>'AD8310 final'!$A$11:$A$16</c:f>
              <c:numCache>
                <c:formatCode>0.0</c:formatCode>
                <c:ptCount val="6"/>
                <c:pt idx="0">
                  <c:v>9.81</c:v>
                </c:pt>
                <c:pt idx="1">
                  <c:v>-0.2</c:v>
                </c:pt>
                <c:pt idx="2">
                  <c:v>-10.210000000000001</c:v>
                </c:pt>
                <c:pt idx="3">
                  <c:v>-20.21</c:v>
                </c:pt>
                <c:pt idx="4">
                  <c:v>-30.2</c:v>
                </c:pt>
                <c:pt idx="5">
                  <c:v>-40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7A-4E1D-9CD9-04A0786DA227}"/>
            </c:ext>
          </c:extLst>
        </c:ser>
        <c:ser>
          <c:idx val="2"/>
          <c:order val="2"/>
          <c:tx>
            <c:strRef>
              <c:f>'AD8310 final'!$F$10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4668720909428847"/>
                  <c:y val="7.115952971631971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fr-FR" baseline="0"/>
                      <a:t>Vp4 = 41,516x - 93,958</a:t>
                    </a:r>
                    <a:endParaRPr lang="fr-FR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'AD8310 final'!$F$11:$F$16</c:f>
              <c:numCache>
                <c:formatCode>General</c:formatCode>
                <c:ptCount val="6"/>
                <c:pt idx="0">
                  <c:v>2.5</c:v>
                </c:pt>
                <c:pt idx="1">
                  <c:v>2.2599999999999998</c:v>
                </c:pt>
                <c:pt idx="2">
                  <c:v>2.0110000000000001</c:v>
                </c:pt>
                <c:pt idx="3">
                  <c:v>1.778</c:v>
                </c:pt>
                <c:pt idx="4">
                  <c:v>1.542</c:v>
                </c:pt>
                <c:pt idx="5">
                  <c:v>1.296</c:v>
                </c:pt>
              </c:numCache>
            </c:numRef>
          </c:xVal>
          <c:yVal>
            <c:numRef>
              <c:f>'AD8310 final'!$A$11:$A$16</c:f>
              <c:numCache>
                <c:formatCode>0.0</c:formatCode>
                <c:ptCount val="6"/>
                <c:pt idx="0">
                  <c:v>9.81</c:v>
                </c:pt>
                <c:pt idx="1">
                  <c:v>-0.2</c:v>
                </c:pt>
                <c:pt idx="2">
                  <c:v>-10.210000000000001</c:v>
                </c:pt>
                <c:pt idx="3">
                  <c:v>-20.21</c:v>
                </c:pt>
                <c:pt idx="4">
                  <c:v>-30.2</c:v>
                </c:pt>
                <c:pt idx="5">
                  <c:v>-40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7A-4E1D-9CD9-04A0786DA227}"/>
            </c:ext>
          </c:extLst>
        </c:ser>
        <c:ser>
          <c:idx val="3"/>
          <c:order val="3"/>
          <c:tx>
            <c:strRef>
              <c:f>'AD8310 final'!$G$10</c:f>
              <c:strCache>
                <c:ptCount val="1"/>
                <c:pt idx="0">
                  <c:v>V5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5708523716955749"/>
                  <c:y val="0.1856191948609163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fr-FR" baseline="0"/>
                      <a:t>Vp5 = 40,798x - 93,086</a:t>
                    </a:r>
                    <a:endParaRPr lang="fr-FR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'AD8310 final'!$G$11:$G$16</c:f>
              <c:numCache>
                <c:formatCode>General</c:formatCode>
                <c:ptCount val="6"/>
                <c:pt idx="0">
                  <c:v>2.52</c:v>
                </c:pt>
                <c:pt idx="1">
                  <c:v>2.2789999999999999</c:v>
                </c:pt>
                <c:pt idx="2">
                  <c:v>2.028</c:v>
                </c:pt>
                <c:pt idx="3">
                  <c:v>1.7889999999999999</c:v>
                </c:pt>
                <c:pt idx="4">
                  <c:v>1.5469999999999999</c:v>
                </c:pt>
                <c:pt idx="5">
                  <c:v>1.296</c:v>
                </c:pt>
              </c:numCache>
            </c:numRef>
          </c:xVal>
          <c:yVal>
            <c:numRef>
              <c:f>'AD8310 final'!$A$11:$A$16</c:f>
              <c:numCache>
                <c:formatCode>0.0</c:formatCode>
                <c:ptCount val="6"/>
                <c:pt idx="0">
                  <c:v>9.81</c:v>
                </c:pt>
                <c:pt idx="1">
                  <c:v>-0.2</c:v>
                </c:pt>
                <c:pt idx="2">
                  <c:v>-10.210000000000001</c:v>
                </c:pt>
                <c:pt idx="3">
                  <c:v>-20.21</c:v>
                </c:pt>
                <c:pt idx="4">
                  <c:v>-30.2</c:v>
                </c:pt>
                <c:pt idx="5">
                  <c:v>-40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7A-4E1D-9CD9-04A0786DA227}"/>
            </c:ext>
          </c:extLst>
        </c:ser>
        <c:ser>
          <c:idx val="4"/>
          <c:order val="4"/>
          <c:tx>
            <c:strRef>
              <c:f>'AD8310 final'!$H$10</c:f>
              <c:strCache>
                <c:ptCount val="1"/>
                <c:pt idx="0">
                  <c:v>V6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5739411518776949"/>
                  <c:y val="0.2356492767171226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fr-FR" baseline="0"/>
                      <a:t>Vp6 = 41,11x - 93,305</a:t>
                    </a:r>
                    <a:endParaRPr lang="fr-FR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'AD8310 final'!$H$11:$H$16</c:f>
              <c:numCache>
                <c:formatCode>General</c:formatCode>
                <c:ptCount val="6"/>
                <c:pt idx="0">
                  <c:v>2.5089999999999999</c:v>
                </c:pt>
                <c:pt idx="1">
                  <c:v>2.266</c:v>
                </c:pt>
                <c:pt idx="2">
                  <c:v>2.0150000000000001</c:v>
                </c:pt>
                <c:pt idx="3">
                  <c:v>1.78</c:v>
                </c:pt>
                <c:pt idx="4">
                  <c:v>1.5409999999999999</c:v>
                </c:pt>
                <c:pt idx="5">
                  <c:v>1.2929999999999999</c:v>
                </c:pt>
              </c:numCache>
            </c:numRef>
          </c:xVal>
          <c:yVal>
            <c:numRef>
              <c:f>'AD8310 final'!$A$11:$A$16</c:f>
              <c:numCache>
                <c:formatCode>0.0</c:formatCode>
                <c:ptCount val="6"/>
                <c:pt idx="0">
                  <c:v>9.81</c:v>
                </c:pt>
                <c:pt idx="1">
                  <c:v>-0.2</c:v>
                </c:pt>
                <c:pt idx="2">
                  <c:v>-10.210000000000001</c:v>
                </c:pt>
                <c:pt idx="3">
                  <c:v>-20.21</c:v>
                </c:pt>
                <c:pt idx="4">
                  <c:v>-30.2</c:v>
                </c:pt>
                <c:pt idx="5">
                  <c:v>-40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7A-4E1D-9CD9-04A0786DA227}"/>
            </c:ext>
          </c:extLst>
        </c:ser>
        <c:ser>
          <c:idx val="5"/>
          <c:order val="5"/>
          <c:tx>
            <c:strRef>
              <c:f>'AD8310 final'!$I$10</c:f>
              <c:strCache>
                <c:ptCount val="1"/>
                <c:pt idx="0">
                  <c:v>V7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5632045816288034"/>
                  <c:y val="0.2825196850393700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fr-FR" baseline="0"/>
                      <a:t>Vp7 = 40,737x - 92,731</a:t>
                    </a:r>
                    <a:endParaRPr lang="fr-FR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'AD8310 final'!$I$11:$I$16</c:f>
              <c:numCache>
                <c:formatCode>General</c:formatCode>
                <c:ptCount val="6"/>
                <c:pt idx="0">
                  <c:v>2.5139999999999998</c:v>
                </c:pt>
                <c:pt idx="1">
                  <c:v>2.274</c:v>
                </c:pt>
                <c:pt idx="2">
                  <c:v>2.024</c:v>
                </c:pt>
                <c:pt idx="3">
                  <c:v>1.7829999999999999</c:v>
                </c:pt>
                <c:pt idx="4">
                  <c:v>1.54</c:v>
                </c:pt>
                <c:pt idx="5">
                  <c:v>1.2889999999999999</c:v>
                </c:pt>
              </c:numCache>
            </c:numRef>
          </c:xVal>
          <c:yVal>
            <c:numRef>
              <c:f>'AD8310 final'!$A$11:$A$16</c:f>
              <c:numCache>
                <c:formatCode>0.0</c:formatCode>
                <c:ptCount val="6"/>
                <c:pt idx="0">
                  <c:v>9.81</c:v>
                </c:pt>
                <c:pt idx="1">
                  <c:v>-0.2</c:v>
                </c:pt>
                <c:pt idx="2">
                  <c:v>-10.210000000000001</c:v>
                </c:pt>
                <c:pt idx="3">
                  <c:v>-20.21</c:v>
                </c:pt>
                <c:pt idx="4">
                  <c:v>-30.2</c:v>
                </c:pt>
                <c:pt idx="5">
                  <c:v>-40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7A-4E1D-9CD9-04A0786DA227}"/>
            </c:ext>
          </c:extLst>
        </c:ser>
        <c:ser>
          <c:idx val="6"/>
          <c:order val="6"/>
          <c:tx>
            <c:strRef>
              <c:f>'AD8310 final'!$D$10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4512743072260961"/>
                  <c:y val="-2.285765649156869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fr-FR" baseline="0"/>
                      <a:t>Vp2 = 40,699x - 91,764</a:t>
                    </a:r>
                    <a:endParaRPr lang="fr-FR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'AD8310 final'!$D$11:$D$16</c:f>
              <c:numCache>
                <c:formatCode>General</c:formatCode>
                <c:ptCount val="6"/>
                <c:pt idx="0">
                  <c:v>2.4969999999999999</c:v>
                </c:pt>
                <c:pt idx="1">
                  <c:v>2.25</c:v>
                </c:pt>
                <c:pt idx="2">
                  <c:v>1.9990000000000001</c:v>
                </c:pt>
                <c:pt idx="3">
                  <c:v>1.7589999999999999</c:v>
                </c:pt>
                <c:pt idx="4">
                  <c:v>1.518</c:v>
                </c:pt>
                <c:pt idx="5">
                  <c:v>1.2689999999999999</c:v>
                </c:pt>
              </c:numCache>
            </c:numRef>
          </c:xVal>
          <c:yVal>
            <c:numRef>
              <c:f>'AD8310 final'!$A$11:$A$16</c:f>
              <c:numCache>
                <c:formatCode>0.0</c:formatCode>
                <c:ptCount val="6"/>
                <c:pt idx="0">
                  <c:v>9.81</c:v>
                </c:pt>
                <c:pt idx="1">
                  <c:v>-0.2</c:v>
                </c:pt>
                <c:pt idx="2">
                  <c:v>-10.210000000000001</c:v>
                </c:pt>
                <c:pt idx="3">
                  <c:v>-20.21</c:v>
                </c:pt>
                <c:pt idx="4">
                  <c:v>-30.2</c:v>
                </c:pt>
                <c:pt idx="5">
                  <c:v>-40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7A-4E1D-9CD9-04A0786DA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488216"/>
        <c:axId val="541490184"/>
      </c:scatterChart>
      <c:valAx>
        <c:axId val="541488216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Vdc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1490184"/>
        <c:crosses val="autoZero"/>
        <c:crossBetween val="midCat"/>
      </c:valAx>
      <c:valAx>
        <c:axId val="54149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dBm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1488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Fonction</a:t>
            </a:r>
            <a:r>
              <a:rPr lang="fr-FR" baseline="0"/>
              <a:t> de transfert </a:t>
            </a:r>
          </a:p>
          <a:p>
            <a:pPr>
              <a:defRPr/>
            </a:pPr>
            <a:r>
              <a:rPr lang="fr-FR" baseline="0"/>
              <a:t>AD8310</a:t>
            </a:r>
            <a:endParaRPr lang="fr-FR"/>
          </a:p>
        </c:rich>
      </c:tx>
      <c:layout>
        <c:manualLayout>
          <c:xMode val="edge"/>
          <c:yMode val="edge"/>
          <c:x val="0.37775907251842"/>
          <c:y val="7.00980419213386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8233680612368634E-2"/>
          <c:y val="2.8639519814268162E-2"/>
          <c:w val="0.91729413723740871"/>
          <c:h val="0.8911749635114226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'AD8310 final'!$C$10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348491205440089"/>
                  <c:y val="-3.569254808138598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V1 = 0,02430x + 2,23380</a:t>
                    </a:r>
                    <a:endParaRPr lang="en-US"/>
                  </a:p>
                </c:rich>
              </c:tx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'AD8310 final'!$A$11:$A$16</c:f>
              <c:numCache>
                <c:formatCode>0.0</c:formatCode>
                <c:ptCount val="6"/>
                <c:pt idx="0">
                  <c:v>9.81</c:v>
                </c:pt>
                <c:pt idx="1">
                  <c:v>-0.2</c:v>
                </c:pt>
                <c:pt idx="2">
                  <c:v>-10.210000000000001</c:v>
                </c:pt>
                <c:pt idx="3">
                  <c:v>-20.21</c:v>
                </c:pt>
                <c:pt idx="4">
                  <c:v>-30.2</c:v>
                </c:pt>
                <c:pt idx="5">
                  <c:v>-40</c:v>
                </c:pt>
              </c:numCache>
            </c:numRef>
          </c:xVal>
          <c:yVal>
            <c:numRef>
              <c:f>'AD8310 final'!$C$11:$C$16</c:f>
              <c:numCache>
                <c:formatCode>General</c:formatCode>
                <c:ptCount val="6"/>
                <c:pt idx="0">
                  <c:v>2.4729999999999999</c:v>
                </c:pt>
                <c:pt idx="1">
                  <c:v>2.23</c:v>
                </c:pt>
                <c:pt idx="2">
                  <c:v>1.9810000000000001</c:v>
                </c:pt>
                <c:pt idx="3">
                  <c:v>1.7430000000000001</c:v>
                </c:pt>
                <c:pt idx="4">
                  <c:v>1.5049999999999999</c:v>
                </c:pt>
                <c:pt idx="5">
                  <c:v>1.2589999999999999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CB-476D-AE1B-A03FBA252C9B}"/>
            </c:ext>
          </c:extLst>
        </c:ser>
        <c:ser>
          <c:idx val="1"/>
          <c:order val="1"/>
          <c:tx>
            <c:strRef>
              <c:f>'AD8310 final'!$D$10</c:f>
              <c:strCache>
                <c:ptCount val="1"/>
                <c:pt idx="0">
                  <c:v>V2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5651430419508541"/>
                  <c:y val="1.907876019294272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V2 = 0,0246x + 2,2547</a:t>
                    </a:r>
                    <a:endParaRPr lang="en-US"/>
                  </a:p>
                </c:rich>
              </c:tx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'AD8310 final'!$A$11:$A$16</c:f>
              <c:numCache>
                <c:formatCode>0.0</c:formatCode>
                <c:ptCount val="6"/>
                <c:pt idx="0">
                  <c:v>9.81</c:v>
                </c:pt>
                <c:pt idx="1">
                  <c:v>-0.2</c:v>
                </c:pt>
                <c:pt idx="2">
                  <c:v>-10.210000000000001</c:v>
                </c:pt>
                <c:pt idx="3">
                  <c:v>-20.21</c:v>
                </c:pt>
                <c:pt idx="4">
                  <c:v>-30.2</c:v>
                </c:pt>
                <c:pt idx="5">
                  <c:v>-40</c:v>
                </c:pt>
              </c:numCache>
            </c:numRef>
          </c:xVal>
          <c:yVal>
            <c:numRef>
              <c:f>'AD8310 final'!$D$11:$D$16</c:f>
              <c:numCache>
                <c:formatCode>General</c:formatCode>
                <c:ptCount val="6"/>
                <c:pt idx="0">
                  <c:v>2.4969999999999999</c:v>
                </c:pt>
                <c:pt idx="1">
                  <c:v>2.25</c:v>
                </c:pt>
                <c:pt idx="2">
                  <c:v>1.9990000000000001</c:v>
                </c:pt>
                <c:pt idx="3">
                  <c:v>1.7589999999999999</c:v>
                </c:pt>
                <c:pt idx="4">
                  <c:v>1.518</c:v>
                </c:pt>
                <c:pt idx="5">
                  <c:v>1.2689999999999999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2-4BB4-9273-EF11FD77A6E9}"/>
            </c:ext>
          </c:extLst>
        </c:ser>
        <c:ser>
          <c:idx val="2"/>
          <c:order val="2"/>
          <c:tx>
            <c:strRef>
              <c:f>'AD8310 final'!$E$10</c:f>
              <c:strCache>
                <c:ptCount val="1"/>
                <c:pt idx="0">
                  <c:v>V3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5888987257787892"/>
                  <c:y val="5.701349224229937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V3 = 0,0245x + 2,2218</a:t>
                    </a:r>
                    <a:endParaRPr lang="en-US"/>
                  </a:p>
                </c:rich>
              </c:tx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'AD8310 final'!$A$11:$A$16</c:f>
              <c:numCache>
                <c:formatCode>0.0</c:formatCode>
                <c:ptCount val="6"/>
                <c:pt idx="0">
                  <c:v>9.81</c:v>
                </c:pt>
                <c:pt idx="1">
                  <c:v>-0.2</c:v>
                </c:pt>
                <c:pt idx="2">
                  <c:v>-10.210000000000001</c:v>
                </c:pt>
                <c:pt idx="3">
                  <c:v>-20.21</c:v>
                </c:pt>
                <c:pt idx="4">
                  <c:v>-30.2</c:v>
                </c:pt>
                <c:pt idx="5">
                  <c:v>-40</c:v>
                </c:pt>
              </c:numCache>
            </c:numRef>
          </c:xVal>
          <c:yVal>
            <c:numRef>
              <c:f>'AD8310 final'!$E$11:$E$16</c:f>
              <c:numCache>
                <c:formatCode>General</c:formatCode>
                <c:ptCount val="6"/>
                <c:pt idx="0">
                  <c:v>2.464</c:v>
                </c:pt>
                <c:pt idx="1">
                  <c:v>2.2189999999999999</c:v>
                </c:pt>
                <c:pt idx="2">
                  <c:v>1.964</c:v>
                </c:pt>
                <c:pt idx="3">
                  <c:v>1.726</c:v>
                </c:pt>
                <c:pt idx="4">
                  <c:v>1.4870000000000001</c:v>
                </c:pt>
                <c:pt idx="5">
                  <c:v>1.238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32-4BB4-9273-EF11FD77A6E9}"/>
            </c:ext>
          </c:extLst>
        </c:ser>
        <c:ser>
          <c:idx val="3"/>
          <c:order val="3"/>
          <c:tx>
            <c:strRef>
              <c:f>'AD8310 final'!$F$10</c:f>
              <c:strCache>
                <c:ptCount val="1"/>
                <c:pt idx="0">
                  <c:v>V4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5888987257787892"/>
                  <c:y val="0.1125909029099468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V4 = 0,0241x + 2,2632</a:t>
                    </a:r>
                    <a:endParaRPr lang="en-US"/>
                  </a:p>
                </c:rich>
              </c:tx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'AD8310 final'!$A$11:$A$16</c:f>
              <c:numCache>
                <c:formatCode>0.0</c:formatCode>
                <c:ptCount val="6"/>
                <c:pt idx="0">
                  <c:v>9.81</c:v>
                </c:pt>
                <c:pt idx="1">
                  <c:v>-0.2</c:v>
                </c:pt>
                <c:pt idx="2">
                  <c:v>-10.210000000000001</c:v>
                </c:pt>
                <c:pt idx="3">
                  <c:v>-20.21</c:v>
                </c:pt>
                <c:pt idx="4">
                  <c:v>-30.2</c:v>
                </c:pt>
                <c:pt idx="5">
                  <c:v>-40</c:v>
                </c:pt>
              </c:numCache>
            </c:numRef>
          </c:xVal>
          <c:yVal>
            <c:numRef>
              <c:f>'AD8310 final'!$F$11:$F$16</c:f>
              <c:numCache>
                <c:formatCode>General</c:formatCode>
                <c:ptCount val="6"/>
                <c:pt idx="0">
                  <c:v>2.5</c:v>
                </c:pt>
                <c:pt idx="1">
                  <c:v>2.2599999999999998</c:v>
                </c:pt>
                <c:pt idx="2">
                  <c:v>2.0110000000000001</c:v>
                </c:pt>
                <c:pt idx="3">
                  <c:v>1.778</c:v>
                </c:pt>
                <c:pt idx="4">
                  <c:v>1.542</c:v>
                </c:pt>
                <c:pt idx="5">
                  <c:v>1.296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32-4BB4-9273-EF11FD77A6E9}"/>
            </c:ext>
          </c:extLst>
        </c:ser>
        <c:ser>
          <c:idx val="4"/>
          <c:order val="4"/>
          <c:tx>
            <c:strRef>
              <c:f>'AD8310 final'!$G$10</c:f>
              <c:strCache>
                <c:ptCount val="1"/>
                <c:pt idx="0">
                  <c:v>V5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5888987257787892"/>
                  <c:y val="0.1670942630498017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V5 = 0,0245x + 2,2816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'AD8310 final'!$A$11:$A$16</c:f>
              <c:numCache>
                <c:formatCode>0.0</c:formatCode>
                <c:ptCount val="6"/>
                <c:pt idx="0">
                  <c:v>9.81</c:v>
                </c:pt>
                <c:pt idx="1">
                  <c:v>-0.2</c:v>
                </c:pt>
                <c:pt idx="2">
                  <c:v>-10.210000000000001</c:v>
                </c:pt>
                <c:pt idx="3">
                  <c:v>-20.21</c:v>
                </c:pt>
                <c:pt idx="4">
                  <c:v>-30.2</c:v>
                </c:pt>
                <c:pt idx="5">
                  <c:v>-40</c:v>
                </c:pt>
              </c:numCache>
            </c:numRef>
          </c:xVal>
          <c:yVal>
            <c:numRef>
              <c:f>'AD8310 final'!$G$11:$G$16</c:f>
              <c:numCache>
                <c:formatCode>General</c:formatCode>
                <c:ptCount val="6"/>
                <c:pt idx="0">
                  <c:v>2.52</c:v>
                </c:pt>
                <c:pt idx="1">
                  <c:v>2.2789999999999999</c:v>
                </c:pt>
                <c:pt idx="2">
                  <c:v>2.028</c:v>
                </c:pt>
                <c:pt idx="3">
                  <c:v>1.7889999999999999</c:v>
                </c:pt>
                <c:pt idx="4">
                  <c:v>1.5469999999999999</c:v>
                </c:pt>
                <c:pt idx="5">
                  <c:v>1.296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32-4BB4-9273-EF11FD77A6E9}"/>
            </c:ext>
          </c:extLst>
        </c:ser>
        <c:ser>
          <c:idx val="5"/>
          <c:order val="5"/>
          <c:tx>
            <c:strRef>
              <c:f>'AD8310 final'!$H$10</c:f>
              <c:strCache>
                <c:ptCount val="1"/>
                <c:pt idx="0">
                  <c:v>V6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6126544096067232"/>
                  <c:y val="0.2107851131227849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V6 = 0,0243x + 2,2696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'AD8310 final'!$A$11:$A$16</c:f>
              <c:numCache>
                <c:formatCode>0.0</c:formatCode>
                <c:ptCount val="6"/>
                <c:pt idx="0">
                  <c:v>9.81</c:v>
                </c:pt>
                <c:pt idx="1">
                  <c:v>-0.2</c:v>
                </c:pt>
                <c:pt idx="2">
                  <c:v>-10.210000000000001</c:v>
                </c:pt>
                <c:pt idx="3">
                  <c:v>-20.21</c:v>
                </c:pt>
                <c:pt idx="4">
                  <c:v>-30.2</c:v>
                </c:pt>
                <c:pt idx="5">
                  <c:v>-40</c:v>
                </c:pt>
              </c:numCache>
            </c:numRef>
          </c:xVal>
          <c:yVal>
            <c:numRef>
              <c:f>'AD8310 final'!$H$11:$H$16</c:f>
              <c:numCache>
                <c:formatCode>General</c:formatCode>
                <c:ptCount val="6"/>
                <c:pt idx="0">
                  <c:v>2.5089999999999999</c:v>
                </c:pt>
                <c:pt idx="1">
                  <c:v>2.266</c:v>
                </c:pt>
                <c:pt idx="2">
                  <c:v>2.0150000000000001</c:v>
                </c:pt>
                <c:pt idx="3">
                  <c:v>1.78</c:v>
                </c:pt>
                <c:pt idx="4">
                  <c:v>1.5409999999999999</c:v>
                </c:pt>
                <c:pt idx="5">
                  <c:v>1.2929999999999999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32-4BB4-9273-EF11FD77A6E9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6126544096067232"/>
                  <c:y val="0.2548530475086092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V7 = 0,0245x + 2,2763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'AD8310 final'!$A$11:$A$16</c:f>
              <c:numCache>
                <c:formatCode>0.0</c:formatCode>
                <c:ptCount val="6"/>
                <c:pt idx="0">
                  <c:v>9.81</c:v>
                </c:pt>
                <c:pt idx="1">
                  <c:v>-0.2</c:v>
                </c:pt>
                <c:pt idx="2">
                  <c:v>-10.210000000000001</c:v>
                </c:pt>
                <c:pt idx="3">
                  <c:v>-20.21</c:v>
                </c:pt>
                <c:pt idx="4">
                  <c:v>-30.2</c:v>
                </c:pt>
                <c:pt idx="5">
                  <c:v>-40</c:v>
                </c:pt>
              </c:numCache>
            </c:numRef>
          </c:xVal>
          <c:yVal>
            <c:numRef>
              <c:f>'AD8310 final'!$I$11:$I$16</c:f>
              <c:numCache>
                <c:formatCode>General</c:formatCode>
                <c:ptCount val="6"/>
                <c:pt idx="0">
                  <c:v>2.5139999999999998</c:v>
                </c:pt>
                <c:pt idx="1">
                  <c:v>2.274</c:v>
                </c:pt>
                <c:pt idx="2">
                  <c:v>2.024</c:v>
                </c:pt>
                <c:pt idx="3">
                  <c:v>1.7829999999999999</c:v>
                </c:pt>
                <c:pt idx="4">
                  <c:v>1.54</c:v>
                </c:pt>
                <c:pt idx="5">
                  <c:v>1.2889999999999999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32-4BB4-9273-EF11FD77A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414872"/>
        <c:axId val="527411592"/>
      </c:scatterChart>
      <c:valAx>
        <c:axId val="52741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dBm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411592"/>
        <c:crosses val="autoZero"/>
        <c:crossBetween val="midCat"/>
      </c:valAx>
      <c:valAx>
        <c:axId val="52741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Vout DC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414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écart</a:t>
            </a:r>
            <a:r>
              <a:rPr lang="fr-FR" baseline="0"/>
              <a:t> en fonction de la fréquence carte V3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'AD8310 final'!$C$48</c:f>
              <c:strCache>
                <c:ptCount val="1"/>
                <c:pt idx="0">
                  <c:v>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'AD8310 final'!$B$49:$B$54</c:f>
              <c:numCache>
                <c:formatCode>0.0</c:formatCode>
                <c:ptCount val="6"/>
                <c:pt idx="0">
                  <c:v>9.81</c:v>
                </c:pt>
                <c:pt idx="1">
                  <c:v>-0.2</c:v>
                </c:pt>
                <c:pt idx="2">
                  <c:v>-10.210000000000001</c:v>
                </c:pt>
                <c:pt idx="3">
                  <c:v>-20.21</c:v>
                </c:pt>
                <c:pt idx="4">
                  <c:v>-30.2</c:v>
                </c:pt>
                <c:pt idx="5">
                  <c:v>-40</c:v>
                </c:pt>
              </c:numCache>
            </c:numRef>
          </c:xVal>
          <c:yVal>
            <c:numRef>
              <c:f>'AD8310 final'!$C$49:$C$54</c:f>
              <c:numCache>
                <c:formatCode>General</c:formatCode>
                <c:ptCount val="6"/>
                <c:pt idx="0">
                  <c:v>2.4710000000000001</c:v>
                </c:pt>
                <c:pt idx="1">
                  <c:v>2.2229999999999999</c:v>
                </c:pt>
                <c:pt idx="2">
                  <c:v>1.9710000000000001</c:v>
                </c:pt>
                <c:pt idx="3">
                  <c:v>1.732</c:v>
                </c:pt>
                <c:pt idx="4">
                  <c:v>1.49</c:v>
                </c:pt>
                <c:pt idx="5">
                  <c:v>1.244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58-441B-A4DA-AB19C22E24C3}"/>
            </c:ext>
          </c:extLst>
        </c:ser>
        <c:ser>
          <c:idx val="1"/>
          <c:order val="1"/>
          <c:tx>
            <c:strRef>
              <c:f>'AD8310 final'!$D$48</c:f>
              <c:strCache>
                <c:ptCount val="1"/>
                <c:pt idx="0">
                  <c:v>55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'AD8310 final'!$B$49:$B$54</c:f>
              <c:numCache>
                <c:formatCode>0.0</c:formatCode>
                <c:ptCount val="6"/>
                <c:pt idx="0">
                  <c:v>9.81</c:v>
                </c:pt>
                <c:pt idx="1">
                  <c:v>-0.2</c:v>
                </c:pt>
                <c:pt idx="2">
                  <c:v>-10.210000000000001</c:v>
                </c:pt>
                <c:pt idx="3">
                  <c:v>-20.21</c:v>
                </c:pt>
                <c:pt idx="4">
                  <c:v>-30.2</c:v>
                </c:pt>
                <c:pt idx="5">
                  <c:v>-40</c:v>
                </c:pt>
              </c:numCache>
            </c:numRef>
          </c:xVal>
          <c:yVal>
            <c:numRef>
              <c:f>'AD8310 final'!$D$49:$D$54</c:f>
              <c:numCache>
                <c:formatCode>General</c:formatCode>
                <c:ptCount val="6"/>
                <c:pt idx="0">
                  <c:v>2.464</c:v>
                </c:pt>
                <c:pt idx="1">
                  <c:v>2.2189999999999999</c:v>
                </c:pt>
                <c:pt idx="2">
                  <c:v>1.964</c:v>
                </c:pt>
                <c:pt idx="3">
                  <c:v>1.726</c:v>
                </c:pt>
                <c:pt idx="4">
                  <c:v>1.4870000000000001</c:v>
                </c:pt>
                <c:pt idx="5">
                  <c:v>1.238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58-441B-A4DA-AB19C22E24C3}"/>
            </c:ext>
          </c:extLst>
        </c:ser>
        <c:ser>
          <c:idx val="2"/>
          <c:order val="2"/>
          <c:tx>
            <c:strRef>
              <c:f>'AD8310 final'!$E$48</c:f>
              <c:strCache>
                <c:ptCount val="1"/>
                <c:pt idx="0">
                  <c:v>65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'AD8310 final'!$B$49:$B$54</c:f>
              <c:numCache>
                <c:formatCode>0.0</c:formatCode>
                <c:ptCount val="6"/>
                <c:pt idx="0">
                  <c:v>9.81</c:v>
                </c:pt>
                <c:pt idx="1">
                  <c:v>-0.2</c:v>
                </c:pt>
                <c:pt idx="2">
                  <c:v>-10.210000000000001</c:v>
                </c:pt>
                <c:pt idx="3">
                  <c:v>-20.21</c:v>
                </c:pt>
                <c:pt idx="4">
                  <c:v>-30.2</c:v>
                </c:pt>
                <c:pt idx="5">
                  <c:v>-40</c:v>
                </c:pt>
              </c:numCache>
            </c:numRef>
          </c:xVal>
          <c:yVal>
            <c:numRef>
              <c:f>'AD8310 final'!$E$49:$E$54</c:f>
              <c:numCache>
                <c:formatCode>General</c:formatCode>
                <c:ptCount val="6"/>
                <c:pt idx="0">
                  <c:v>2.4609999999999999</c:v>
                </c:pt>
                <c:pt idx="1">
                  <c:v>2.2160000000000002</c:v>
                </c:pt>
                <c:pt idx="2">
                  <c:v>1.9610000000000001</c:v>
                </c:pt>
                <c:pt idx="3">
                  <c:v>1.724</c:v>
                </c:pt>
                <c:pt idx="4">
                  <c:v>1.4850000000000001</c:v>
                </c:pt>
                <c:pt idx="5">
                  <c:v>1.236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58-441B-A4DA-AB19C22E2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42648"/>
        <c:axId val="585828216"/>
      </c:scatterChart>
      <c:valAx>
        <c:axId val="58584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5828216"/>
        <c:crosses val="autoZero"/>
        <c:crossBetween val="midCat"/>
      </c:valAx>
      <c:valAx>
        <c:axId val="58582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5842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3.png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36</xdr:row>
      <xdr:rowOff>85724</xdr:rowOff>
    </xdr:from>
    <xdr:to>
      <xdr:col>12</xdr:col>
      <xdr:colOff>341960</xdr:colOff>
      <xdr:row>50</xdr:row>
      <xdr:rowOff>76200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686799"/>
          <a:ext cx="5809310" cy="26670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142876</xdr:rowOff>
    </xdr:from>
    <xdr:to>
      <xdr:col>9</xdr:col>
      <xdr:colOff>137143</xdr:colOff>
      <xdr:row>62</xdr:row>
      <xdr:rowOff>171450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801476"/>
          <a:ext cx="4023343" cy="1933574"/>
        </a:xfrm>
        <a:prstGeom prst="rect">
          <a:avLst/>
        </a:prstGeom>
      </xdr:spPr>
    </xdr:pic>
    <xdr:clientData/>
  </xdr:twoCellAnchor>
  <xdr:twoCellAnchor>
    <xdr:from>
      <xdr:col>20</xdr:col>
      <xdr:colOff>80962</xdr:colOff>
      <xdr:row>24</xdr:row>
      <xdr:rowOff>114300</xdr:rowOff>
    </xdr:from>
    <xdr:to>
      <xdr:col>30</xdr:col>
      <xdr:colOff>366712</xdr:colOff>
      <xdr:row>35</xdr:row>
      <xdr:rowOff>171450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204787</xdr:colOff>
      <xdr:row>11</xdr:row>
      <xdr:rowOff>95250</xdr:rowOff>
    </xdr:from>
    <xdr:to>
      <xdr:col>31</xdr:col>
      <xdr:colOff>319087</xdr:colOff>
      <xdr:row>22</xdr:row>
      <xdr:rowOff>152400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180975</xdr:colOff>
      <xdr:row>37</xdr:row>
      <xdr:rowOff>76200</xdr:rowOff>
    </xdr:from>
    <xdr:to>
      <xdr:col>7</xdr:col>
      <xdr:colOff>133350</xdr:colOff>
      <xdr:row>40</xdr:row>
      <xdr:rowOff>0</xdr:rowOff>
    </xdr:to>
    <xdr:sp macro="" textlink="">
      <xdr:nvSpPr>
        <xdr:cNvPr id="6" name="Rectangle à coins arrondis 5"/>
        <xdr:cNvSpPr/>
      </xdr:nvSpPr>
      <xdr:spPr>
        <a:xfrm>
          <a:off x="2543175" y="7315200"/>
          <a:ext cx="714375" cy="495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fr-FR" sz="1100"/>
            <a:t>W.M.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36</xdr:row>
      <xdr:rowOff>85724</xdr:rowOff>
    </xdr:from>
    <xdr:to>
      <xdr:col>12</xdr:col>
      <xdr:colOff>341960</xdr:colOff>
      <xdr:row>50</xdr:row>
      <xdr:rowOff>76200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686799"/>
          <a:ext cx="5809310" cy="26670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142876</xdr:rowOff>
    </xdr:from>
    <xdr:to>
      <xdr:col>9</xdr:col>
      <xdr:colOff>137143</xdr:colOff>
      <xdr:row>62</xdr:row>
      <xdr:rowOff>171450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801476"/>
          <a:ext cx="4023343" cy="1933574"/>
        </a:xfrm>
        <a:prstGeom prst="rect">
          <a:avLst/>
        </a:prstGeom>
      </xdr:spPr>
    </xdr:pic>
    <xdr:clientData/>
  </xdr:twoCellAnchor>
  <xdr:twoCellAnchor>
    <xdr:from>
      <xdr:col>20</xdr:col>
      <xdr:colOff>80962</xdr:colOff>
      <xdr:row>24</xdr:row>
      <xdr:rowOff>114300</xdr:rowOff>
    </xdr:from>
    <xdr:to>
      <xdr:col>30</xdr:col>
      <xdr:colOff>366712</xdr:colOff>
      <xdr:row>35</xdr:row>
      <xdr:rowOff>171450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27894</xdr:colOff>
      <xdr:row>1</xdr:row>
      <xdr:rowOff>68036</xdr:rowOff>
    </xdr:from>
    <xdr:to>
      <xdr:col>38</xdr:col>
      <xdr:colOff>319087</xdr:colOff>
      <xdr:row>11</xdr:row>
      <xdr:rowOff>138793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238125</xdr:colOff>
      <xdr:row>37</xdr:row>
      <xdr:rowOff>66674</xdr:rowOff>
    </xdr:from>
    <xdr:to>
      <xdr:col>7</xdr:col>
      <xdr:colOff>190500</xdr:colOff>
      <xdr:row>40</xdr:row>
      <xdr:rowOff>19049</xdr:rowOff>
    </xdr:to>
    <xdr:sp macro="" textlink="">
      <xdr:nvSpPr>
        <xdr:cNvPr id="6" name="Rectangle à coins arrondis 5"/>
        <xdr:cNvSpPr/>
      </xdr:nvSpPr>
      <xdr:spPr>
        <a:xfrm>
          <a:off x="2600325" y="7305674"/>
          <a:ext cx="714375" cy="52387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fr-FR" sz="1100"/>
            <a:t>W.M.</a:t>
          </a:r>
        </a:p>
      </xdr:txBody>
    </xdr:sp>
    <xdr:clientData/>
  </xdr:twoCellAnchor>
  <xdr:twoCellAnchor>
    <xdr:from>
      <xdr:col>0</xdr:col>
      <xdr:colOff>180975</xdr:colOff>
      <xdr:row>41</xdr:row>
      <xdr:rowOff>66674</xdr:rowOff>
    </xdr:from>
    <xdr:to>
      <xdr:col>1</xdr:col>
      <xdr:colOff>457200</xdr:colOff>
      <xdr:row>45</xdr:row>
      <xdr:rowOff>152400</xdr:rowOff>
    </xdr:to>
    <xdr:sp macro="" textlink="">
      <xdr:nvSpPr>
        <xdr:cNvPr id="7" name="Rectangle à coins arrondis 6"/>
        <xdr:cNvSpPr/>
      </xdr:nvSpPr>
      <xdr:spPr>
        <a:xfrm>
          <a:off x="180975" y="8067674"/>
          <a:ext cx="895350" cy="847726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fr-FR" sz="1100"/>
        </a:p>
        <a:p>
          <a:pPr algn="ctr"/>
          <a:r>
            <a:rPr lang="fr-FR" sz="1100"/>
            <a:t>V.N.A.</a:t>
          </a:r>
        </a:p>
        <a:p>
          <a:pPr algn="ctr"/>
          <a:r>
            <a:rPr lang="fr-FR" sz="1100"/>
            <a:t>labview</a:t>
          </a:r>
        </a:p>
      </xdr:txBody>
    </xdr:sp>
    <xdr:clientData/>
  </xdr:twoCellAnchor>
  <xdr:twoCellAnchor>
    <xdr:from>
      <xdr:col>27</xdr:col>
      <xdr:colOff>340179</xdr:colOff>
      <xdr:row>12</xdr:row>
      <xdr:rowOff>54428</xdr:rowOff>
    </xdr:from>
    <xdr:to>
      <xdr:col>38</xdr:col>
      <xdr:colOff>250372</xdr:colOff>
      <xdr:row>23</xdr:row>
      <xdr:rowOff>111578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312964</xdr:colOff>
      <xdr:row>24</xdr:row>
      <xdr:rowOff>136071</xdr:rowOff>
    </xdr:from>
    <xdr:to>
      <xdr:col>42</xdr:col>
      <xdr:colOff>223157</xdr:colOff>
      <xdr:row>36</xdr:row>
      <xdr:rowOff>2721</xdr:rowOff>
    </xdr:to>
    <xdr:graphicFrame macro="">
      <xdr:nvGraphicFramePr>
        <xdr:cNvPr id="14" name="Graphique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17</xdr:row>
      <xdr:rowOff>47624</xdr:rowOff>
    </xdr:from>
    <xdr:to>
      <xdr:col>12</xdr:col>
      <xdr:colOff>282612</xdr:colOff>
      <xdr:row>31</xdr:row>
      <xdr:rowOff>47625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3457574"/>
          <a:ext cx="5809310" cy="266700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32</xdr:row>
      <xdr:rowOff>123826</xdr:rowOff>
    </xdr:from>
    <xdr:to>
      <xdr:col>9</xdr:col>
      <xdr:colOff>239720</xdr:colOff>
      <xdr:row>42</xdr:row>
      <xdr:rowOff>152400</xdr:rowOff>
    </xdr:to>
    <xdr:pic>
      <xdr:nvPicPr>
        <xdr:cNvPr id="7" name="Imag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6391276"/>
          <a:ext cx="4023343" cy="1933574"/>
        </a:xfrm>
        <a:prstGeom prst="rect">
          <a:avLst/>
        </a:prstGeom>
      </xdr:spPr>
    </xdr:pic>
    <xdr:clientData/>
  </xdr:twoCellAnchor>
  <xdr:twoCellAnchor>
    <xdr:from>
      <xdr:col>13</xdr:col>
      <xdr:colOff>61912</xdr:colOff>
      <xdr:row>21</xdr:row>
      <xdr:rowOff>152400</xdr:rowOff>
    </xdr:from>
    <xdr:to>
      <xdr:col>26</xdr:col>
      <xdr:colOff>19050</xdr:colOff>
      <xdr:row>43</xdr:row>
      <xdr:rowOff>133350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71436</xdr:colOff>
      <xdr:row>1</xdr:row>
      <xdr:rowOff>47624</xdr:rowOff>
    </xdr:from>
    <xdr:to>
      <xdr:col>25</xdr:col>
      <xdr:colOff>361949</xdr:colOff>
      <xdr:row>21</xdr:row>
      <xdr:rowOff>47624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238125</xdr:colOff>
      <xdr:row>18</xdr:row>
      <xdr:rowOff>38100</xdr:rowOff>
    </xdr:from>
    <xdr:to>
      <xdr:col>7</xdr:col>
      <xdr:colOff>190500</xdr:colOff>
      <xdr:row>20</xdr:row>
      <xdr:rowOff>152400</xdr:rowOff>
    </xdr:to>
    <xdr:sp macro="" textlink="">
      <xdr:nvSpPr>
        <xdr:cNvPr id="8" name="Rectangle à coins arrondis 7"/>
        <xdr:cNvSpPr/>
      </xdr:nvSpPr>
      <xdr:spPr>
        <a:xfrm>
          <a:off x="2600325" y="3638550"/>
          <a:ext cx="714375" cy="495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fr-FR" sz="1100"/>
            <a:t>W.M.</a:t>
          </a:r>
        </a:p>
      </xdr:txBody>
    </xdr:sp>
    <xdr:clientData/>
  </xdr:twoCellAnchor>
  <xdr:twoCellAnchor>
    <xdr:from>
      <xdr:col>7</xdr:col>
      <xdr:colOff>282086</xdr:colOff>
      <xdr:row>44</xdr:row>
      <xdr:rowOff>123092</xdr:rowOff>
    </xdr:from>
    <xdr:to>
      <xdr:col>18</xdr:col>
      <xdr:colOff>131884</xdr:colOff>
      <xdr:row>64</xdr:row>
      <xdr:rowOff>146538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75</xdr:row>
      <xdr:rowOff>45968</xdr:rowOff>
    </xdr:from>
    <xdr:to>
      <xdr:col>20</xdr:col>
      <xdr:colOff>493601</xdr:colOff>
      <xdr:row>92</xdr:row>
      <xdr:rowOff>19877</xdr:rowOff>
    </xdr:to>
    <xdr:pic>
      <xdr:nvPicPr>
        <xdr:cNvPr id="2" name="Imag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582"/>
        <a:stretch/>
      </xdr:blipFill>
      <xdr:spPr>
        <a:xfrm>
          <a:off x="28575" y="14790668"/>
          <a:ext cx="8647001" cy="3221935"/>
        </a:xfrm>
        <a:prstGeom prst="rect">
          <a:avLst/>
        </a:prstGeom>
      </xdr:spPr>
    </xdr:pic>
    <xdr:clientData/>
  </xdr:twoCellAnchor>
  <xdr:twoCellAnchor>
    <xdr:from>
      <xdr:col>0</xdr:col>
      <xdr:colOff>305231</xdr:colOff>
      <xdr:row>103</xdr:row>
      <xdr:rowOff>12989</xdr:rowOff>
    </xdr:from>
    <xdr:to>
      <xdr:col>14</xdr:col>
      <xdr:colOff>262370</xdr:colOff>
      <xdr:row>126</xdr:row>
      <xdr:rowOff>6061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225568</xdr:colOff>
      <xdr:row>2</xdr:row>
      <xdr:rowOff>88323</xdr:rowOff>
    </xdr:from>
    <xdr:to>
      <xdr:col>34</xdr:col>
      <xdr:colOff>225136</xdr:colOff>
      <xdr:row>31</xdr:row>
      <xdr:rowOff>34636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219074</xdr:colOff>
      <xdr:row>40</xdr:row>
      <xdr:rowOff>123825</xdr:rowOff>
    </xdr:from>
    <xdr:to>
      <xdr:col>34</xdr:col>
      <xdr:colOff>19049</xdr:colOff>
      <xdr:row>70</xdr:row>
      <xdr:rowOff>57150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552450</xdr:colOff>
      <xdr:row>21</xdr:row>
      <xdr:rowOff>28575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104774</xdr:rowOff>
    </xdr:from>
    <xdr:to>
      <xdr:col>5</xdr:col>
      <xdr:colOff>581025</xdr:colOff>
      <xdr:row>43</xdr:row>
      <xdr:rowOff>85725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5"/>
  <sheetViews>
    <sheetView topLeftCell="A34" zoomScaleNormal="100" workbookViewId="0">
      <selection activeCell="E11" sqref="E11"/>
    </sheetView>
  </sheetViews>
  <sheetFormatPr baseColWidth="10" defaultColWidth="5.7109375" defaultRowHeight="15" x14ac:dyDescent="0.25"/>
  <cols>
    <col min="1" max="1" width="9.28515625" style="1" customWidth="1"/>
    <col min="2" max="2" width="8.7109375" style="1" customWidth="1"/>
    <col min="3" max="3" width="6" style="1" customWidth="1"/>
    <col min="4" max="10" width="5.7109375" style="1"/>
    <col min="11" max="11" width="9.28515625" style="1" customWidth="1"/>
    <col min="12" max="12" width="8.7109375" style="1" customWidth="1"/>
    <col min="13" max="21" width="5.7109375" style="1"/>
    <col min="22" max="23" width="9.28515625" style="1" customWidth="1"/>
    <col min="24" max="26" width="5.7109375" style="1"/>
    <col min="27" max="27" width="8.28515625" style="1" bestFit="1" customWidth="1"/>
    <col min="28" max="28" width="5.7109375" style="1"/>
    <col min="29" max="29" width="7.5703125" style="1" bestFit="1" customWidth="1"/>
    <col min="30" max="32" width="5.7109375" style="1"/>
    <col min="33" max="34" width="9.28515625" style="1" customWidth="1"/>
    <col min="35" max="43" width="5.7109375" style="1"/>
    <col min="44" max="45" width="9.28515625" style="1" customWidth="1"/>
    <col min="46" max="16384" width="5.7109375" style="1"/>
  </cols>
  <sheetData>
    <row r="1" spans="1:5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5" ht="26.25" x14ac:dyDescent="0.4">
      <c r="A2" s="2"/>
      <c r="B2" s="2"/>
      <c r="C2" s="2"/>
      <c r="D2" s="20" t="s">
        <v>11</v>
      </c>
      <c r="E2" s="2"/>
      <c r="F2" s="21" t="s">
        <v>49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0"/>
      <c r="Y2" s="2"/>
      <c r="Z2" s="2"/>
      <c r="AA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x14ac:dyDescent="0.25">
      <c r="L3" s="1" t="s">
        <v>6</v>
      </c>
      <c r="M3" s="1" t="s">
        <v>36</v>
      </c>
      <c r="AC3" s="1">
        <f>SQRT(100)</f>
        <v>10</v>
      </c>
      <c r="BB3" s="2"/>
      <c r="BC3" s="2"/>
    </row>
    <row r="4" spans="1:55" ht="15.75" thickBot="1" x14ac:dyDescent="0.3">
      <c r="A4" s="13" t="s">
        <v>33</v>
      </c>
      <c r="L4" s="1" t="s">
        <v>7</v>
      </c>
      <c r="M4" s="1" t="s">
        <v>42</v>
      </c>
      <c r="AC4" s="1">
        <f>30/AC3</f>
        <v>3</v>
      </c>
      <c r="BB4" s="2"/>
      <c r="BC4" s="2"/>
    </row>
    <row r="5" spans="1:55" x14ac:dyDescent="0.25">
      <c r="A5" s="4" t="s">
        <v>0</v>
      </c>
      <c r="B5" s="11" t="s">
        <v>1</v>
      </c>
      <c r="C5" s="11" t="s">
        <v>2</v>
      </c>
      <c r="D5" s="11" t="s">
        <v>3</v>
      </c>
      <c r="E5" s="11" t="s">
        <v>4</v>
      </c>
      <c r="F5" s="11" t="s">
        <v>5</v>
      </c>
      <c r="G5" s="12" t="s">
        <v>20</v>
      </c>
      <c r="H5" s="2"/>
      <c r="L5" s="1" t="s">
        <v>8</v>
      </c>
      <c r="M5" s="1" t="s">
        <v>43</v>
      </c>
      <c r="AC5" s="1">
        <f>AC4/5</f>
        <v>0.6</v>
      </c>
      <c r="BB5" s="2"/>
      <c r="BC5" s="2"/>
    </row>
    <row r="6" spans="1:55" ht="15.75" thickBot="1" x14ac:dyDescent="0.3">
      <c r="A6" s="25">
        <v>0.37</v>
      </c>
      <c r="B6" s="26">
        <v>0.39100000000000001</v>
      </c>
      <c r="C6" s="26">
        <v>0.33600000000000002</v>
      </c>
      <c r="D6" s="26">
        <v>0.40100000000000002</v>
      </c>
      <c r="E6" s="26">
        <v>0.39900000000000002</v>
      </c>
      <c r="F6" s="26">
        <v>0.41699999999999998</v>
      </c>
      <c r="G6" s="27"/>
      <c r="H6" s="2"/>
      <c r="L6" s="1" t="s">
        <v>9</v>
      </c>
      <c r="M6" s="1" t="s">
        <v>44</v>
      </c>
      <c r="BB6" s="2"/>
      <c r="BC6" s="2"/>
    </row>
    <row r="7" spans="1:55" x14ac:dyDescent="0.25">
      <c r="BB7" s="2"/>
      <c r="BC7" s="2"/>
    </row>
    <row r="8" spans="1:55" ht="15.75" thickBot="1" x14ac:dyDescent="0.3">
      <c r="A8" s="13" t="s">
        <v>32</v>
      </c>
      <c r="B8" s="13"/>
      <c r="L8" s="13"/>
      <c r="W8" s="1" t="s">
        <v>38</v>
      </c>
      <c r="X8" s="1" t="s">
        <v>39</v>
      </c>
      <c r="BB8" s="2"/>
      <c r="BC8" s="2"/>
    </row>
    <row r="9" spans="1:55" x14ac:dyDescent="0.25">
      <c r="A9" s="10"/>
      <c r="B9" s="52" t="s">
        <v>6</v>
      </c>
      <c r="C9" s="53"/>
      <c r="D9" s="53"/>
      <c r="E9" s="53"/>
      <c r="F9" s="53"/>
      <c r="G9" s="53"/>
      <c r="H9" s="53"/>
      <c r="I9" s="54"/>
      <c r="J9" s="2"/>
      <c r="K9" s="10"/>
      <c r="L9" s="52" t="s">
        <v>7</v>
      </c>
      <c r="M9" s="53"/>
      <c r="N9" s="53"/>
      <c r="O9" s="53"/>
      <c r="P9" s="53"/>
      <c r="Q9" s="53"/>
      <c r="R9" s="53"/>
      <c r="S9" s="54"/>
      <c r="T9" s="2"/>
      <c r="Y9" s="1">
        <v>1.4690000000000001</v>
      </c>
      <c r="AP9" s="2"/>
      <c r="BB9" s="2"/>
      <c r="BC9" s="2"/>
    </row>
    <row r="10" spans="1:55" x14ac:dyDescent="0.25">
      <c r="A10" s="5" t="s">
        <v>37</v>
      </c>
      <c r="B10" s="19" t="s">
        <v>34</v>
      </c>
      <c r="C10" s="3" t="s">
        <v>0</v>
      </c>
      <c r="D10" s="3" t="s">
        <v>1</v>
      </c>
      <c r="E10" s="3" t="s">
        <v>2</v>
      </c>
      <c r="F10" s="3" t="s">
        <v>3</v>
      </c>
      <c r="G10" s="3" t="s">
        <v>4</v>
      </c>
      <c r="H10" s="14" t="s">
        <v>5</v>
      </c>
      <c r="I10" s="6" t="s">
        <v>20</v>
      </c>
      <c r="J10" s="2"/>
      <c r="K10" s="5" t="s">
        <v>37</v>
      </c>
      <c r="L10" s="19" t="s">
        <v>34</v>
      </c>
      <c r="M10" s="3" t="s">
        <v>0</v>
      </c>
      <c r="N10" s="3" t="s">
        <v>1</v>
      </c>
      <c r="O10" s="3" t="s">
        <v>2</v>
      </c>
      <c r="P10" s="3" t="s">
        <v>3</v>
      </c>
      <c r="Q10" s="3" t="s">
        <v>4</v>
      </c>
      <c r="R10" s="14" t="s">
        <v>5</v>
      </c>
      <c r="S10" s="6" t="s">
        <v>20</v>
      </c>
      <c r="T10" s="2"/>
      <c r="Y10" s="1">
        <v>1.903</v>
      </c>
      <c r="AP10" s="2"/>
      <c r="BB10" s="2"/>
      <c r="BC10" s="2"/>
    </row>
    <row r="11" spans="1:55" x14ac:dyDescent="0.25">
      <c r="A11" s="5">
        <v>10.029999999999999</v>
      </c>
      <c r="B11" s="23">
        <f t="shared" ref="B11:B16" si="0" xml:space="preserve"> (10^((A11-13.01)/20))*SQRT(2)</f>
        <v>1.0034945030122533</v>
      </c>
      <c r="C11" s="3">
        <v>2.5569999999999999</v>
      </c>
      <c r="D11" s="3"/>
      <c r="E11" s="3"/>
      <c r="F11" s="3"/>
      <c r="G11" s="3"/>
      <c r="H11" s="3"/>
      <c r="I11" s="6"/>
      <c r="J11" s="2"/>
      <c r="K11" s="5">
        <v>10.050000000000001</v>
      </c>
      <c r="L11" s="23">
        <f t="shared" ref="L11:L16" si="1" xml:space="preserve"> (10^((K11-13.01)/20))*SQRT(2)</f>
        <v>1.0058077967515604</v>
      </c>
      <c r="M11" s="3">
        <v>2.5640000000000001</v>
      </c>
      <c r="N11" s="3"/>
      <c r="O11" s="3"/>
      <c r="P11" s="3"/>
      <c r="Q11" s="3"/>
      <c r="R11" s="3"/>
      <c r="S11" s="6"/>
      <c r="T11" s="2"/>
      <c r="AP11" s="2"/>
      <c r="BB11" s="2"/>
      <c r="BC11" s="2"/>
    </row>
    <row r="12" spans="1:55" x14ac:dyDescent="0.25">
      <c r="A12" s="5">
        <v>-0.01</v>
      </c>
      <c r="B12" s="23">
        <f t="shared" si="0"/>
        <v>0.3158748130066758</v>
      </c>
      <c r="C12" s="3">
        <v>2.31</v>
      </c>
      <c r="D12" s="3"/>
      <c r="E12" s="3"/>
      <c r="F12" s="3"/>
      <c r="G12" s="3"/>
      <c r="H12" s="16"/>
      <c r="I12" s="6"/>
      <c r="J12" s="2"/>
      <c r="K12" s="5">
        <v>0.04</v>
      </c>
      <c r="L12" s="23">
        <f t="shared" si="1"/>
        <v>0.31769837820282559</v>
      </c>
      <c r="M12" s="3">
        <v>2.3180000000000001</v>
      </c>
      <c r="N12" s="3"/>
      <c r="O12" s="3"/>
      <c r="P12" s="3"/>
      <c r="Q12" s="3"/>
      <c r="R12" s="16"/>
      <c r="S12" s="6"/>
      <c r="T12" s="2"/>
      <c r="AP12" s="2"/>
      <c r="BB12" s="2"/>
      <c r="BC12" s="2"/>
    </row>
    <row r="13" spans="1:55" x14ac:dyDescent="0.25">
      <c r="A13" s="5">
        <v>-10.029999999999999</v>
      </c>
      <c r="B13" s="23">
        <f t="shared" si="0"/>
        <v>9.965864954436579E-2</v>
      </c>
      <c r="C13" s="3">
        <v>2.0670000000000002</v>
      </c>
      <c r="D13" s="3"/>
      <c r="E13" s="3"/>
      <c r="F13" s="3"/>
      <c r="G13" s="3"/>
      <c r="H13" s="3"/>
      <c r="I13" s="6"/>
      <c r="J13" s="2"/>
      <c r="K13" s="5">
        <v>-10.06</v>
      </c>
      <c r="L13" s="23">
        <f t="shared" si="1"/>
        <v>9.9315034506859592E-2</v>
      </c>
      <c r="M13" s="3">
        <v>2.073</v>
      </c>
      <c r="N13" s="3"/>
      <c r="O13" s="3"/>
      <c r="P13" s="3"/>
      <c r="Q13" s="3"/>
      <c r="R13" s="3"/>
      <c r="S13" s="6"/>
      <c r="T13" s="2"/>
      <c r="AP13" s="2"/>
      <c r="BB13" s="2"/>
      <c r="BC13" s="2"/>
    </row>
    <row r="14" spans="1:55" x14ac:dyDescent="0.25">
      <c r="A14" s="5">
        <v>-20.02</v>
      </c>
      <c r="B14" s="23">
        <f t="shared" si="0"/>
        <v>3.1551135795052948E-2</v>
      </c>
      <c r="C14" s="3">
        <v>1.831</v>
      </c>
      <c r="D14" s="3"/>
      <c r="E14" s="3"/>
      <c r="F14" s="3"/>
      <c r="G14" s="3"/>
      <c r="H14" s="15"/>
      <c r="I14" s="6"/>
      <c r="J14" s="2"/>
      <c r="K14" s="5">
        <v>-19.97</v>
      </c>
      <c r="L14" s="23">
        <f t="shared" si="1"/>
        <v>3.1733282489774195E-2</v>
      </c>
      <c r="M14" s="3">
        <v>1.837</v>
      </c>
      <c r="N14" s="3"/>
      <c r="O14" s="3"/>
      <c r="P14" s="3"/>
      <c r="Q14" s="3"/>
      <c r="R14" s="15"/>
      <c r="S14" s="6"/>
      <c r="T14" s="2"/>
      <c r="AP14" s="2"/>
      <c r="BB14" s="2"/>
      <c r="BC14" s="2"/>
    </row>
    <row r="15" spans="1:55" x14ac:dyDescent="0.25">
      <c r="A15" s="5">
        <v>-30.03</v>
      </c>
      <c r="B15" s="23">
        <f t="shared" si="0"/>
        <v>9.965864954436578E-3</v>
      </c>
      <c r="C15" s="3">
        <v>1.585</v>
      </c>
      <c r="D15" s="3"/>
      <c r="E15" s="3"/>
      <c r="F15" s="3"/>
      <c r="G15" s="3"/>
      <c r="H15" s="3"/>
      <c r="I15" s="6"/>
      <c r="J15" s="2"/>
      <c r="K15" s="5">
        <v>-29.97</v>
      </c>
      <c r="L15" s="23">
        <f t="shared" si="1"/>
        <v>1.0034945030122535E-2</v>
      </c>
      <c r="M15" s="3">
        <v>1.591</v>
      </c>
      <c r="N15" s="3"/>
      <c r="O15" s="3"/>
      <c r="P15" s="3"/>
      <c r="Q15" s="3"/>
      <c r="R15" s="3"/>
      <c r="S15" s="6"/>
      <c r="T15" s="2"/>
      <c r="AP15" s="2"/>
    </row>
    <row r="16" spans="1:55" x14ac:dyDescent="0.25">
      <c r="A16" s="5">
        <v>-40</v>
      </c>
      <c r="B16" s="23">
        <f t="shared" si="0"/>
        <v>3.1623868674688677E-3</v>
      </c>
      <c r="C16" s="3">
        <v>1.3440000000000001</v>
      </c>
      <c r="D16" s="3"/>
      <c r="E16" s="3"/>
      <c r="F16" s="3"/>
      <c r="G16" s="3"/>
      <c r="H16" s="17"/>
      <c r="I16" s="6"/>
      <c r="J16" s="2"/>
      <c r="K16" s="5">
        <v>-39.85</v>
      </c>
      <c r="L16" s="23">
        <f t="shared" si="1"/>
        <v>3.2174736423180462E-3</v>
      </c>
      <c r="M16" s="3">
        <v>1.35</v>
      </c>
      <c r="N16" s="3"/>
      <c r="O16" s="3"/>
      <c r="P16" s="3"/>
      <c r="Q16" s="3"/>
      <c r="R16" s="17"/>
      <c r="S16" s="6"/>
      <c r="T16" s="2"/>
      <c r="AP16" s="2"/>
    </row>
    <row r="17" spans="1:5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ht="15.75" thickBo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x14ac:dyDescent="0.25">
      <c r="A19" s="10"/>
      <c r="B19" s="52" t="s">
        <v>8</v>
      </c>
      <c r="C19" s="53"/>
      <c r="D19" s="53"/>
      <c r="E19" s="53"/>
      <c r="F19" s="53"/>
      <c r="G19" s="53"/>
      <c r="H19" s="53"/>
      <c r="I19" s="54"/>
      <c r="J19" s="2"/>
      <c r="K19" s="10"/>
      <c r="L19" s="52" t="s">
        <v>9</v>
      </c>
      <c r="M19" s="53"/>
      <c r="N19" s="53"/>
      <c r="O19" s="53"/>
      <c r="P19" s="53"/>
      <c r="Q19" s="53"/>
      <c r="R19" s="53"/>
      <c r="S19" s="54"/>
    </row>
    <row r="20" spans="1:52" x14ac:dyDescent="0.25">
      <c r="A20" s="5" t="s">
        <v>37</v>
      </c>
      <c r="B20" s="19" t="s">
        <v>34</v>
      </c>
      <c r="C20" s="3" t="s">
        <v>0</v>
      </c>
      <c r="D20" s="3" t="s">
        <v>1</v>
      </c>
      <c r="E20" s="3" t="s">
        <v>2</v>
      </c>
      <c r="F20" s="3" t="s">
        <v>3</v>
      </c>
      <c r="G20" s="3" t="s">
        <v>4</v>
      </c>
      <c r="H20" s="14" t="s">
        <v>5</v>
      </c>
      <c r="I20" s="6" t="s">
        <v>20</v>
      </c>
      <c r="J20" s="2"/>
      <c r="K20" s="5" t="s">
        <v>37</v>
      </c>
      <c r="L20" s="19" t="s">
        <v>34</v>
      </c>
      <c r="M20" s="3" t="s">
        <v>0</v>
      </c>
      <c r="N20" s="3" t="s">
        <v>1</v>
      </c>
      <c r="O20" s="3" t="s">
        <v>2</v>
      </c>
      <c r="P20" s="3" t="s">
        <v>3</v>
      </c>
      <c r="Q20" s="3" t="s">
        <v>4</v>
      </c>
      <c r="R20" s="14" t="s">
        <v>5</v>
      </c>
      <c r="S20" s="6" t="s">
        <v>20</v>
      </c>
    </row>
    <row r="21" spans="1:52" x14ac:dyDescent="0.25">
      <c r="A21" s="5">
        <v>10.02</v>
      </c>
      <c r="B21" s="23">
        <f t="shared" ref="B21:B26" si="2" xml:space="preserve"> (10^((A21-13.01)/20))*SQRT(2)</f>
        <v>1.0023398520685356</v>
      </c>
      <c r="C21" s="3">
        <v>2.5499999999999998</v>
      </c>
      <c r="D21" s="3"/>
      <c r="E21" s="3"/>
      <c r="F21" s="3"/>
      <c r="G21" s="3"/>
      <c r="H21" s="3"/>
      <c r="I21" s="6"/>
      <c r="J21" s="2"/>
      <c r="K21" s="5">
        <v>10.050000000000001</v>
      </c>
      <c r="L21" s="23">
        <f t="shared" ref="L21:L26" si="3" xml:space="preserve"> (10^((K21-13.01)/20))*SQRT(2)</f>
        <v>1.0058077967515604</v>
      </c>
      <c r="M21" s="3">
        <v>2.5619999999999998</v>
      </c>
      <c r="N21" s="3"/>
      <c r="O21" s="3"/>
      <c r="P21" s="3"/>
      <c r="Q21" s="3"/>
      <c r="R21" s="3"/>
      <c r="S21" s="6"/>
    </row>
    <row r="22" spans="1:52" x14ac:dyDescent="0.25">
      <c r="A22" s="5">
        <v>0.02</v>
      </c>
      <c r="B22" s="23">
        <f t="shared" si="2"/>
        <v>0.31696769220928089</v>
      </c>
      <c r="C22" s="3">
        <v>2.3050000000000002</v>
      </c>
      <c r="D22" s="3"/>
      <c r="E22" s="3"/>
      <c r="F22" s="3"/>
      <c r="G22" s="3"/>
      <c r="H22" s="16"/>
      <c r="I22" s="6"/>
      <c r="J22" s="2"/>
      <c r="K22" s="5">
        <v>0.03</v>
      </c>
      <c r="L22" s="23">
        <f t="shared" si="3"/>
        <v>0.31733282489774195</v>
      </c>
      <c r="M22" s="3">
        <v>2.3159999999999998</v>
      </c>
      <c r="N22" s="3"/>
      <c r="O22" s="3"/>
      <c r="P22" s="3"/>
      <c r="Q22" s="3"/>
      <c r="R22" s="16"/>
      <c r="S22" s="6"/>
    </row>
    <row r="23" spans="1:52" x14ac:dyDescent="0.25">
      <c r="A23" s="5">
        <v>-10.029999999999999</v>
      </c>
      <c r="B23" s="23">
        <f t="shared" si="2"/>
        <v>9.965864954436579E-2</v>
      </c>
      <c r="C23" s="3">
        <v>2.0619999999999998</v>
      </c>
      <c r="D23" s="3"/>
      <c r="E23" s="3"/>
      <c r="F23" s="3"/>
      <c r="G23" s="3"/>
      <c r="H23" s="3"/>
      <c r="I23" s="6"/>
      <c r="J23" s="2"/>
      <c r="K23" s="5">
        <v>-9.99</v>
      </c>
      <c r="L23" s="23">
        <f t="shared" si="3"/>
        <v>0.10011865297009068</v>
      </c>
      <c r="M23" s="3">
        <v>2.073</v>
      </c>
      <c r="N23" s="3"/>
      <c r="O23" s="3"/>
      <c r="P23" s="3"/>
      <c r="Q23" s="3"/>
      <c r="R23" s="3"/>
      <c r="S23" s="6"/>
    </row>
    <row r="24" spans="1:52" x14ac:dyDescent="0.25">
      <c r="A24" s="5">
        <v>-20.03</v>
      </c>
      <c r="B24" s="23">
        <f t="shared" si="2"/>
        <v>3.1514832109669752E-2</v>
      </c>
      <c r="C24" s="3">
        <v>1.8260000000000001</v>
      </c>
      <c r="D24" s="3"/>
      <c r="E24" s="3"/>
      <c r="F24" s="3"/>
      <c r="G24" s="3"/>
      <c r="H24" s="15"/>
      <c r="I24" s="6"/>
      <c r="J24" s="2"/>
      <c r="K24" s="5">
        <v>-19.98</v>
      </c>
      <c r="L24" s="23">
        <f t="shared" si="3"/>
        <v>3.1696769220928067E-2</v>
      </c>
      <c r="M24" s="3">
        <v>1.835</v>
      </c>
      <c r="N24" s="3"/>
      <c r="O24" s="3"/>
      <c r="P24" s="3"/>
      <c r="Q24" s="3"/>
      <c r="R24" s="15"/>
      <c r="S24" s="6"/>
    </row>
    <row r="25" spans="1:52" x14ac:dyDescent="0.25">
      <c r="A25" s="5">
        <v>-30</v>
      </c>
      <c r="B25" s="23">
        <f t="shared" si="2"/>
        <v>1.0000345343806664E-2</v>
      </c>
      <c r="C25" s="3">
        <v>1.581</v>
      </c>
      <c r="D25" s="3"/>
      <c r="E25" s="3"/>
      <c r="F25" s="3"/>
      <c r="G25" s="3"/>
      <c r="H25" s="3"/>
      <c r="I25" s="6"/>
      <c r="J25" s="2"/>
      <c r="K25" s="5">
        <v>-30</v>
      </c>
      <c r="L25" s="23">
        <f t="shared" si="3"/>
        <v>1.0000345343806664E-2</v>
      </c>
      <c r="M25" s="3">
        <v>1.589</v>
      </c>
      <c r="N25" s="3"/>
      <c r="O25" s="3"/>
      <c r="P25" s="3"/>
      <c r="Q25" s="3"/>
      <c r="R25" s="3"/>
      <c r="S25" s="6"/>
    </row>
    <row r="26" spans="1:52" x14ac:dyDescent="0.25">
      <c r="A26" s="5">
        <v>-40.01</v>
      </c>
      <c r="B26" s="23">
        <f t="shared" si="2"/>
        <v>3.158748130066758E-3</v>
      </c>
      <c r="C26" s="3">
        <v>1.341</v>
      </c>
      <c r="D26" s="3"/>
      <c r="E26" s="3"/>
      <c r="F26" s="3"/>
      <c r="G26" s="3"/>
      <c r="H26" s="17"/>
      <c r="I26" s="6"/>
      <c r="J26" s="2"/>
      <c r="K26" s="5">
        <v>-40</v>
      </c>
      <c r="L26" s="23">
        <f t="shared" si="3"/>
        <v>3.1623868674688677E-3</v>
      </c>
      <c r="M26" s="3">
        <v>1.3460000000000001</v>
      </c>
      <c r="N26" s="3"/>
      <c r="O26" s="3"/>
      <c r="P26" s="3"/>
      <c r="Q26" s="3"/>
      <c r="R26" s="17"/>
      <c r="S26" s="6"/>
    </row>
    <row r="28" spans="1:52" ht="15.75" thickBot="1" x14ac:dyDescent="0.3"/>
    <row r="29" spans="1:52" x14ac:dyDescent="0.25">
      <c r="A29" s="10"/>
      <c r="B29" s="52" t="s">
        <v>10</v>
      </c>
      <c r="C29" s="53"/>
      <c r="D29" s="53"/>
      <c r="E29" s="53"/>
      <c r="F29" s="53"/>
      <c r="G29" s="53"/>
      <c r="H29" s="53"/>
      <c r="I29" s="54"/>
      <c r="K29" s="10"/>
      <c r="L29" s="52" t="s">
        <v>35</v>
      </c>
      <c r="M29" s="53"/>
      <c r="N29" s="53"/>
      <c r="O29" s="53"/>
      <c r="P29" s="53"/>
      <c r="Q29" s="53"/>
      <c r="R29" s="53"/>
      <c r="S29" s="54"/>
    </row>
    <row r="30" spans="1:52" x14ac:dyDescent="0.25">
      <c r="A30" s="5" t="s">
        <v>37</v>
      </c>
      <c r="B30" s="19" t="s">
        <v>34</v>
      </c>
      <c r="C30" s="3" t="s">
        <v>0</v>
      </c>
      <c r="D30" s="3" t="s">
        <v>1</v>
      </c>
      <c r="E30" s="3" t="s">
        <v>2</v>
      </c>
      <c r="F30" s="3" t="s">
        <v>3</v>
      </c>
      <c r="G30" s="3" t="s">
        <v>4</v>
      </c>
      <c r="H30" s="14" t="s">
        <v>5</v>
      </c>
      <c r="I30" s="6" t="s">
        <v>20</v>
      </c>
      <c r="K30" s="5" t="s">
        <v>37</v>
      </c>
      <c r="L30" s="19" t="s">
        <v>34</v>
      </c>
      <c r="M30" s="3" t="s">
        <v>0</v>
      </c>
      <c r="N30" s="3" t="s">
        <v>1</v>
      </c>
      <c r="O30" s="3" t="s">
        <v>2</v>
      </c>
      <c r="P30" s="3" t="s">
        <v>3</v>
      </c>
      <c r="Q30" s="3" t="s">
        <v>4</v>
      </c>
      <c r="R30" s="14" t="s">
        <v>5</v>
      </c>
      <c r="S30" s="6" t="s">
        <v>20</v>
      </c>
    </row>
    <row r="31" spans="1:52" x14ac:dyDescent="0.25">
      <c r="A31" s="5">
        <v>10</v>
      </c>
      <c r="B31" s="19"/>
      <c r="C31" s="3"/>
      <c r="D31" s="3"/>
      <c r="E31" s="3"/>
      <c r="F31" s="3"/>
      <c r="G31" s="3"/>
      <c r="H31" s="3"/>
      <c r="I31" s="6"/>
      <c r="K31" s="5">
        <v>10</v>
      </c>
      <c r="L31" s="19"/>
      <c r="M31" s="3"/>
      <c r="N31" s="3"/>
      <c r="O31" s="3"/>
      <c r="P31" s="3"/>
      <c r="Q31" s="3"/>
      <c r="R31" s="3"/>
      <c r="S31" s="6"/>
    </row>
    <row r="32" spans="1:52" x14ac:dyDescent="0.25">
      <c r="A32" s="5">
        <v>0</v>
      </c>
      <c r="B32" s="19"/>
      <c r="C32" s="3"/>
      <c r="D32" s="3"/>
      <c r="E32" s="3"/>
      <c r="F32" s="3"/>
      <c r="G32" s="3"/>
      <c r="H32" s="16"/>
      <c r="I32" s="6"/>
      <c r="K32" s="5">
        <v>0</v>
      </c>
      <c r="L32" s="19"/>
      <c r="M32" s="3"/>
      <c r="N32" s="3"/>
      <c r="O32" s="3"/>
      <c r="P32" s="3"/>
      <c r="Q32" s="3"/>
      <c r="R32" s="16"/>
      <c r="S32" s="6"/>
    </row>
    <row r="33" spans="1:27" x14ac:dyDescent="0.25">
      <c r="A33" s="5">
        <v>-10</v>
      </c>
      <c r="B33" s="19"/>
      <c r="C33" s="3"/>
      <c r="D33" s="3"/>
      <c r="E33" s="3"/>
      <c r="F33" s="3"/>
      <c r="G33" s="3"/>
      <c r="H33" s="3"/>
      <c r="I33" s="6"/>
      <c r="K33" s="5">
        <v>-10</v>
      </c>
      <c r="L33" s="19"/>
      <c r="M33" s="3"/>
      <c r="N33" s="3"/>
      <c r="O33" s="3"/>
      <c r="P33" s="3"/>
      <c r="Q33" s="3"/>
      <c r="R33" s="3"/>
      <c r="S33" s="6"/>
    </row>
    <row r="34" spans="1:27" x14ac:dyDescent="0.25">
      <c r="A34" s="5">
        <v>-20</v>
      </c>
      <c r="B34" s="19"/>
      <c r="C34" s="3"/>
      <c r="D34" s="3"/>
      <c r="E34" s="3"/>
      <c r="F34" s="3"/>
      <c r="G34" s="3"/>
      <c r="H34" s="15"/>
      <c r="I34" s="6"/>
      <c r="K34" s="5">
        <v>-20</v>
      </c>
      <c r="L34" s="19"/>
      <c r="M34" s="3"/>
      <c r="N34" s="3"/>
      <c r="O34" s="3"/>
      <c r="P34" s="3"/>
      <c r="Q34" s="3"/>
      <c r="R34" s="15"/>
      <c r="S34" s="6"/>
    </row>
    <row r="35" spans="1:27" x14ac:dyDescent="0.25">
      <c r="A35" s="5">
        <v>-30</v>
      </c>
      <c r="B35" s="19"/>
      <c r="C35" s="3"/>
      <c r="D35" s="3"/>
      <c r="E35" s="3"/>
      <c r="F35" s="3"/>
      <c r="G35" s="3"/>
      <c r="H35" s="3"/>
      <c r="I35" s="6"/>
      <c r="K35" s="5">
        <v>-30</v>
      </c>
      <c r="L35" s="19"/>
      <c r="M35" s="3"/>
      <c r="N35" s="3"/>
      <c r="O35" s="3"/>
      <c r="P35" s="3"/>
      <c r="Q35" s="3"/>
      <c r="R35" s="3"/>
      <c r="S35" s="6"/>
    </row>
    <row r="36" spans="1:27" x14ac:dyDescent="0.25">
      <c r="A36" s="5">
        <v>-40</v>
      </c>
      <c r="B36" s="19"/>
      <c r="C36" s="3"/>
      <c r="D36" s="3"/>
      <c r="E36" s="3"/>
      <c r="F36" s="3"/>
      <c r="G36" s="3"/>
      <c r="H36" s="17"/>
      <c r="I36" s="6"/>
      <c r="K36" s="5">
        <v>-40</v>
      </c>
      <c r="L36" s="19"/>
      <c r="M36" s="3"/>
      <c r="N36" s="3"/>
      <c r="O36" s="3"/>
      <c r="P36" s="3"/>
      <c r="Q36" s="3"/>
      <c r="R36" s="17"/>
      <c r="S36" s="6"/>
    </row>
    <row r="37" spans="1:27" x14ac:dyDescent="0.25">
      <c r="AA37" s="24">
        <f>41.37657*Y9-95.71013</f>
        <v>-34.927948669999999</v>
      </c>
    </row>
    <row r="38" spans="1:27" x14ac:dyDescent="0.25">
      <c r="AA38" s="24">
        <f>41.35328*Y10-95.02144</f>
        <v>-16.326148160000002</v>
      </c>
    </row>
    <row r="39" spans="1:27" x14ac:dyDescent="0.25">
      <c r="V39" s="3">
        <v>2.5569999999999999</v>
      </c>
      <c r="W39" s="5">
        <v>10.029999999999999</v>
      </c>
      <c r="AA39" s="24">
        <f>41.35328*Y11-95.02144</f>
        <v>-95.021439999999998</v>
      </c>
    </row>
    <row r="40" spans="1:27" x14ac:dyDescent="0.25">
      <c r="V40" s="3">
        <v>2.4359999999999999</v>
      </c>
      <c r="W40" s="5">
        <v>5.01</v>
      </c>
    </row>
    <row r="41" spans="1:27" x14ac:dyDescent="0.25">
      <c r="V41" s="3">
        <v>2.31</v>
      </c>
      <c r="W41" s="5">
        <v>-0.01</v>
      </c>
    </row>
    <row r="42" spans="1:27" x14ac:dyDescent="0.25">
      <c r="V42" s="3">
        <v>2.0670000000000002</v>
      </c>
      <c r="W42" s="5">
        <v>-10.029999999999999</v>
      </c>
    </row>
    <row r="43" spans="1:27" x14ac:dyDescent="0.25">
      <c r="V43" s="3">
        <v>1.831</v>
      </c>
      <c r="W43" s="5">
        <v>-20.02</v>
      </c>
    </row>
    <row r="44" spans="1:27" x14ac:dyDescent="0.25">
      <c r="V44" s="3">
        <v>1.585</v>
      </c>
      <c r="W44" s="5">
        <v>-30.3</v>
      </c>
    </row>
    <row r="45" spans="1:27" x14ac:dyDescent="0.25">
      <c r="V45" s="3">
        <v>1.3440000000000001</v>
      </c>
      <c r="W45" s="5">
        <v>-40</v>
      </c>
    </row>
    <row r="46" spans="1:27" ht="15.75" thickBot="1" x14ac:dyDescent="0.3">
      <c r="V46" s="8"/>
      <c r="W46" s="7"/>
    </row>
    <row r="48" spans="1:27" x14ac:dyDescent="0.25">
      <c r="R48" s="1">
        <v>50</v>
      </c>
      <c r="S48" s="1">
        <v>40</v>
      </c>
      <c r="T48" s="1">
        <v>65</v>
      </c>
      <c r="U48" s="1">
        <v>45</v>
      </c>
    </row>
    <row r="49" spans="17:21" x14ac:dyDescent="0.25">
      <c r="R49" s="1" t="s">
        <v>45</v>
      </c>
      <c r="S49" s="1" t="s">
        <v>46</v>
      </c>
      <c r="T49" s="1" t="s">
        <v>47</v>
      </c>
      <c r="U49" s="1" t="s">
        <v>48</v>
      </c>
    </row>
    <row r="50" spans="17:21" x14ac:dyDescent="0.25">
      <c r="Q50" s="5"/>
      <c r="R50" s="29">
        <v>2.5569999999999999</v>
      </c>
      <c r="S50" s="29">
        <v>2.5640000000000001</v>
      </c>
      <c r="T50" s="29">
        <v>2.5499999999999998</v>
      </c>
      <c r="U50" s="29">
        <v>2.5619999999999998</v>
      </c>
    </row>
    <row r="51" spans="17:21" x14ac:dyDescent="0.25">
      <c r="Q51" s="5"/>
      <c r="R51" s="29">
        <v>2.31</v>
      </c>
      <c r="S51" s="29">
        <v>2.3180000000000001</v>
      </c>
      <c r="T51" s="29">
        <v>2.3050000000000002</v>
      </c>
      <c r="U51" s="29">
        <v>2.3159999999999998</v>
      </c>
    </row>
    <row r="52" spans="17:21" x14ac:dyDescent="0.25">
      <c r="Q52" s="5"/>
      <c r="R52" s="29">
        <v>2.0670000000000002</v>
      </c>
      <c r="S52" s="29">
        <v>2.073</v>
      </c>
      <c r="T52" s="29">
        <v>2.0619999999999998</v>
      </c>
      <c r="U52" s="29">
        <v>2.073</v>
      </c>
    </row>
    <row r="53" spans="17:21" x14ac:dyDescent="0.25">
      <c r="Q53" s="5"/>
      <c r="R53" s="29">
        <v>1.831</v>
      </c>
      <c r="S53" s="29">
        <v>1.837</v>
      </c>
      <c r="T53" s="29">
        <v>1.8260000000000001</v>
      </c>
      <c r="U53" s="29">
        <v>1.835</v>
      </c>
    </row>
    <row r="54" spans="17:21" x14ac:dyDescent="0.25">
      <c r="Q54" s="5"/>
      <c r="R54" s="29">
        <v>1.585</v>
      </c>
      <c r="S54" s="29">
        <v>1.591</v>
      </c>
      <c r="T54" s="29">
        <v>1.581</v>
      </c>
      <c r="U54" s="29">
        <v>1.589</v>
      </c>
    </row>
    <row r="55" spans="17:21" x14ac:dyDescent="0.25">
      <c r="Q55" s="5"/>
      <c r="R55" s="29">
        <v>1.3440000000000001</v>
      </c>
      <c r="S55" s="29">
        <v>1.35</v>
      </c>
      <c r="T55" s="29">
        <v>1.341</v>
      </c>
      <c r="U55" s="29">
        <v>1.3460000000000001</v>
      </c>
    </row>
  </sheetData>
  <mergeCells count="6">
    <mergeCell ref="B9:I9"/>
    <mergeCell ref="L9:S9"/>
    <mergeCell ref="B19:I19"/>
    <mergeCell ref="L19:S19"/>
    <mergeCell ref="B29:I29"/>
    <mergeCell ref="L29:S29"/>
  </mergeCells>
  <pageMargins left="0.7" right="0.7" top="0.75" bottom="0.75" header="0.3" footer="0.3"/>
  <pageSetup paperSize="8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5"/>
  <sheetViews>
    <sheetView zoomScale="85" zoomScaleNormal="85" workbookViewId="0">
      <selection activeCell="D12" sqref="D12"/>
    </sheetView>
  </sheetViews>
  <sheetFormatPr baseColWidth="10" defaultColWidth="5.7109375" defaultRowHeight="15" x14ac:dyDescent="0.25"/>
  <cols>
    <col min="1" max="1" width="9.28515625" style="1" customWidth="1"/>
    <col min="2" max="2" width="8.7109375" style="1" customWidth="1"/>
    <col min="3" max="3" width="6" style="1" customWidth="1"/>
    <col min="4" max="10" width="5.7109375" style="1"/>
    <col min="11" max="11" width="9.28515625" style="1" customWidth="1"/>
    <col min="12" max="12" width="8.7109375" style="1" customWidth="1"/>
    <col min="13" max="21" width="5.7109375" style="1"/>
    <col min="22" max="23" width="9.28515625" style="1" customWidth="1"/>
    <col min="24" max="26" width="5.7109375" style="1"/>
    <col min="27" max="27" width="8.28515625" style="1" bestFit="1" customWidth="1"/>
    <col min="28" max="32" width="5.7109375" style="1"/>
    <col min="33" max="34" width="9.28515625" style="1" customWidth="1"/>
    <col min="35" max="40" width="5.7109375" style="1"/>
    <col min="41" max="41" width="7.85546875" style="1" customWidth="1"/>
    <col min="42" max="42" width="8.7109375" style="1" customWidth="1"/>
    <col min="43" max="43" width="5.7109375" style="1"/>
    <col min="44" max="45" width="9.28515625" style="1" customWidth="1"/>
    <col min="46" max="16384" width="5.7109375" style="1"/>
  </cols>
  <sheetData>
    <row r="1" spans="1:5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5" ht="26.25" x14ac:dyDescent="0.4">
      <c r="A2" s="2"/>
      <c r="B2" s="2"/>
      <c r="C2" s="2"/>
      <c r="D2" s="20" t="s">
        <v>11</v>
      </c>
      <c r="E2" s="2"/>
      <c r="F2" s="21" t="s">
        <v>51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0"/>
      <c r="Y2" s="2"/>
      <c r="Z2" s="2"/>
      <c r="AA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 t="s">
        <v>61</v>
      </c>
      <c r="AO2" s="2" t="s">
        <v>60</v>
      </c>
      <c r="AP2" s="2"/>
      <c r="AQ2" s="2"/>
      <c r="AR2" s="2">
        <v>2.5999999999999999E-2</v>
      </c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x14ac:dyDescent="0.25">
      <c r="L3" s="1" t="s">
        <v>6</v>
      </c>
      <c r="M3" s="1" t="s">
        <v>36</v>
      </c>
      <c r="AN3" s="1">
        <v>40</v>
      </c>
      <c r="AO3" s="1">
        <v>-21</v>
      </c>
      <c r="AP3" s="30">
        <f>0.0244*AO3+2.3197</f>
        <v>1.8073000000000001</v>
      </c>
      <c r="BB3" s="2"/>
      <c r="BC3" s="2"/>
    </row>
    <row r="4" spans="1:55" ht="15.75" thickBot="1" x14ac:dyDescent="0.3">
      <c r="A4" s="13" t="s">
        <v>33</v>
      </c>
      <c r="L4" s="1" t="s">
        <v>7</v>
      </c>
      <c r="M4" s="1" t="s">
        <v>42</v>
      </c>
      <c r="AN4" s="1">
        <v>50</v>
      </c>
      <c r="AO4" s="1">
        <v>-21</v>
      </c>
      <c r="AP4" s="30">
        <f>0.0244*AO4+2.3158</f>
        <v>1.8033999999999999</v>
      </c>
      <c r="BB4" s="2"/>
      <c r="BC4" s="2"/>
    </row>
    <row r="5" spans="1:55" x14ac:dyDescent="0.25">
      <c r="A5" s="4" t="s">
        <v>0</v>
      </c>
      <c r="B5" s="11" t="s">
        <v>1</v>
      </c>
      <c r="C5" s="11" t="s">
        <v>2</v>
      </c>
      <c r="D5" s="11" t="s">
        <v>3</v>
      </c>
      <c r="E5" s="11" t="s">
        <v>4</v>
      </c>
      <c r="F5" s="11" t="s">
        <v>5</v>
      </c>
      <c r="G5" s="12" t="s">
        <v>20</v>
      </c>
      <c r="H5" s="2"/>
      <c r="L5" s="1" t="s">
        <v>8</v>
      </c>
      <c r="M5" s="1" t="s">
        <v>43</v>
      </c>
      <c r="AP5" s="30"/>
      <c r="BB5" s="2"/>
      <c r="BC5" s="2"/>
    </row>
    <row r="6" spans="1:55" ht="15.75" thickBot="1" x14ac:dyDescent="0.3">
      <c r="A6" s="25"/>
      <c r="B6" s="26"/>
      <c r="C6" s="26"/>
      <c r="D6" s="26"/>
      <c r="E6" s="26"/>
      <c r="F6" s="26"/>
      <c r="G6" s="27"/>
      <c r="H6" s="2"/>
      <c r="L6" s="1" t="s">
        <v>9</v>
      </c>
      <c r="M6" s="1" t="s">
        <v>44</v>
      </c>
      <c r="AN6" s="1">
        <v>65</v>
      </c>
      <c r="AO6" s="1">
        <v>-21</v>
      </c>
      <c r="AP6" s="30">
        <f>0.0244*AO6+2.3096</f>
        <v>1.7972000000000001</v>
      </c>
      <c r="BB6" s="2"/>
      <c r="BC6" s="2"/>
    </row>
    <row r="7" spans="1:55" x14ac:dyDescent="0.25">
      <c r="L7" s="1" t="s">
        <v>10</v>
      </c>
      <c r="M7" s="1" t="s">
        <v>52</v>
      </c>
      <c r="BB7" s="2"/>
      <c r="BC7" s="2"/>
    </row>
    <row r="8" spans="1:55" ht="15.75" thickBot="1" x14ac:dyDescent="0.3">
      <c r="A8" s="13" t="s">
        <v>32</v>
      </c>
      <c r="B8" s="13"/>
      <c r="L8" s="1" t="s">
        <v>35</v>
      </c>
      <c r="M8" s="1" t="s">
        <v>53</v>
      </c>
      <c r="W8" s="1" t="s">
        <v>38</v>
      </c>
      <c r="X8" s="1" t="s">
        <v>39</v>
      </c>
      <c r="BB8" s="2"/>
      <c r="BC8" s="2"/>
    </row>
    <row r="9" spans="1:55" x14ac:dyDescent="0.25">
      <c r="A9" s="10"/>
      <c r="B9" s="52" t="s">
        <v>55</v>
      </c>
      <c r="C9" s="53"/>
      <c r="D9" s="53"/>
      <c r="E9" s="53"/>
      <c r="F9" s="53"/>
      <c r="G9" s="53"/>
      <c r="H9" s="53"/>
      <c r="I9" s="54"/>
      <c r="J9" s="2"/>
      <c r="K9" s="10"/>
      <c r="L9" s="52" t="s">
        <v>54</v>
      </c>
      <c r="M9" s="53"/>
      <c r="N9" s="53"/>
      <c r="O9" s="53"/>
      <c r="P9" s="53"/>
      <c r="Q9" s="53"/>
      <c r="R9" s="53"/>
      <c r="S9" s="54"/>
      <c r="T9" s="2"/>
      <c r="Y9" s="1">
        <v>1.4690000000000001</v>
      </c>
      <c r="AP9" s="2"/>
      <c r="BB9" s="2"/>
      <c r="BC9" s="2"/>
    </row>
    <row r="10" spans="1:55" x14ac:dyDescent="0.25">
      <c r="A10" s="5" t="s">
        <v>37</v>
      </c>
      <c r="B10" s="19" t="s">
        <v>34</v>
      </c>
      <c r="C10" s="3" t="s">
        <v>0</v>
      </c>
      <c r="D10" s="3" t="s">
        <v>1</v>
      </c>
      <c r="E10" s="3" t="s">
        <v>2</v>
      </c>
      <c r="F10" s="3" t="s">
        <v>3</v>
      </c>
      <c r="G10" s="3" t="s">
        <v>4</v>
      </c>
      <c r="H10" s="14" t="s">
        <v>5</v>
      </c>
      <c r="I10" s="6" t="s">
        <v>20</v>
      </c>
      <c r="J10" s="2"/>
      <c r="K10" s="5" t="s">
        <v>37</v>
      </c>
      <c r="L10" s="19" t="s">
        <v>34</v>
      </c>
      <c r="M10" s="3" t="s">
        <v>0</v>
      </c>
      <c r="N10" s="3" t="s">
        <v>1</v>
      </c>
      <c r="O10" s="3" t="s">
        <v>2</v>
      </c>
      <c r="P10" s="3" t="s">
        <v>3</v>
      </c>
      <c r="Q10" s="3" t="s">
        <v>4</v>
      </c>
      <c r="R10" s="14" t="s">
        <v>5</v>
      </c>
      <c r="S10" s="6" t="s">
        <v>20</v>
      </c>
      <c r="T10" s="2"/>
      <c r="Y10" s="1">
        <v>1.903</v>
      </c>
      <c r="AP10" s="2"/>
      <c r="BB10" s="2"/>
      <c r="BC10" s="2"/>
    </row>
    <row r="11" spans="1:55" x14ac:dyDescent="0.25">
      <c r="A11" s="5">
        <v>6.26</v>
      </c>
      <c r="B11" s="23"/>
      <c r="C11" s="3">
        <v>2.4700000000000002</v>
      </c>
      <c r="D11" s="3">
        <v>2.5030000000000001</v>
      </c>
      <c r="E11" s="3"/>
      <c r="F11" s="3"/>
      <c r="G11" s="3"/>
      <c r="H11" s="3"/>
      <c r="I11" s="6"/>
      <c r="J11" s="2">
        <v>10</v>
      </c>
      <c r="K11" s="5">
        <v>6.35</v>
      </c>
      <c r="L11" s="23"/>
      <c r="M11" s="3">
        <v>2.476</v>
      </c>
      <c r="N11" s="3">
        <v>2.5089999999999999</v>
      </c>
      <c r="O11" s="3"/>
      <c r="P11" s="3"/>
      <c r="Q11" s="3"/>
      <c r="R11" s="3"/>
      <c r="S11" s="6"/>
      <c r="T11" s="2"/>
      <c r="AP11" s="2"/>
      <c r="BB11" s="2"/>
      <c r="BC11" s="2"/>
    </row>
    <row r="12" spans="1:55" x14ac:dyDescent="0.25">
      <c r="A12" s="5">
        <v>-3.73</v>
      </c>
      <c r="B12" s="23"/>
      <c r="C12" s="3">
        <v>2.2250000000000001</v>
      </c>
      <c r="D12" s="3">
        <v>2.2559999999999998</v>
      </c>
      <c r="E12" s="3"/>
      <c r="F12" s="3"/>
      <c r="G12" s="3"/>
      <c r="H12" s="16"/>
      <c r="I12" s="6"/>
      <c r="J12" s="2">
        <v>0</v>
      </c>
      <c r="K12" s="5">
        <v>-3.57</v>
      </c>
      <c r="L12" s="23"/>
      <c r="M12" s="3">
        <v>2.2330000000000001</v>
      </c>
      <c r="N12" s="3">
        <v>2.2629999999999999</v>
      </c>
      <c r="O12" s="3"/>
      <c r="P12" s="3"/>
      <c r="Q12" s="3"/>
      <c r="R12" s="16"/>
      <c r="S12" s="6"/>
      <c r="T12" s="2"/>
      <c r="AP12" s="2"/>
      <c r="BB12" s="2"/>
      <c r="BC12" s="2"/>
    </row>
    <row r="13" spans="1:55" x14ac:dyDescent="0.25">
      <c r="A13" s="5">
        <v>-13.72</v>
      </c>
      <c r="B13" s="23"/>
      <c r="C13" s="3">
        <v>1.9770000000000001</v>
      </c>
      <c r="D13" s="3">
        <v>2.0049999999999999</v>
      </c>
      <c r="E13" s="3"/>
      <c r="F13" s="3"/>
      <c r="G13" s="3"/>
      <c r="H13" s="3"/>
      <c r="I13" s="6"/>
      <c r="J13" s="2">
        <v>-10</v>
      </c>
      <c r="K13" s="5">
        <v>-13.55</v>
      </c>
      <c r="L13" s="23"/>
      <c r="M13" s="3">
        <v>1.984</v>
      </c>
      <c r="N13" s="3">
        <v>2.012</v>
      </c>
      <c r="O13" s="3"/>
      <c r="P13" s="3"/>
      <c r="Q13" s="3"/>
      <c r="R13" s="3"/>
      <c r="S13" s="6"/>
      <c r="T13" s="2"/>
      <c r="AP13" s="2"/>
      <c r="BB13" s="2"/>
      <c r="BC13" s="2"/>
    </row>
    <row r="14" spans="1:55" x14ac:dyDescent="0.25">
      <c r="A14" s="5">
        <v>-23.65</v>
      </c>
      <c r="B14" s="23"/>
      <c r="C14" s="3">
        <v>1.7390000000000001</v>
      </c>
      <c r="D14" s="3">
        <v>1.766</v>
      </c>
      <c r="E14" s="3"/>
      <c r="F14" s="3"/>
      <c r="G14" s="3"/>
      <c r="H14" s="15"/>
      <c r="I14" s="6"/>
      <c r="J14" s="2">
        <v>-20</v>
      </c>
      <c r="K14" s="5">
        <v>-23.5</v>
      </c>
      <c r="L14" s="23"/>
      <c r="M14" s="3">
        <v>1.7470000000000001</v>
      </c>
      <c r="N14" s="3">
        <v>1.7729999999999999</v>
      </c>
      <c r="O14" s="3"/>
      <c r="P14" s="3"/>
      <c r="Q14" s="3"/>
      <c r="R14" s="15"/>
      <c r="S14" s="6"/>
      <c r="T14" s="2"/>
      <c r="AP14" s="2"/>
      <c r="BB14" s="2"/>
      <c r="BC14" s="2"/>
    </row>
    <row r="15" spans="1:55" x14ac:dyDescent="0.25">
      <c r="A15" s="5">
        <v>-33.61</v>
      </c>
      <c r="B15" s="23"/>
      <c r="C15" s="3">
        <v>1.502</v>
      </c>
      <c r="D15" s="3">
        <v>1.524</v>
      </c>
      <c r="E15" s="3"/>
      <c r="F15" s="3"/>
      <c r="G15" s="3"/>
      <c r="H15" s="3"/>
      <c r="I15" s="6"/>
      <c r="J15" s="2">
        <v>-30</v>
      </c>
      <c r="K15" s="5">
        <v>-33.5</v>
      </c>
      <c r="L15" s="23"/>
      <c r="M15" s="3">
        <v>1.508</v>
      </c>
      <c r="N15" s="3">
        <v>1.53</v>
      </c>
      <c r="O15" s="3"/>
      <c r="P15" s="3"/>
      <c r="Q15" s="3"/>
      <c r="R15" s="3"/>
      <c r="S15" s="6"/>
      <c r="T15" s="2"/>
      <c r="AP15" s="2"/>
    </row>
    <row r="16" spans="1:55" x14ac:dyDescent="0.25">
      <c r="A16" s="5">
        <v>-43.45</v>
      </c>
      <c r="B16" s="23"/>
      <c r="C16" s="3">
        <v>1.254</v>
      </c>
      <c r="D16" s="3">
        <v>1.2729999999999999</v>
      </c>
      <c r="E16" s="3"/>
      <c r="F16" s="3"/>
      <c r="G16" s="3"/>
      <c r="H16" s="17"/>
      <c r="I16" s="6"/>
      <c r="J16" s="2">
        <v>-40</v>
      </c>
      <c r="K16" s="5">
        <v>-43.33</v>
      </c>
      <c r="L16" s="23"/>
      <c r="M16" s="3">
        <v>1.26</v>
      </c>
      <c r="N16" s="3">
        <v>1.2789999999999999</v>
      </c>
      <c r="O16" s="3"/>
      <c r="P16" s="3"/>
      <c r="Q16" s="3"/>
      <c r="R16" s="17"/>
      <c r="S16" s="6"/>
      <c r="T16" s="2"/>
      <c r="AP16" s="2"/>
    </row>
    <row r="17" spans="1:5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ht="15.75" thickBo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x14ac:dyDescent="0.25">
      <c r="A19" s="10"/>
      <c r="B19" s="52" t="s">
        <v>56</v>
      </c>
      <c r="C19" s="53"/>
      <c r="D19" s="53"/>
      <c r="E19" s="53"/>
      <c r="F19" s="53"/>
      <c r="G19" s="53"/>
      <c r="H19" s="53"/>
      <c r="I19" s="54"/>
      <c r="J19" s="2"/>
      <c r="K19" s="10"/>
      <c r="L19" s="52" t="s">
        <v>57</v>
      </c>
      <c r="M19" s="53"/>
      <c r="N19" s="53"/>
      <c r="O19" s="53"/>
      <c r="P19" s="53"/>
      <c r="Q19" s="53"/>
      <c r="R19" s="53"/>
      <c r="S19" s="54"/>
    </row>
    <row r="20" spans="1:52" x14ac:dyDescent="0.25">
      <c r="A20" s="5" t="s">
        <v>37</v>
      </c>
      <c r="B20" s="19" t="s">
        <v>34</v>
      </c>
      <c r="C20" s="3" t="s">
        <v>0</v>
      </c>
      <c r="D20" s="3" t="s">
        <v>1</v>
      </c>
      <c r="E20" s="3" t="s">
        <v>2</v>
      </c>
      <c r="F20" s="3" t="s">
        <v>3</v>
      </c>
      <c r="G20" s="3" t="s">
        <v>4</v>
      </c>
      <c r="H20" s="14" t="s">
        <v>5</v>
      </c>
      <c r="I20" s="6" t="s">
        <v>20</v>
      </c>
      <c r="J20" s="2"/>
      <c r="K20" s="5" t="s">
        <v>37</v>
      </c>
      <c r="L20" s="19" t="s">
        <v>34</v>
      </c>
      <c r="M20" s="3" t="s">
        <v>0</v>
      </c>
      <c r="N20" s="3" t="s">
        <v>1</v>
      </c>
      <c r="O20" s="3" t="s">
        <v>2</v>
      </c>
      <c r="P20" s="3" t="s">
        <v>3</v>
      </c>
      <c r="Q20" s="3" t="s">
        <v>4</v>
      </c>
      <c r="R20" s="14" t="s">
        <v>5</v>
      </c>
      <c r="S20" s="6" t="s">
        <v>20</v>
      </c>
    </row>
    <row r="21" spans="1:52" x14ac:dyDescent="0.25">
      <c r="A21" s="5">
        <v>6.21</v>
      </c>
      <c r="B21" s="23"/>
      <c r="C21" s="3">
        <v>2.4620000000000002</v>
      </c>
      <c r="D21" s="3">
        <v>2.4950000000000001</v>
      </c>
      <c r="E21" s="3"/>
      <c r="F21" s="3"/>
      <c r="G21" s="3"/>
      <c r="H21" s="3"/>
      <c r="I21" s="6"/>
      <c r="J21" s="2">
        <v>10</v>
      </c>
      <c r="K21" s="5">
        <v>6.24</v>
      </c>
      <c r="L21" s="23"/>
      <c r="M21" s="3">
        <v>2.472</v>
      </c>
      <c r="N21" s="3">
        <v>2.504</v>
      </c>
      <c r="O21" s="3"/>
      <c r="P21" s="3"/>
      <c r="Q21" s="3"/>
      <c r="R21" s="3"/>
      <c r="S21" s="6"/>
    </row>
    <row r="22" spans="1:52" x14ac:dyDescent="0.25">
      <c r="A22" s="5">
        <v>-3.83</v>
      </c>
      <c r="B22" s="23"/>
      <c r="C22" s="3">
        <v>2.2160000000000002</v>
      </c>
      <c r="D22" s="3">
        <v>2.246</v>
      </c>
      <c r="E22" s="3"/>
      <c r="F22" s="3"/>
      <c r="G22" s="3"/>
      <c r="H22" s="16"/>
      <c r="I22" s="6"/>
      <c r="J22" s="2">
        <v>0</v>
      </c>
      <c r="K22" s="5">
        <v>-3.73</v>
      </c>
      <c r="L22" s="23"/>
      <c r="M22" s="3">
        <v>2.2280000000000002</v>
      </c>
      <c r="N22" s="3">
        <v>2.258</v>
      </c>
      <c r="O22" s="3"/>
      <c r="P22" s="3"/>
      <c r="Q22" s="3"/>
      <c r="R22" s="16"/>
      <c r="S22" s="6"/>
    </row>
    <row r="23" spans="1:52" x14ac:dyDescent="0.25">
      <c r="A23" s="5">
        <v>-13.82</v>
      </c>
      <c r="B23" s="23"/>
      <c r="C23" s="3">
        <v>1.968</v>
      </c>
      <c r="D23" s="3">
        <v>1.996</v>
      </c>
      <c r="E23" s="3"/>
      <c r="F23" s="3"/>
      <c r="G23" s="3"/>
      <c r="H23" s="3"/>
      <c r="I23" s="6"/>
      <c r="J23" s="2">
        <v>-10</v>
      </c>
      <c r="K23" s="5">
        <v>-13.7</v>
      </c>
      <c r="L23" s="23"/>
      <c r="M23" s="3">
        <v>1.9790000000000001</v>
      </c>
      <c r="N23" s="3">
        <v>2.0070000000000001</v>
      </c>
      <c r="O23" s="3"/>
      <c r="P23" s="3"/>
      <c r="Q23" s="3"/>
      <c r="R23" s="3"/>
      <c r="S23" s="6"/>
    </row>
    <row r="24" spans="1:52" x14ac:dyDescent="0.25">
      <c r="A24" s="5">
        <v>-23.78</v>
      </c>
      <c r="B24" s="23"/>
      <c r="C24" s="3">
        <v>1.7310000000000001</v>
      </c>
      <c r="D24" s="3">
        <v>1.756</v>
      </c>
      <c r="E24" s="3"/>
      <c r="F24" s="3"/>
      <c r="G24" s="3"/>
      <c r="H24" s="15"/>
      <c r="I24" s="6"/>
      <c r="J24" s="2">
        <v>-20</v>
      </c>
      <c r="K24" s="5">
        <v>-23.66</v>
      </c>
      <c r="L24" s="23"/>
      <c r="M24" s="3">
        <v>1.742</v>
      </c>
      <c r="N24" s="3">
        <v>1.7669999999999999</v>
      </c>
      <c r="O24" s="3"/>
      <c r="P24" s="3"/>
      <c r="Q24" s="3"/>
      <c r="R24" s="15"/>
      <c r="S24" s="6"/>
    </row>
    <row r="25" spans="1:52" x14ac:dyDescent="0.25">
      <c r="A25" s="5">
        <v>-33.72</v>
      </c>
      <c r="B25" s="23"/>
      <c r="C25" s="3">
        <v>1.494</v>
      </c>
      <c r="D25" s="3">
        <v>1.516</v>
      </c>
      <c r="E25" s="3"/>
      <c r="F25" s="3"/>
      <c r="G25" s="3"/>
      <c r="H25" s="3"/>
      <c r="I25" s="6"/>
      <c r="J25" s="2">
        <v>-30</v>
      </c>
      <c r="K25" s="5">
        <v>-33.630000000000003</v>
      </c>
      <c r="L25" s="23"/>
      <c r="M25" s="3">
        <v>1.5029999999999999</v>
      </c>
      <c r="N25" s="3">
        <v>1.5249999999999999</v>
      </c>
      <c r="O25" s="3"/>
      <c r="P25" s="3"/>
      <c r="Q25" s="3"/>
      <c r="R25" s="3"/>
      <c r="S25" s="6"/>
    </row>
    <row r="26" spans="1:52" x14ac:dyDescent="0.25">
      <c r="A26" s="5">
        <v>-43.44</v>
      </c>
      <c r="B26" s="23"/>
      <c r="C26" s="3">
        <v>1.246</v>
      </c>
      <c r="D26" s="3">
        <v>1.2649999999999999</v>
      </c>
      <c r="E26" s="3"/>
      <c r="F26" s="3"/>
      <c r="G26" s="3"/>
      <c r="H26" s="17"/>
      <c r="I26" s="6"/>
      <c r="J26" s="2">
        <v>-40</v>
      </c>
      <c r="K26" s="5">
        <v>-43.4</v>
      </c>
      <c r="L26" s="23"/>
      <c r="M26" s="3">
        <v>1.256</v>
      </c>
      <c r="N26" s="3">
        <v>1.274</v>
      </c>
      <c r="O26" s="3"/>
      <c r="P26" s="3"/>
      <c r="Q26" s="3"/>
      <c r="R26" s="17"/>
      <c r="S26" s="6"/>
    </row>
    <row r="28" spans="1:52" ht="15.75" thickBot="1" x14ac:dyDescent="0.3"/>
    <row r="29" spans="1:52" x14ac:dyDescent="0.25">
      <c r="A29" s="10"/>
      <c r="B29" s="52" t="s">
        <v>58</v>
      </c>
      <c r="C29" s="53"/>
      <c r="D29" s="53"/>
      <c r="E29" s="53"/>
      <c r="F29" s="53"/>
      <c r="G29" s="53"/>
      <c r="H29" s="53"/>
      <c r="I29" s="54"/>
      <c r="K29" s="10"/>
      <c r="L29" s="52" t="s">
        <v>59</v>
      </c>
      <c r="M29" s="53"/>
      <c r="N29" s="53"/>
      <c r="O29" s="53"/>
      <c r="P29" s="53"/>
      <c r="Q29" s="53"/>
      <c r="R29" s="53"/>
      <c r="S29" s="54"/>
    </row>
    <row r="30" spans="1:52" x14ac:dyDescent="0.25">
      <c r="A30" s="5" t="s">
        <v>37</v>
      </c>
      <c r="B30" s="19" t="s">
        <v>34</v>
      </c>
      <c r="C30" s="3" t="s">
        <v>0</v>
      </c>
      <c r="D30" s="3" t="s">
        <v>1</v>
      </c>
      <c r="E30" s="3" t="s">
        <v>2</v>
      </c>
      <c r="F30" s="3" t="s">
        <v>3</v>
      </c>
      <c r="G30" s="3" t="s">
        <v>4</v>
      </c>
      <c r="H30" s="14" t="s">
        <v>5</v>
      </c>
      <c r="I30" s="6" t="s">
        <v>20</v>
      </c>
      <c r="K30" s="5" t="s">
        <v>37</v>
      </c>
      <c r="L30" s="19" t="s">
        <v>34</v>
      </c>
      <c r="M30" s="3" t="s">
        <v>0</v>
      </c>
      <c r="N30" s="3" t="s">
        <v>1</v>
      </c>
      <c r="O30" s="3" t="s">
        <v>2</v>
      </c>
      <c r="P30" s="3" t="s">
        <v>3</v>
      </c>
      <c r="Q30" s="3" t="s">
        <v>4</v>
      </c>
      <c r="R30" s="14" t="s">
        <v>5</v>
      </c>
      <c r="S30" s="6" t="s">
        <v>20</v>
      </c>
    </row>
    <row r="31" spans="1:52" x14ac:dyDescent="0.25">
      <c r="A31" s="5">
        <v>6.31</v>
      </c>
      <c r="B31" s="19"/>
      <c r="C31" s="3">
        <v>2.4689999999999999</v>
      </c>
      <c r="D31" s="3">
        <v>2.5019999999999998</v>
      </c>
      <c r="E31" s="3"/>
      <c r="F31" s="3"/>
      <c r="G31" s="3"/>
      <c r="H31" s="3"/>
      <c r="I31" s="6"/>
      <c r="J31" s="1">
        <v>10</v>
      </c>
      <c r="K31" s="5">
        <v>6.21</v>
      </c>
      <c r="L31" s="19"/>
      <c r="M31" s="3">
        <v>2.464</v>
      </c>
      <c r="N31" s="3">
        <v>2.4969999999999999</v>
      </c>
      <c r="O31" s="3"/>
      <c r="P31" s="3"/>
      <c r="Q31" s="3"/>
      <c r="R31" s="3"/>
      <c r="S31" s="6"/>
    </row>
    <row r="32" spans="1:52" x14ac:dyDescent="0.25">
      <c r="A32" s="5">
        <v>-3.71</v>
      </c>
      <c r="B32" s="19"/>
      <c r="C32" s="3">
        <v>2.2240000000000002</v>
      </c>
      <c r="D32" s="3">
        <v>2.254</v>
      </c>
      <c r="E32" s="3"/>
      <c r="F32" s="3"/>
      <c r="G32" s="3"/>
      <c r="H32" s="16"/>
      <c r="I32" s="6"/>
      <c r="J32" s="1">
        <v>0</v>
      </c>
      <c r="K32" s="5">
        <v>-3.83</v>
      </c>
      <c r="L32" s="19"/>
      <c r="M32" s="3">
        <v>2.2189999999999999</v>
      </c>
      <c r="N32" s="3">
        <v>2.2490000000000001</v>
      </c>
      <c r="O32" s="3"/>
      <c r="P32" s="3"/>
      <c r="Q32" s="3"/>
      <c r="R32" s="16"/>
      <c r="S32" s="6"/>
    </row>
    <row r="33" spans="1:30" x14ac:dyDescent="0.25">
      <c r="A33" s="5">
        <v>-13.7</v>
      </c>
      <c r="B33" s="19"/>
      <c r="C33" s="3">
        <v>1.9750000000000001</v>
      </c>
      <c r="D33" s="3">
        <v>2.0030000000000001</v>
      </c>
      <c r="E33" s="3"/>
      <c r="F33" s="3"/>
      <c r="G33" s="3"/>
      <c r="H33" s="3"/>
      <c r="I33" s="6"/>
      <c r="J33" s="1">
        <v>-10</v>
      </c>
      <c r="K33" s="5">
        <v>-13.82</v>
      </c>
      <c r="L33" s="19"/>
      <c r="M33" s="3">
        <v>1.97</v>
      </c>
      <c r="N33" s="3">
        <v>1.9990000000000001</v>
      </c>
      <c r="O33" s="3"/>
      <c r="P33" s="3"/>
      <c r="Q33" s="3"/>
      <c r="R33" s="3"/>
      <c r="S33" s="6"/>
    </row>
    <row r="34" spans="1:30" x14ac:dyDescent="0.25">
      <c r="A34" s="5">
        <v>-23.66</v>
      </c>
      <c r="B34" s="19"/>
      <c r="C34" s="3">
        <v>1.7390000000000001</v>
      </c>
      <c r="D34" s="3">
        <v>1.7629999999999999</v>
      </c>
      <c r="E34" s="3"/>
      <c r="F34" s="3"/>
      <c r="G34" s="3"/>
      <c r="H34" s="15"/>
      <c r="I34" s="6"/>
      <c r="J34" s="1">
        <v>-20</v>
      </c>
      <c r="K34" s="5">
        <v>-23.79</v>
      </c>
      <c r="L34" s="19"/>
      <c r="M34" s="3">
        <v>1.7330000000000001</v>
      </c>
      <c r="N34" s="3">
        <v>1.758</v>
      </c>
      <c r="O34" s="3"/>
      <c r="P34" s="3"/>
      <c r="Q34" s="3"/>
      <c r="R34" s="15"/>
      <c r="S34" s="6"/>
    </row>
    <row r="35" spans="1:30" x14ac:dyDescent="0.25">
      <c r="A35" s="5">
        <v>-33.61</v>
      </c>
      <c r="B35" s="19"/>
      <c r="C35" s="3">
        <v>1.5009999999999999</v>
      </c>
      <c r="D35" s="3">
        <v>1.522</v>
      </c>
      <c r="E35" s="3"/>
      <c r="F35" s="3"/>
      <c r="G35" s="3"/>
      <c r="H35" s="3"/>
      <c r="I35" s="6"/>
      <c r="J35" s="1">
        <v>-30</v>
      </c>
      <c r="K35" s="5">
        <v>-33.72</v>
      </c>
      <c r="L35" s="19"/>
      <c r="M35" s="3">
        <v>1.496</v>
      </c>
      <c r="N35" s="3">
        <v>1.518</v>
      </c>
      <c r="O35" s="3"/>
      <c r="P35" s="3"/>
      <c r="Q35" s="3"/>
      <c r="R35" s="3"/>
      <c r="S35" s="6"/>
    </row>
    <row r="36" spans="1:30" x14ac:dyDescent="0.25">
      <c r="A36" s="5">
        <v>-43.33</v>
      </c>
      <c r="B36" s="19"/>
      <c r="C36" s="3">
        <v>1.2529999999999999</v>
      </c>
      <c r="D36" s="3">
        <v>1.272</v>
      </c>
      <c r="E36" s="3"/>
      <c r="F36" s="3"/>
      <c r="G36" s="3"/>
      <c r="H36" s="17"/>
      <c r="I36" s="6"/>
      <c r="J36" s="1">
        <v>-40</v>
      </c>
      <c r="K36" s="5">
        <v>-43.51</v>
      </c>
      <c r="L36" s="19"/>
      <c r="M36" s="3">
        <v>1.248</v>
      </c>
      <c r="N36" s="3">
        <v>1.2669999999999999</v>
      </c>
      <c r="O36" s="3"/>
      <c r="P36" s="3"/>
      <c r="Q36" s="3"/>
      <c r="R36" s="17"/>
      <c r="S36" s="6"/>
    </row>
    <row r="37" spans="1:30" x14ac:dyDescent="0.25">
      <c r="AA37" s="24">
        <f>41.37657*Y9-95.71013</f>
        <v>-34.927948669999999</v>
      </c>
    </row>
    <row r="38" spans="1:30" x14ac:dyDescent="0.25">
      <c r="AA38" s="24">
        <f>41.35328*Y10-95.02144</f>
        <v>-16.326148160000002</v>
      </c>
    </row>
    <row r="39" spans="1:30" x14ac:dyDescent="0.25">
      <c r="V39" s="3">
        <v>2.5569999999999999</v>
      </c>
      <c r="W39" s="5">
        <v>10.029999999999999</v>
      </c>
      <c r="AA39" s="24">
        <f>41.35328*Y11-95.02144</f>
        <v>-95.021439999999998</v>
      </c>
    </row>
    <row r="40" spans="1:30" x14ac:dyDescent="0.25">
      <c r="V40" s="3">
        <v>2.4359999999999999</v>
      </c>
      <c r="W40" s="5">
        <v>5.01</v>
      </c>
    </row>
    <row r="41" spans="1:30" x14ac:dyDescent="0.25">
      <c r="V41" s="3">
        <v>2.31</v>
      </c>
      <c r="W41" s="5">
        <v>-0.01</v>
      </c>
    </row>
    <row r="42" spans="1:30" x14ac:dyDescent="0.25">
      <c r="V42" s="3">
        <v>2.0670000000000002</v>
      </c>
      <c r="W42" s="5">
        <v>-10.029999999999999</v>
      </c>
    </row>
    <row r="43" spans="1:30" x14ac:dyDescent="0.25">
      <c r="V43" s="3">
        <v>1.831</v>
      </c>
      <c r="W43" s="5">
        <v>-20.02</v>
      </c>
      <c r="Y43" s="1">
        <v>40</v>
      </c>
      <c r="Z43" s="1">
        <v>45</v>
      </c>
      <c r="AA43" s="1">
        <v>50</v>
      </c>
      <c r="AB43" s="1">
        <v>55</v>
      </c>
      <c r="AC43" s="1">
        <v>60</v>
      </c>
      <c r="AD43" s="1">
        <v>65</v>
      </c>
    </row>
    <row r="44" spans="1:30" x14ac:dyDescent="0.25">
      <c r="V44" s="3">
        <v>1.585</v>
      </c>
      <c r="W44" s="5">
        <v>-30.3</v>
      </c>
      <c r="Y44" s="1">
        <f>$M11</f>
        <v>2.476</v>
      </c>
      <c r="Z44" s="1">
        <f>$M21</f>
        <v>2.472</v>
      </c>
      <c r="AA44" s="1">
        <f>$C11</f>
        <v>2.4700000000000002</v>
      </c>
      <c r="AB44" s="1">
        <f>$C31</f>
        <v>2.4689999999999999</v>
      </c>
      <c r="AC44" s="1">
        <f>$M31</f>
        <v>2.464</v>
      </c>
      <c r="AD44" s="1">
        <f>$C21</f>
        <v>2.4620000000000002</v>
      </c>
    </row>
    <row r="45" spans="1:30" x14ac:dyDescent="0.25">
      <c r="V45" s="3">
        <v>1.3440000000000001</v>
      </c>
      <c r="W45" s="5">
        <v>-40</v>
      </c>
    </row>
    <row r="46" spans="1:30" ht="15.75" thickBot="1" x14ac:dyDescent="0.3">
      <c r="V46" s="8"/>
      <c r="W46" s="7"/>
    </row>
    <row r="48" spans="1:30" x14ac:dyDescent="0.25">
      <c r="R48" s="1">
        <v>50</v>
      </c>
      <c r="S48" s="1">
        <v>40</v>
      </c>
      <c r="T48" s="1">
        <v>65</v>
      </c>
      <c r="U48" s="1">
        <v>45</v>
      </c>
    </row>
    <row r="49" spans="17:21" x14ac:dyDescent="0.25">
      <c r="R49" s="1" t="s">
        <v>45</v>
      </c>
      <c r="S49" s="1" t="s">
        <v>46</v>
      </c>
      <c r="T49" s="1" t="s">
        <v>47</v>
      </c>
      <c r="U49" s="1" t="s">
        <v>48</v>
      </c>
    </row>
    <row r="50" spans="17:21" x14ac:dyDescent="0.25">
      <c r="Q50" s="5"/>
      <c r="R50" s="29">
        <v>2.5569999999999999</v>
      </c>
      <c r="S50" s="29">
        <v>2.5640000000000001</v>
      </c>
      <c r="T50" s="29">
        <v>2.5499999999999998</v>
      </c>
      <c r="U50" s="29">
        <v>2.5619999999999998</v>
      </c>
    </row>
    <row r="51" spans="17:21" x14ac:dyDescent="0.25">
      <c r="Q51" s="5"/>
      <c r="R51" s="29">
        <v>2.31</v>
      </c>
      <c r="S51" s="29">
        <v>2.3180000000000001</v>
      </c>
      <c r="T51" s="29">
        <v>2.3050000000000002</v>
      </c>
      <c r="U51" s="29">
        <v>2.3159999999999998</v>
      </c>
    </row>
    <row r="52" spans="17:21" x14ac:dyDescent="0.25">
      <c r="Q52" s="5"/>
      <c r="R52" s="29">
        <v>2.0670000000000002</v>
      </c>
      <c r="S52" s="29">
        <v>2.073</v>
      </c>
      <c r="T52" s="29">
        <v>2.0619999999999998</v>
      </c>
      <c r="U52" s="29">
        <v>2.073</v>
      </c>
    </row>
    <row r="53" spans="17:21" x14ac:dyDescent="0.25">
      <c r="Q53" s="5"/>
      <c r="R53" s="29">
        <v>1.831</v>
      </c>
      <c r="S53" s="29">
        <v>1.837</v>
      </c>
      <c r="T53" s="29">
        <v>1.8260000000000001</v>
      </c>
      <c r="U53" s="29">
        <v>1.835</v>
      </c>
    </row>
    <row r="54" spans="17:21" x14ac:dyDescent="0.25">
      <c r="Q54" s="5"/>
      <c r="R54" s="29">
        <v>1.585</v>
      </c>
      <c r="S54" s="29">
        <v>1.591</v>
      </c>
      <c r="T54" s="29">
        <v>1.581</v>
      </c>
      <c r="U54" s="29">
        <v>1.589</v>
      </c>
    </row>
    <row r="55" spans="17:21" x14ac:dyDescent="0.25">
      <c r="Q55" s="5"/>
      <c r="R55" s="29">
        <v>1.3440000000000001</v>
      </c>
      <c r="S55" s="29">
        <v>1.35</v>
      </c>
      <c r="T55" s="29">
        <v>1.341</v>
      </c>
      <c r="U55" s="29">
        <v>1.3460000000000001</v>
      </c>
    </row>
  </sheetData>
  <mergeCells count="6">
    <mergeCell ref="B9:I9"/>
    <mergeCell ref="L9:S9"/>
    <mergeCell ref="B19:I19"/>
    <mergeCell ref="L19:S19"/>
    <mergeCell ref="B29:I29"/>
    <mergeCell ref="L29:S29"/>
  </mergeCells>
  <pageMargins left="0.7" right="0.7" top="0.75" bottom="0.75" header="0.3" footer="0.3"/>
  <pageSetup paperSize="8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topLeftCell="A11" zoomScale="115" zoomScaleNormal="115" workbookViewId="0">
      <selection activeCell="J5" sqref="J5"/>
    </sheetView>
  </sheetViews>
  <sheetFormatPr baseColWidth="10" defaultColWidth="5.7109375" defaultRowHeight="15" x14ac:dyDescent="0.25"/>
  <cols>
    <col min="1" max="1" width="9.28515625" style="1" customWidth="1"/>
    <col min="2" max="2" width="8.7109375" style="1" customWidth="1"/>
    <col min="3" max="3" width="6" style="1" customWidth="1"/>
    <col min="4" max="6" width="5.7109375" style="1"/>
    <col min="7" max="7" width="7" style="1" bestFit="1" customWidth="1"/>
    <col min="8" max="10" width="5.7109375" style="1"/>
    <col min="11" max="11" width="9.28515625" style="1" customWidth="1"/>
    <col min="12" max="12" width="8.7109375" style="1" customWidth="1"/>
    <col min="13" max="21" width="5.7109375" style="1"/>
    <col min="22" max="23" width="9.28515625" style="1" customWidth="1"/>
    <col min="24" max="26" width="5.7109375" style="1"/>
    <col min="27" max="27" width="8.28515625" style="1" bestFit="1" customWidth="1"/>
    <col min="28" max="32" width="5.7109375" style="1"/>
    <col min="33" max="34" width="9.28515625" style="1" customWidth="1"/>
    <col min="35" max="43" width="5.7109375" style="1"/>
    <col min="44" max="45" width="9.28515625" style="1" customWidth="1"/>
    <col min="46" max="16384" width="5.7109375" style="1"/>
  </cols>
  <sheetData>
    <row r="1" spans="1:5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5" ht="26.25" x14ac:dyDescent="0.4">
      <c r="A2" s="2"/>
      <c r="B2" s="2"/>
      <c r="C2" s="2"/>
      <c r="D2" s="20" t="s">
        <v>11</v>
      </c>
      <c r="E2" s="2"/>
      <c r="F2" s="21" t="s">
        <v>50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0"/>
      <c r="Y2" s="2"/>
      <c r="Z2" s="2"/>
      <c r="AA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x14ac:dyDescent="0.25">
      <c r="BB3" s="2"/>
      <c r="BC3" s="2"/>
    </row>
    <row r="4" spans="1:55" ht="15.75" thickBot="1" x14ac:dyDescent="0.3">
      <c r="A4" s="13" t="s">
        <v>33</v>
      </c>
      <c r="BB4" s="2"/>
      <c r="BC4" s="2"/>
    </row>
    <row r="5" spans="1:55" x14ac:dyDescent="0.25">
      <c r="A5" s="4" t="s">
        <v>0</v>
      </c>
      <c r="B5" s="11" t="s">
        <v>1</v>
      </c>
      <c r="C5" s="11" t="s">
        <v>2</v>
      </c>
      <c r="D5" s="11" t="s">
        <v>3</v>
      </c>
      <c r="E5" s="11" t="s">
        <v>4</v>
      </c>
      <c r="F5" s="11" t="s">
        <v>5</v>
      </c>
      <c r="G5" s="12" t="s">
        <v>20</v>
      </c>
      <c r="H5" s="2"/>
      <c r="BB5" s="2"/>
      <c r="BC5" s="2"/>
    </row>
    <row r="6" spans="1:55" ht="15.75" thickBot="1" x14ac:dyDescent="0.3">
      <c r="A6" s="25">
        <v>0.37</v>
      </c>
      <c r="B6" s="26">
        <v>0.39100000000000001</v>
      </c>
      <c r="C6" s="26">
        <v>0.33600000000000002</v>
      </c>
      <c r="D6" s="26">
        <v>0.40100000000000002</v>
      </c>
      <c r="E6" s="26">
        <v>0.39900000000000002</v>
      </c>
      <c r="F6" s="26">
        <v>0.41699999999999998</v>
      </c>
      <c r="G6" s="27"/>
      <c r="H6" s="2"/>
      <c r="BB6" s="2"/>
      <c r="BC6" s="2"/>
    </row>
    <row r="7" spans="1:55" x14ac:dyDescent="0.25">
      <c r="K7" s="1" t="s">
        <v>6</v>
      </c>
      <c r="L7" s="1" t="s">
        <v>73</v>
      </c>
      <c r="BB7" s="2"/>
      <c r="BC7" s="2"/>
    </row>
    <row r="8" spans="1:55" ht="15.75" thickBot="1" x14ac:dyDescent="0.3">
      <c r="A8" s="13" t="s">
        <v>32</v>
      </c>
      <c r="B8" s="13"/>
      <c r="K8" s="40"/>
      <c r="L8" s="21"/>
      <c r="M8" s="40"/>
      <c r="N8" s="40"/>
      <c r="O8" s="40"/>
      <c r="P8" s="40"/>
      <c r="Q8" s="40"/>
      <c r="R8" s="40"/>
      <c r="S8" s="40"/>
      <c r="BB8" s="2"/>
      <c r="BC8" s="2"/>
    </row>
    <row r="9" spans="1:55" x14ac:dyDescent="0.25">
      <c r="A9" s="10"/>
      <c r="B9" s="52" t="s">
        <v>6</v>
      </c>
      <c r="C9" s="53"/>
      <c r="D9" s="53"/>
      <c r="E9" s="53"/>
      <c r="F9" s="53"/>
      <c r="G9" s="53"/>
      <c r="H9" s="53"/>
      <c r="I9" s="54"/>
      <c r="J9" s="2"/>
      <c r="K9" s="40"/>
      <c r="L9" s="18"/>
      <c r="M9" s="18"/>
      <c r="N9" s="18"/>
      <c r="O9" s="18"/>
      <c r="P9" s="18"/>
      <c r="Q9" s="18"/>
      <c r="R9" s="18"/>
      <c r="S9" s="18"/>
      <c r="T9" s="2"/>
      <c r="AP9" s="2"/>
      <c r="BB9" s="2"/>
      <c r="BC9" s="2"/>
    </row>
    <row r="10" spans="1:55" x14ac:dyDescent="0.25">
      <c r="A10" s="5" t="s">
        <v>37</v>
      </c>
      <c r="B10" s="19" t="s">
        <v>34</v>
      </c>
      <c r="C10" s="3" t="s">
        <v>0</v>
      </c>
      <c r="D10" s="3" t="s">
        <v>1</v>
      </c>
      <c r="E10" s="3" t="s">
        <v>2</v>
      </c>
      <c r="F10" s="3" t="s">
        <v>3</v>
      </c>
      <c r="G10" s="3" t="s">
        <v>4</v>
      </c>
      <c r="H10" s="14" t="s">
        <v>5</v>
      </c>
      <c r="I10" s="6" t="s">
        <v>20</v>
      </c>
      <c r="J10" s="2"/>
      <c r="K10" s="40"/>
      <c r="L10" s="40"/>
      <c r="M10" s="40"/>
      <c r="N10" s="40"/>
      <c r="O10" s="40"/>
      <c r="P10" s="40"/>
      <c r="Q10" s="40"/>
      <c r="R10" s="40"/>
      <c r="S10" s="40"/>
      <c r="T10" s="2"/>
      <c r="AP10" s="2"/>
      <c r="BB10" s="2"/>
      <c r="BC10" s="2"/>
    </row>
    <row r="11" spans="1:55" x14ac:dyDescent="0.25">
      <c r="A11" s="47">
        <v>9.81</v>
      </c>
      <c r="B11" s="23">
        <f t="shared" ref="B11:B16" si="0" xml:space="preserve"> (10^((A11-13.01)/20))*SQRT(2)</f>
        <v>0.97839674194330639</v>
      </c>
      <c r="C11" s="3">
        <v>2.4729999999999999</v>
      </c>
      <c r="D11" s="3">
        <v>2.4969999999999999</v>
      </c>
      <c r="E11" s="3">
        <v>2.464</v>
      </c>
      <c r="F11" s="3">
        <v>2.5</v>
      </c>
      <c r="G11" s="3">
        <v>2.52</v>
      </c>
      <c r="H11" s="3">
        <v>2.5089999999999999</v>
      </c>
      <c r="I11" s="6">
        <v>2.5139999999999998</v>
      </c>
      <c r="J11" s="2"/>
      <c r="K11" s="40"/>
      <c r="L11" s="40"/>
      <c r="M11" s="40"/>
      <c r="N11" s="40"/>
      <c r="O11" s="40"/>
      <c r="P11" s="40"/>
      <c r="Q11" s="40"/>
      <c r="R11" s="40"/>
      <c r="S11" s="40"/>
      <c r="T11" s="2"/>
      <c r="AP11" s="2"/>
      <c r="BB11" s="2"/>
      <c r="BC11" s="2"/>
    </row>
    <row r="12" spans="1:55" x14ac:dyDescent="0.25">
      <c r="A12" s="47">
        <v>-0.2</v>
      </c>
      <c r="B12" s="23">
        <f t="shared" si="0"/>
        <v>0.30904021539524296</v>
      </c>
      <c r="C12" s="3">
        <v>2.23</v>
      </c>
      <c r="D12" s="3">
        <v>2.25</v>
      </c>
      <c r="E12" s="3">
        <v>2.2189999999999999</v>
      </c>
      <c r="F12" s="3">
        <v>2.2599999999999998</v>
      </c>
      <c r="G12" s="3">
        <v>2.2789999999999999</v>
      </c>
      <c r="H12" s="16">
        <v>2.266</v>
      </c>
      <c r="I12" s="6">
        <v>2.274</v>
      </c>
      <c r="J12" s="2"/>
      <c r="K12" s="40"/>
      <c r="L12" s="40"/>
      <c r="M12" s="40"/>
      <c r="N12" s="40"/>
      <c r="O12" s="40"/>
      <c r="P12" s="40"/>
      <c r="Q12" s="40"/>
      <c r="R12" s="40"/>
      <c r="S12" s="40"/>
      <c r="T12" s="2"/>
      <c r="AP12" s="2"/>
      <c r="BB12" s="2"/>
      <c r="BC12" s="2"/>
    </row>
    <row r="13" spans="1:55" x14ac:dyDescent="0.25">
      <c r="A13" s="47">
        <v>-10.210000000000001</v>
      </c>
      <c r="B13" s="23">
        <f t="shared" si="0"/>
        <v>9.7614649188061467E-2</v>
      </c>
      <c r="C13" s="3">
        <v>1.9810000000000001</v>
      </c>
      <c r="D13" s="3">
        <v>1.9990000000000001</v>
      </c>
      <c r="E13" s="3">
        <v>1.964</v>
      </c>
      <c r="F13" s="3">
        <v>2.0110000000000001</v>
      </c>
      <c r="G13" s="3">
        <v>2.028</v>
      </c>
      <c r="H13" s="3">
        <v>2.0150000000000001</v>
      </c>
      <c r="I13" s="6">
        <v>2.024</v>
      </c>
      <c r="J13" s="2"/>
      <c r="K13" s="40"/>
      <c r="L13" s="40"/>
      <c r="M13" s="40"/>
      <c r="N13" s="40"/>
      <c r="O13" s="40"/>
      <c r="P13" s="40"/>
      <c r="Q13" s="40"/>
      <c r="R13" s="40"/>
      <c r="S13" s="40"/>
      <c r="T13" s="2"/>
      <c r="AP13" s="2"/>
      <c r="BB13" s="2"/>
      <c r="BC13" s="2"/>
    </row>
    <row r="14" spans="1:55" x14ac:dyDescent="0.25">
      <c r="A14" s="47">
        <v>-20.21</v>
      </c>
      <c r="B14" s="23">
        <f t="shared" si="0"/>
        <v>3.086846244325802E-2</v>
      </c>
      <c r="C14" s="3">
        <v>1.7430000000000001</v>
      </c>
      <c r="D14" s="3">
        <v>1.7589999999999999</v>
      </c>
      <c r="E14" s="3">
        <v>1.726</v>
      </c>
      <c r="F14" s="3">
        <v>1.778</v>
      </c>
      <c r="G14" s="3">
        <v>1.7889999999999999</v>
      </c>
      <c r="H14" s="15">
        <v>1.78</v>
      </c>
      <c r="I14" s="6">
        <v>1.7829999999999999</v>
      </c>
      <c r="J14" s="2"/>
      <c r="K14" s="40"/>
      <c r="L14" s="40"/>
      <c r="M14" s="40"/>
      <c r="N14" s="40"/>
      <c r="O14" s="40"/>
      <c r="P14" s="40"/>
      <c r="Q14" s="40"/>
      <c r="R14" s="40"/>
      <c r="S14" s="40"/>
      <c r="T14" s="2"/>
      <c r="AP14" s="2"/>
      <c r="BB14" s="2"/>
      <c r="BC14" s="2"/>
    </row>
    <row r="15" spans="1:55" x14ac:dyDescent="0.25">
      <c r="A15" s="47">
        <v>-30.2</v>
      </c>
      <c r="B15" s="23">
        <f t="shared" si="0"/>
        <v>9.7727096923800067E-3</v>
      </c>
      <c r="C15" s="3">
        <v>1.5049999999999999</v>
      </c>
      <c r="D15" s="3">
        <v>1.518</v>
      </c>
      <c r="E15" s="3">
        <v>1.4870000000000001</v>
      </c>
      <c r="F15" s="3">
        <v>1.542</v>
      </c>
      <c r="G15" s="3">
        <v>1.5469999999999999</v>
      </c>
      <c r="H15" s="3">
        <v>1.5409999999999999</v>
      </c>
      <c r="I15" s="6">
        <v>1.54</v>
      </c>
      <c r="J15" s="2"/>
      <c r="K15" s="40"/>
      <c r="L15" s="40"/>
      <c r="M15" s="40"/>
      <c r="N15" s="40"/>
      <c r="O15" s="40"/>
      <c r="P15" s="40"/>
      <c r="Q15" s="40"/>
      <c r="R15" s="40"/>
      <c r="S15" s="40"/>
      <c r="T15" s="2"/>
      <c r="AP15" s="2"/>
    </row>
    <row r="16" spans="1:55" ht="15.75" thickBot="1" x14ac:dyDescent="0.3">
      <c r="A16" s="48">
        <v>-40</v>
      </c>
      <c r="B16" s="46">
        <f t="shared" si="0"/>
        <v>3.1623868674688677E-3</v>
      </c>
      <c r="C16" s="8">
        <v>1.2589999999999999</v>
      </c>
      <c r="D16" s="8">
        <v>1.2689999999999999</v>
      </c>
      <c r="E16" s="8">
        <v>1.238</v>
      </c>
      <c r="F16" s="8">
        <v>1.296</v>
      </c>
      <c r="G16" s="8">
        <v>1.296</v>
      </c>
      <c r="H16" s="8">
        <v>1.2929999999999999</v>
      </c>
      <c r="I16" s="9">
        <v>1.2889999999999999</v>
      </c>
      <c r="J16" s="2"/>
      <c r="K16" s="40"/>
      <c r="L16" s="40"/>
      <c r="M16" s="40"/>
      <c r="N16" s="40"/>
      <c r="O16" s="40"/>
      <c r="P16" s="40"/>
      <c r="Q16" s="40"/>
      <c r="R16" s="40"/>
      <c r="S16" s="40"/>
      <c r="T16" s="2"/>
      <c r="AP16" s="2"/>
    </row>
    <row r="17" spans="1:52" x14ac:dyDescent="0.25">
      <c r="K17" s="40"/>
      <c r="L17" s="40"/>
      <c r="M17" s="40"/>
      <c r="N17" s="40"/>
      <c r="O17" s="40"/>
      <c r="P17" s="40"/>
      <c r="Q17" s="40"/>
      <c r="R17" s="40"/>
      <c r="S17" s="40"/>
    </row>
    <row r="18" spans="1:52" x14ac:dyDescent="0.25">
      <c r="A18" s="40"/>
      <c r="B18" s="40"/>
      <c r="C18" s="40"/>
      <c r="D18" s="40"/>
      <c r="E18" s="40"/>
      <c r="F18" s="40"/>
      <c r="G18" s="40"/>
      <c r="H18" s="40"/>
      <c r="I18" s="40"/>
      <c r="J18" s="2"/>
      <c r="K18" s="40"/>
      <c r="L18" s="40"/>
      <c r="M18" s="40"/>
      <c r="N18" s="40"/>
      <c r="O18" s="40"/>
      <c r="P18" s="40"/>
      <c r="Q18" s="40"/>
      <c r="R18" s="40"/>
      <c r="S18" s="40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x14ac:dyDescent="0.25">
      <c r="A19" s="40"/>
      <c r="B19" s="40"/>
      <c r="C19" s="40"/>
      <c r="D19" s="40"/>
      <c r="E19" s="40"/>
      <c r="F19" s="40"/>
      <c r="G19" s="40"/>
      <c r="H19" s="40"/>
      <c r="I19" s="40"/>
      <c r="J19" s="2"/>
      <c r="K19" s="40"/>
      <c r="L19" s="40"/>
      <c r="M19" s="40"/>
      <c r="N19" s="40"/>
      <c r="O19" s="40"/>
      <c r="P19" s="40"/>
      <c r="Q19" s="40"/>
      <c r="R19" s="40"/>
      <c r="S19" s="40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x14ac:dyDescent="0.25">
      <c r="A20" s="40"/>
      <c r="B20" s="55"/>
      <c r="C20" s="55"/>
      <c r="D20" s="55"/>
      <c r="E20" s="55"/>
      <c r="F20" s="55"/>
      <c r="G20" s="55"/>
      <c r="H20" s="55"/>
      <c r="I20" s="55"/>
      <c r="J20" s="2"/>
      <c r="K20" s="40"/>
      <c r="L20" s="18"/>
      <c r="M20" s="18"/>
      <c r="N20" s="18"/>
      <c r="O20" s="18"/>
      <c r="P20" s="18"/>
      <c r="Q20" s="18"/>
      <c r="R20" s="18"/>
      <c r="S20" s="18"/>
    </row>
    <row r="21" spans="1:52" x14ac:dyDescent="0.25">
      <c r="A21" s="40"/>
      <c r="B21" s="40"/>
      <c r="C21" s="40"/>
      <c r="D21" s="40"/>
      <c r="E21" s="40"/>
      <c r="F21" s="40"/>
      <c r="G21" s="40"/>
      <c r="H21" s="40"/>
      <c r="I21" s="40"/>
      <c r="J21" s="2"/>
      <c r="K21" s="40"/>
      <c r="L21" s="40"/>
      <c r="M21" s="40"/>
      <c r="N21" s="40"/>
      <c r="O21" s="40"/>
      <c r="P21" s="40"/>
      <c r="Q21" s="40"/>
      <c r="R21" s="40"/>
      <c r="S21" s="40"/>
    </row>
    <row r="22" spans="1:52" x14ac:dyDescent="0.25">
      <c r="A22" s="40"/>
      <c r="B22" s="40"/>
      <c r="C22" s="40"/>
      <c r="D22" s="40"/>
      <c r="E22" s="40"/>
      <c r="F22" s="40"/>
      <c r="G22" s="40"/>
      <c r="H22" s="40"/>
      <c r="I22" s="40"/>
      <c r="J22" s="2"/>
      <c r="K22" s="40"/>
      <c r="L22" s="40"/>
      <c r="M22" s="40"/>
      <c r="N22" s="40"/>
      <c r="O22" s="40"/>
      <c r="P22" s="40"/>
      <c r="Q22" s="40"/>
      <c r="R22" s="40"/>
      <c r="S22" s="40"/>
    </row>
    <row r="23" spans="1:52" x14ac:dyDescent="0.25">
      <c r="A23" s="40"/>
      <c r="B23" s="40"/>
      <c r="C23" s="40"/>
      <c r="D23" s="40"/>
      <c r="E23" s="40"/>
      <c r="F23" s="40"/>
      <c r="G23" s="40"/>
      <c r="H23" s="40"/>
      <c r="I23" s="40"/>
      <c r="J23" s="2"/>
      <c r="K23" s="40"/>
      <c r="L23" s="40"/>
      <c r="M23" s="40"/>
      <c r="N23" s="40"/>
      <c r="O23" s="40"/>
      <c r="P23" s="40"/>
      <c r="Q23" s="40"/>
      <c r="R23" s="40"/>
      <c r="S23" s="40"/>
    </row>
    <row r="24" spans="1:52" x14ac:dyDescent="0.25">
      <c r="A24" s="40"/>
      <c r="B24" s="40"/>
      <c r="C24" s="40"/>
      <c r="D24" s="40"/>
      <c r="E24" s="40"/>
      <c r="F24" s="40"/>
      <c r="G24" s="40"/>
      <c r="H24" s="40"/>
      <c r="I24" s="40"/>
      <c r="J24" s="2"/>
      <c r="K24" s="40"/>
      <c r="L24" s="40"/>
      <c r="M24" s="40"/>
      <c r="N24" s="40"/>
      <c r="O24" s="40"/>
      <c r="P24" s="40"/>
      <c r="Q24" s="40"/>
      <c r="R24" s="40"/>
      <c r="S24" s="40"/>
    </row>
    <row r="25" spans="1:52" x14ac:dyDescent="0.25">
      <c r="A25" s="40"/>
      <c r="B25" s="40"/>
      <c r="C25" s="40"/>
      <c r="D25" s="40"/>
      <c r="E25" s="40"/>
      <c r="F25" s="40"/>
      <c r="G25" s="40"/>
      <c r="H25" s="40"/>
      <c r="I25" s="40"/>
      <c r="J25" s="2"/>
      <c r="K25" s="40"/>
      <c r="L25" s="40"/>
      <c r="M25" s="40"/>
      <c r="N25" s="40"/>
      <c r="O25" s="40"/>
      <c r="P25" s="40"/>
      <c r="Q25" s="40"/>
      <c r="R25" s="40"/>
      <c r="S25" s="40"/>
    </row>
    <row r="26" spans="1:52" x14ac:dyDescent="0.25">
      <c r="A26" s="40"/>
      <c r="B26" s="40"/>
      <c r="C26" s="40"/>
      <c r="D26" s="40"/>
      <c r="E26" s="40"/>
      <c r="F26" s="40"/>
      <c r="G26" s="40"/>
      <c r="H26" s="40"/>
      <c r="I26" s="40"/>
      <c r="J26" s="2"/>
      <c r="K26" s="40"/>
      <c r="L26" s="40"/>
      <c r="M26" s="40"/>
      <c r="N26" s="40"/>
      <c r="O26" s="40"/>
      <c r="P26" s="40"/>
      <c r="Q26" s="40"/>
      <c r="R26" s="40"/>
      <c r="S26" s="40"/>
    </row>
    <row r="27" spans="1:52" x14ac:dyDescent="0.25">
      <c r="A27" s="40"/>
      <c r="B27" s="40"/>
      <c r="C27" s="40"/>
      <c r="D27" s="40"/>
      <c r="E27" s="40"/>
      <c r="F27" s="40"/>
      <c r="G27" s="40"/>
      <c r="H27" s="40"/>
      <c r="I27" s="40"/>
      <c r="J27" s="2"/>
      <c r="K27" s="40"/>
      <c r="L27" s="40"/>
      <c r="M27" s="40"/>
      <c r="N27" s="40"/>
      <c r="O27" s="40"/>
      <c r="P27" s="40"/>
      <c r="Q27" s="40"/>
      <c r="R27" s="40"/>
      <c r="S27" s="40"/>
    </row>
    <row r="28" spans="1:52" x14ac:dyDescent="0.25">
      <c r="A28" s="40"/>
      <c r="B28" s="40"/>
      <c r="C28" s="40"/>
      <c r="D28" s="40"/>
      <c r="E28" s="40"/>
      <c r="F28" s="40"/>
      <c r="G28" s="40"/>
      <c r="H28" s="40"/>
      <c r="I28" s="40"/>
      <c r="J28" s="2"/>
      <c r="K28" s="40"/>
      <c r="L28" s="40"/>
      <c r="M28" s="40"/>
      <c r="N28" s="40"/>
      <c r="O28" s="40"/>
      <c r="P28" s="40"/>
      <c r="Q28" s="40"/>
      <c r="R28" s="40"/>
      <c r="S28" s="40"/>
    </row>
    <row r="29" spans="1:52" x14ac:dyDescent="0.25">
      <c r="A29" s="40"/>
      <c r="B29" s="40"/>
      <c r="C29" s="40"/>
      <c r="D29" s="40"/>
      <c r="E29" s="40"/>
      <c r="F29" s="40"/>
      <c r="G29" s="40"/>
      <c r="H29" s="40"/>
      <c r="I29" s="40"/>
      <c r="J29" s="2"/>
      <c r="K29" s="40"/>
      <c r="L29" s="40"/>
      <c r="M29" s="40"/>
      <c r="N29" s="40"/>
      <c r="O29" s="40"/>
      <c r="P29" s="40"/>
      <c r="Q29" s="40"/>
      <c r="R29" s="40"/>
      <c r="S29" s="40"/>
    </row>
    <row r="30" spans="1:52" x14ac:dyDescent="0.25">
      <c r="A30" s="40"/>
      <c r="B30" s="40"/>
      <c r="C30" s="40"/>
      <c r="D30" s="40"/>
      <c r="E30" s="40"/>
      <c r="F30" s="40"/>
      <c r="G30" s="40"/>
      <c r="H30" s="40"/>
      <c r="I30" s="40"/>
      <c r="K30" s="40"/>
      <c r="L30" s="40"/>
      <c r="M30" s="40"/>
      <c r="N30" s="40"/>
      <c r="O30" s="40"/>
      <c r="P30" s="40"/>
      <c r="Q30" s="40"/>
      <c r="R30" s="40"/>
      <c r="S30" s="40"/>
    </row>
    <row r="31" spans="1:52" x14ac:dyDescent="0.25">
      <c r="A31" s="40"/>
      <c r="B31" s="40"/>
      <c r="C31" s="40"/>
      <c r="D31" s="40"/>
      <c r="E31" s="40"/>
      <c r="F31" s="40"/>
      <c r="G31" s="40"/>
      <c r="H31" s="40"/>
      <c r="I31" s="40"/>
      <c r="K31" s="40"/>
      <c r="L31" s="40"/>
      <c r="M31" s="40"/>
      <c r="N31" s="40"/>
      <c r="O31" s="40"/>
      <c r="P31" s="40"/>
      <c r="Q31" s="40"/>
      <c r="R31" s="40"/>
      <c r="S31" s="40"/>
    </row>
    <row r="32" spans="1:52" x14ac:dyDescent="0.25">
      <c r="A32" s="40"/>
      <c r="B32" s="40"/>
      <c r="C32" s="40"/>
      <c r="D32" s="40"/>
      <c r="E32" s="40"/>
      <c r="F32" s="40"/>
      <c r="G32" s="40"/>
      <c r="H32" s="40"/>
      <c r="I32" s="40"/>
      <c r="K32" s="40"/>
      <c r="L32" s="40"/>
      <c r="M32" s="40"/>
      <c r="N32" s="40"/>
      <c r="O32" s="40"/>
      <c r="P32" s="40"/>
      <c r="Q32" s="40"/>
      <c r="R32" s="40"/>
      <c r="S32" s="40"/>
    </row>
    <row r="33" spans="1:27" x14ac:dyDescent="0.25">
      <c r="A33" s="40"/>
      <c r="B33" s="55"/>
      <c r="C33" s="55"/>
      <c r="D33" s="55"/>
      <c r="E33" s="55"/>
      <c r="F33" s="55"/>
      <c r="G33" s="55"/>
      <c r="H33" s="55"/>
      <c r="I33" s="55"/>
      <c r="K33" s="40"/>
      <c r="L33" s="18"/>
      <c r="M33" s="18"/>
      <c r="N33" s="18"/>
      <c r="O33" s="18"/>
      <c r="P33" s="18"/>
      <c r="Q33" s="18"/>
      <c r="R33" s="18"/>
      <c r="S33" s="18"/>
    </row>
    <row r="34" spans="1:27" x14ac:dyDescent="0.25">
      <c r="A34" s="40"/>
      <c r="B34" s="40"/>
      <c r="C34" s="40"/>
      <c r="D34" s="40"/>
      <c r="E34" s="40"/>
      <c r="F34" s="40"/>
      <c r="G34" s="40"/>
      <c r="H34" s="40"/>
      <c r="I34" s="40"/>
      <c r="K34" s="40"/>
      <c r="L34" s="40"/>
      <c r="M34" s="40"/>
      <c r="N34" s="40"/>
      <c r="O34" s="40"/>
      <c r="P34" s="40"/>
      <c r="Q34" s="40"/>
      <c r="R34" s="40"/>
      <c r="S34" s="40"/>
    </row>
    <row r="35" spans="1:27" x14ac:dyDescent="0.25">
      <c r="A35" s="40"/>
      <c r="B35" s="40"/>
      <c r="C35" s="40"/>
      <c r="D35" s="40"/>
      <c r="E35" s="40"/>
      <c r="F35" s="40"/>
      <c r="G35" s="40"/>
      <c r="H35" s="40"/>
      <c r="I35" s="40"/>
      <c r="K35" s="40"/>
      <c r="L35" s="40"/>
      <c r="M35" s="40"/>
      <c r="N35" s="40"/>
      <c r="O35" s="40"/>
      <c r="P35" s="40"/>
      <c r="Q35" s="40"/>
      <c r="R35" s="40"/>
      <c r="S35" s="40"/>
    </row>
    <row r="36" spans="1:27" x14ac:dyDescent="0.25">
      <c r="A36" s="40"/>
      <c r="B36" s="40"/>
      <c r="C36" s="40"/>
      <c r="D36" s="40"/>
      <c r="E36" s="40"/>
      <c r="F36" s="40"/>
      <c r="G36" s="40"/>
      <c r="H36" s="40"/>
      <c r="I36" s="40"/>
      <c r="K36" s="40"/>
      <c r="L36" s="40"/>
      <c r="M36" s="40"/>
      <c r="N36" s="40"/>
      <c r="O36" s="40"/>
      <c r="P36" s="40"/>
      <c r="Q36" s="40"/>
      <c r="R36" s="40"/>
      <c r="S36" s="40"/>
    </row>
    <row r="37" spans="1:27" x14ac:dyDescent="0.25">
      <c r="A37" s="40"/>
      <c r="B37" s="40"/>
      <c r="C37" s="40"/>
      <c r="D37" s="40"/>
      <c r="E37" s="40"/>
      <c r="F37" s="40"/>
      <c r="G37" s="40"/>
      <c r="H37" s="40"/>
      <c r="I37" s="40"/>
      <c r="K37" s="40"/>
      <c r="L37" s="40"/>
      <c r="M37" s="40"/>
      <c r="N37" s="40"/>
      <c r="O37" s="40"/>
      <c r="P37" s="40"/>
      <c r="Q37" s="40"/>
      <c r="R37" s="40"/>
      <c r="S37" s="40"/>
    </row>
    <row r="38" spans="1:27" x14ac:dyDescent="0.25">
      <c r="A38" s="40"/>
      <c r="B38" s="40"/>
      <c r="C38" s="40"/>
      <c r="D38" s="40"/>
      <c r="E38" s="40"/>
      <c r="F38" s="40"/>
      <c r="G38" s="40"/>
      <c r="H38" s="40"/>
      <c r="I38" s="40"/>
      <c r="K38" s="40"/>
      <c r="L38" s="40"/>
      <c r="M38" s="40"/>
      <c r="N38" s="40"/>
      <c r="O38" s="40"/>
      <c r="P38" s="40"/>
      <c r="Q38" s="40"/>
      <c r="R38" s="40"/>
      <c r="S38" s="40"/>
    </row>
    <row r="39" spans="1:27" x14ac:dyDescent="0.25">
      <c r="A39" s="40"/>
      <c r="B39" s="40"/>
      <c r="C39" s="40"/>
      <c r="D39" s="40"/>
      <c r="E39" s="40"/>
      <c r="F39" s="40"/>
      <c r="G39" s="40"/>
      <c r="H39" s="40"/>
      <c r="I39" s="40"/>
      <c r="K39" s="40"/>
      <c r="L39" s="40"/>
      <c r="M39" s="40"/>
      <c r="N39" s="40"/>
      <c r="O39" s="40"/>
      <c r="P39" s="40"/>
      <c r="Q39" s="40"/>
      <c r="R39" s="40"/>
      <c r="S39" s="40"/>
    </row>
    <row r="40" spans="1:27" x14ac:dyDescent="0.25">
      <c r="A40" s="40"/>
      <c r="B40" s="40"/>
      <c r="C40" s="40"/>
      <c r="D40" s="40"/>
      <c r="E40" s="40"/>
      <c r="F40" s="40"/>
      <c r="G40" s="40"/>
      <c r="H40" s="40"/>
      <c r="I40" s="40"/>
      <c r="K40" s="40"/>
      <c r="L40" s="40"/>
      <c r="M40" s="40"/>
      <c r="N40" s="40"/>
      <c r="O40" s="40"/>
      <c r="P40" s="40"/>
      <c r="Q40" s="40"/>
      <c r="R40" s="40"/>
      <c r="S40" s="40"/>
    </row>
    <row r="41" spans="1:27" x14ac:dyDescent="0.25">
      <c r="A41" s="40"/>
      <c r="B41" s="40"/>
      <c r="C41" s="40"/>
      <c r="D41" s="40"/>
      <c r="E41" s="40"/>
      <c r="F41" s="40"/>
      <c r="G41" s="40"/>
      <c r="H41" s="40"/>
      <c r="I41" s="40"/>
      <c r="K41" s="40"/>
      <c r="L41" s="40"/>
      <c r="M41" s="40"/>
      <c r="N41" s="40"/>
      <c r="O41" s="40"/>
      <c r="P41" s="40"/>
      <c r="Q41" s="40"/>
      <c r="R41" s="40"/>
      <c r="S41" s="40"/>
    </row>
    <row r="42" spans="1:27" x14ac:dyDescent="0.25">
      <c r="A42" s="40"/>
      <c r="B42" s="40"/>
      <c r="C42" s="40"/>
      <c r="D42" s="40"/>
      <c r="E42" s="40"/>
      <c r="F42" s="40"/>
      <c r="G42" s="40"/>
      <c r="H42" s="40"/>
      <c r="I42" s="40"/>
      <c r="K42" s="40"/>
      <c r="L42" s="40"/>
      <c r="M42" s="40"/>
      <c r="N42" s="40"/>
      <c r="O42" s="40"/>
      <c r="P42" s="40"/>
      <c r="Q42" s="40"/>
      <c r="R42" s="40"/>
      <c r="S42" s="40"/>
      <c r="Z42" s="28" t="s">
        <v>40</v>
      </c>
      <c r="AA42" s="1" t="s">
        <v>41</v>
      </c>
    </row>
    <row r="43" spans="1:27" x14ac:dyDescent="0.25">
      <c r="A43" s="40"/>
      <c r="B43" s="40"/>
      <c r="C43" s="40"/>
      <c r="D43" s="40"/>
      <c r="E43" s="40"/>
      <c r="F43" s="40"/>
      <c r="G43" s="40"/>
      <c r="H43" s="40"/>
      <c r="I43" s="40"/>
      <c r="K43" s="40"/>
      <c r="L43" s="40"/>
      <c r="M43" s="40"/>
      <c r="N43" s="40"/>
      <c r="O43" s="40"/>
      <c r="P43" s="40"/>
      <c r="Q43" s="40"/>
      <c r="R43" s="40"/>
      <c r="S43" s="40"/>
      <c r="Z43" s="1">
        <v>-32.6</v>
      </c>
      <c r="AA43" s="24">
        <f>41.35328*Y9-95.02144</f>
        <v>-95.021439999999998</v>
      </c>
    </row>
    <row r="44" spans="1:27" x14ac:dyDescent="0.25">
      <c r="U44" s="40"/>
      <c r="V44" s="40"/>
      <c r="W44" s="40"/>
      <c r="Z44" s="1">
        <v>-16</v>
      </c>
      <c r="AA44" s="24">
        <f>41.35328*Y10-95.02144</f>
        <v>-95.021439999999998</v>
      </c>
    </row>
    <row r="45" spans="1:27" x14ac:dyDescent="0.25">
      <c r="U45" s="40"/>
      <c r="V45" s="40"/>
      <c r="W45" s="40"/>
      <c r="AA45" s="24"/>
    </row>
    <row r="46" spans="1:27" ht="15.75" thickBot="1" x14ac:dyDescent="0.3">
      <c r="F46" s="40"/>
      <c r="U46" s="40"/>
      <c r="V46" s="40"/>
      <c r="W46" s="40"/>
    </row>
    <row r="47" spans="1:27" x14ac:dyDescent="0.25">
      <c r="B47" s="10"/>
      <c r="C47" s="52" t="s">
        <v>2</v>
      </c>
      <c r="D47" s="53"/>
      <c r="E47" s="54"/>
      <c r="F47" s="18"/>
      <c r="G47" s="18"/>
      <c r="H47" s="18"/>
      <c r="U47" s="40"/>
      <c r="V47" s="40"/>
      <c r="W47" s="40"/>
    </row>
    <row r="48" spans="1:27" x14ac:dyDescent="0.25">
      <c r="B48" s="5" t="s">
        <v>37</v>
      </c>
      <c r="C48" s="3">
        <v>40</v>
      </c>
      <c r="D48" s="3">
        <v>55</v>
      </c>
      <c r="E48" s="6">
        <v>65</v>
      </c>
      <c r="F48" s="40" t="s">
        <v>74</v>
      </c>
      <c r="G48" s="21" t="s">
        <v>64</v>
      </c>
      <c r="H48" s="40"/>
      <c r="U48" s="40"/>
      <c r="V48" s="40"/>
      <c r="W48" s="40"/>
    </row>
    <row r="49" spans="2:23" x14ac:dyDescent="0.25">
      <c r="B49" s="47">
        <v>9.81</v>
      </c>
      <c r="C49" s="3">
        <v>2.4710000000000001</v>
      </c>
      <c r="D49" s="3">
        <v>2.464</v>
      </c>
      <c r="E49" s="6">
        <v>2.4609999999999999</v>
      </c>
      <c r="F49" s="40"/>
      <c r="G49" s="49">
        <f t="shared" ref="G49:G54" si="1">STDEV(C49:E49)</f>
        <v>5.1316014394469974E-3</v>
      </c>
      <c r="H49" s="40"/>
      <c r="U49" s="40"/>
      <c r="V49" s="40"/>
      <c r="W49" s="40"/>
    </row>
    <row r="50" spans="2:23" x14ac:dyDescent="0.25">
      <c r="B50" s="47">
        <v>-0.2</v>
      </c>
      <c r="C50" s="3">
        <v>2.2229999999999999</v>
      </c>
      <c r="D50" s="3">
        <v>2.2189999999999999</v>
      </c>
      <c r="E50" s="6">
        <v>2.2160000000000002</v>
      </c>
      <c r="F50" s="40"/>
      <c r="G50" s="49">
        <f t="shared" si="1"/>
        <v>3.5118845842840914E-3</v>
      </c>
      <c r="H50" s="40"/>
      <c r="U50" s="40"/>
      <c r="V50" s="40"/>
      <c r="W50" s="40"/>
    </row>
    <row r="51" spans="2:23" x14ac:dyDescent="0.25">
      <c r="B51" s="47">
        <v>-10.210000000000001</v>
      </c>
      <c r="C51" s="3">
        <v>1.9710000000000001</v>
      </c>
      <c r="D51" s="3">
        <v>1.964</v>
      </c>
      <c r="E51" s="6">
        <v>1.9610000000000001</v>
      </c>
      <c r="F51" s="40"/>
      <c r="G51" s="49">
        <f t="shared" si="1"/>
        <v>5.1316014394469037E-3</v>
      </c>
      <c r="H51" s="40"/>
      <c r="U51" s="40"/>
      <c r="V51" s="40"/>
      <c r="W51" s="40"/>
    </row>
    <row r="52" spans="2:23" x14ac:dyDescent="0.25">
      <c r="B52" s="47">
        <v>-20.21</v>
      </c>
      <c r="C52" s="3">
        <v>1.732</v>
      </c>
      <c r="D52" s="3">
        <v>1.726</v>
      </c>
      <c r="E52" s="6">
        <v>1.724</v>
      </c>
      <c r="F52" s="40"/>
      <c r="G52" s="49">
        <f t="shared" si="1"/>
        <v>4.1633319989322687E-3</v>
      </c>
      <c r="H52" s="40"/>
      <c r="U52" s="40"/>
      <c r="V52" s="40"/>
      <c r="W52" s="40"/>
    </row>
    <row r="53" spans="2:23" x14ac:dyDescent="0.25">
      <c r="B53" s="47">
        <v>-30.2</v>
      </c>
      <c r="C53" s="3">
        <v>1.49</v>
      </c>
      <c r="D53" s="3">
        <v>1.4870000000000001</v>
      </c>
      <c r="E53" s="6">
        <v>1.4850000000000001</v>
      </c>
      <c r="F53" s="40"/>
      <c r="G53" s="49">
        <f t="shared" si="1"/>
        <v>2.5166114784235267E-3</v>
      </c>
      <c r="H53" s="40"/>
      <c r="U53" s="40"/>
      <c r="V53" s="40"/>
      <c r="W53" s="40"/>
    </row>
    <row r="54" spans="2:23" ht="15.75" thickBot="1" x14ac:dyDescent="0.3">
      <c r="B54" s="48">
        <v>-40</v>
      </c>
      <c r="C54" s="8">
        <v>1.244</v>
      </c>
      <c r="D54" s="8">
        <v>1.238</v>
      </c>
      <c r="E54" s="9">
        <v>1.236</v>
      </c>
      <c r="F54" s="40"/>
      <c r="G54" s="49">
        <f t="shared" si="1"/>
        <v>4.1633319989322687E-3</v>
      </c>
      <c r="H54" s="40"/>
    </row>
    <row r="61" spans="2:23" x14ac:dyDescent="0.25">
      <c r="D61" s="1">
        <f>5/24</f>
        <v>0.20833333333333334</v>
      </c>
    </row>
  </sheetData>
  <mergeCells count="4">
    <mergeCell ref="C47:E47"/>
    <mergeCell ref="B9:I9"/>
    <mergeCell ref="B20:I20"/>
    <mergeCell ref="B33:I33"/>
  </mergeCells>
  <pageMargins left="0.7" right="0.7" top="0.75" bottom="0.75" header="0.3" footer="0.3"/>
  <pageSetup paperSize="8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48"/>
  <sheetViews>
    <sheetView tabSelected="1" topLeftCell="A31" zoomScaleNormal="100" workbookViewId="0">
      <selection activeCell="K55" sqref="K55:L63"/>
    </sheetView>
  </sheetViews>
  <sheetFormatPr baseColWidth="10" defaultColWidth="5.7109375" defaultRowHeight="15" x14ac:dyDescent="0.25"/>
  <cols>
    <col min="1" max="1" width="9.28515625" style="1" customWidth="1"/>
    <col min="2" max="2" width="6" style="1" customWidth="1"/>
    <col min="3" max="10" width="5.7109375" style="1"/>
    <col min="11" max="11" width="9.28515625" style="1" customWidth="1"/>
    <col min="12" max="15" width="5.7109375" style="1"/>
    <col min="16" max="16" width="6.7109375" style="1" bestFit="1" customWidth="1"/>
    <col min="17" max="20" width="5.7109375" style="1"/>
    <col min="21" max="21" width="9.28515625" style="1" customWidth="1"/>
    <col min="22" max="22" width="5.7109375" style="1"/>
    <col min="23" max="23" width="7.140625" style="1" customWidth="1"/>
    <col min="24" max="28" width="5.7109375" style="1"/>
    <col min="29" max="30" width="9.42578125" style="1" customWidth="1"/>
    <col min="31" max="31" width="9.28515625" style="1" customWidth="1"/>
    <col min="32" max="38" width="5.7109375" style="1"/>
    <col min="39" max="39" width="9.5703125" style="1" customWidth="1"/>
    <col min="40" max="40" width="8.5703125" style="1" customWidth="1"/>
    <col min="41" max="41" width="9.28515625" style="1" customWidth="1"/>
    <col min="42" max="16384" width="5.7109375" style="1"/>
  </cols>
  <sheetData>
    <row r="1" spans="1:52" ht="25.9" customHeight="1" x14ac:dyDescent="0.4">
      <c r="B1" s="2"/>
      <c r="C1" s="2"/>
      <c r="E1" s="20" t="s">
        <v>12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0"/>
      <c r="W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ht="25.9" customHeight="1" x14ac:dyDescent="0.4">
      <c r="B2" s="2"/>
      <c r="C2" s="2"/>
      <c r="E2" s="2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0"/>
      <c r="W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ht="15.75" thickBot="1" x14ac:dyDescent="0.3">
      <c r="A3" s="13" t="s">
        <v>62</v>
      </c>
      <c r="AX3" s="2"/>
      <c r="AY3" s="2"/>
      <c r="AZ3" s="2"/>
    </row>
    <row r="4" spans="1:52" x14ac:dyDescent="0.25">
      <c r="A4" s="10"/>
      <c r="B4" s="31" t="s">
        <v>6</v>
      </c>
      <c r="C4" s="32"/>
      <c r="D4" s="32"/>
      <c r="E4" s="32"/>
      <c r="F4" s="32"/>
      <c r="G4" s="32"/>
      <c r="H4" s="32"/>
      <c r="I4" s="33"/>
      <c r="K4" s="10"/>
      <c r="L4" s="31" t="s">
        <v>7</v>
      </c>
      <c r="M4" s="32"/>
      <c r="N4" s="32"/>
      <c r="O4" s="32"/>
      <c r="P4" s="32"/>
      <c r="Q4" s="32"/>
      <c r="R4" s="32"/>
      <c r="S4" s="33"/>
      <c r="AX4" s="2"/>
      <c r="AY4" s="2"/>
      <c r="AZ4" s="2"/>
    </row>
    <row r="5" spans="1:52" x14ac:dyDescent="0.25">
      <c r="A5" s="5" t="s">
        <v>13</v>
      </c>
      <c r="B5" s="3" t="s">
        <v>14</v>
      </c>
      <c r="C5" s="3" t="s">
        <v>15</v>
      </c>
      <c r="D5" s="3" t="s">
        <v>16</v>
      </c>
      <c r="E5" s="3" t="s">
        <v>17</v>
      </c>
      <c r="F5" s="3" t="s">
        <v>18</v>
      </c>
      <c r="G5" s="3" t="s">
        <v>19</v>
      </c>
      <c r="H5" s="3" t="s">
        <v>21</v>
      </c>
      <c r="I5" s="6" t="s">
        <v>29</v>
      </c>
      <c r="K5" s="5" t="s">
        <v>13</v>
      </c>
      <c r="L5" s="3" t="s">
        <v>14</v>
      </c>
      <c r="M5" s="3" t="s">
        <v>15</v>
      </c>
      <c r="N5" s="3" t="s">
        <v>16</v>
      </c>
      <c r="O5" s="3" t="s">
        <v>17</v>
      </c>
      <c r="P5" s="3" t="s">
        <v>18</v>
      </c>
      <c r="Q5" s="3" t="s">
        <v>19</v>
      </c>
      <c r="R5" s="3" t="s">
        <v>21</v>
      </c>
      <c r="S5" s="6" t="s">
        <v>29</v>
      </c>
      <c r="AX5" s="2"/>
      <c r="AY5" s="2"/>
      <c r="AZ5" s="2"/>
    </row>
    <row r="6" spans="1:52" x14ac:dyDescent="0.25">
      <c r="A6" s="5">
        <v>-20.75</v>
      </c>
      <c r="B6" s="3">
        <v>0.33800000000000002</v>
      </c>
      <c r="C6" s="3">
        <v>0.311</v>
      </c>
      <c r="D6" s="3">
        <v>0.311</v>
      </c>
      <c r="E6" s="3">
        <v>0.29899999999999999</v>
      </c>
      <c r="F6" s="3">
        <v>0.316</v>
      </c>
      <c r="G6" s="3">
        <v>0.308</v>
      </c>
      <c r="H6" s="50"/>
      <c r="I6" s="6">
        <v>0.32400000000000001</v>
      </c>
      <c r="K6" s="5">
        <v>-20</v>
      </c>
      <c r="L6" s="3"/>
      <c r="M6" s="3"/>
      <c r="N6" s="3"/>
      <c r="O6" s="3"/>
      <c r="P6" s="3"/>
      <c r="Q6" s="3"/>
      <c r="R6" s="17"/>
      <c r="S6" s="6"/>
      <c r="AX6" s="2"/>
      <c r="AY6" s="2"/>
      <c r="AZ6" s="2"/>
    </row>
    <row r="7" spans="1:52" x14ac:dyDescent="0.25">
      <c r="A7" s="5">
        <v>-15.7</v>
      </c>
      <c r="B7" s="3">
        <v>0.49099999999999999</v>
      </c>
      <c r="C7" s="3">
        <v>0.46400000000000002</v>
      </c>
      <c r="D7" s="3">
        <v>0.46400000000000002</v>
      </c>
      <c r="E7" s="3">
        <v>0.45200000000000001</v>
      </c>
      <c r="F7" s="3">
        <v>0.46700000000000003</v>
      </c>
      <c r="G7" s="3">
        <v>0.46200000000000002</v>
      </c>
      <c r="H7" s="50"/>
      <c r="I7" s="6">
        <v>0.47499999999999998</v>
      </c>
      <c r="K7" s="5">
        <v>-15</v>
      </c>
      <c r="L7" s="3"/>
      <c r="M7" s="3"/>
      <c r="N7" s="3"/>
      <c r="O7" s="3"/>
      <c r="P7" s="3"/>
      <c r="Q7" s="3"/>
      <c r="R7" s="3"/>
      <c r="S7" s="6"/>
      <c r="AX7" s="2"/>
      <c r="AY7" s="2"/>
      <c r="AZ7" s="2"/>
    </row>
    <row r="8" spans="1:52" x14ac:dyDescent="0.25">
      <c r="A8" s="5">
        <v>-11.1</v>
      </c>
      <c r="B8" s="3">
        <v>0.60699999999999998</v>
      </c>
      <c r="C8" s="3">
        <v>0.60699999999999998</v>
      </c>
      <c r="D8" s="3">
        <v>0.60699999999999998</v>
      </c>
      <c r="E8" s="3">
        <v>0.60299999999999998</v>
      </c>
      <c r="F8" s="3">
        <v>0.61099999999999999</v>
      </c>
      <c r="G8" s="3">
        <v>0.60599999999999998</v>
      </c>
      <c r="H8" s="50"/>
      <c r="I8" s="6">
        <v>0.61699999999999999</v>
      </c>
      <c r="K8" s="5">
        <v>-10</v>
      </c>
      <c r="L8" s="3"/>
      <c r="M8" s="3"/>
      <c r="N8" s="3"/>
      <c r="O8" s="3"/>
      <c r="P8" s="3"/>
      <c r="Q8" s="3"/>
      <c r="R8" s="3"/>
      <c r="S8" s="6"/>
      <c r="U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X8" s="2"/>
      <c r="AY8" s="2"/>
      <c r="AZ8" s="2"/>
    </row>
    <row r="9" spans="1:52" x14ac:dyDescent="0.25">
      <c r="A9" s="5">
        <v>-5.52</v>
      </c>
      <c r="B9" s="3">
        <v>0.79900000000000004</v>
      </c>
      <c r="C9" s="3">
        <v>0.77100000000000002</v>
      </c>
      <c r="D9" s="3">
        <v>0.77100000000000002</v>
      </c>
      <c r="E9" s="3">
        <v>0.77200000000000002</v>
      </c>
      <c r="F9" s="3">
        <v>0.77300000000000002</v>
      </c>
      <c r="G9" s="3">
        <v>0.77300000000000002</v>
      </c>
      <c r="H9" s="50"/>
      <c r="I9" s="6">
        <v>0.78100000000000003</v>
      </c>
      <c r="K9" s="5">
        <v>-5</v>
      </c>
      <c r="L9" s="3"/>
      <c r="M9" s="3"/>
      <c r="N9" s="3"/>
      <c r="O9" s="3"/>
      <c r="P9" s="3"/>
      <c r="Q9" s="3"/>
      <c r="R9" s="3"/>
      <c r="S9" s="6"/>
      <c r="U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X9" s="2"/>
      <c r="AY9" s="2"/>
      <c r="AZ9" s="2"/>
    </row>
    <row r="10" spans="1:52" x14ac:dyDescent="0.25">
      <c r="A10" s="5">
        <v>5.52</v>
      </c>
      <c r="B10" s="3">
        <v>1.1020000000000001</v>
      </c>
      <c r="C10" s="3">
        <v>1.069</v>
      </c>
      <c r="D10" s="3">
        <v>1.069</v>
      </c>
      <c r="E10" s="3">
        <v>1.08</v>
      </c>
      <c r="F10" s="3">
        <v>1.073</v>
      </c>
      <c r="G10" s="3">
        <v>1.075</v>
      </c>
      <c r="H10" s="50"/>
      <c r="I10" s="6">
        <v>1.0780000000000001</v>
      </c>
      <c r="K10" s="5">
        <v>5</v>
      </c>
      <c r="L10" s="3"/>
      <c r="M10" s="3"/>
      <c r="N10" s="3"/>
      <c r="O10" s="3"/>
      <c r="P10" s="3"/>
      <c r="Q10" s="3"/>
      <c r="R10" s="3"/>
      <c r="S10" s="6"/>
      <c r="U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X10" s="2"/>
      <c r="AY10" s="2"/>
      <c r="AZ10" s="2"/>
    </row>
    <row r="11" spans="1:52" x14ac:dyDescent="0.25">
      <c r="A11" s="5">
        <v>11.1</v>
      </c>
      <c r="B11" s="3">
        <v>1.2669999999999999</v>
      </c>
      <c r="C11" s="3">
        <v>1.2310000000000001</v>
      </c>
      <c r="D11" s="3">
        <v>1.2310000000000001</v>
      </c>
      <c r="E11" s="3">
        <v>1.274</v>
      </c>
      <c r="F11" s="3">
        <v>1.2370000000000001</v>
      </c>
      <c r="G11" s="3">
        <v>1.24</v>
      </c>
      <c r="H11" s="50"/>
      <c r="I11" s="6">
        <v>1.2410000000000001</v>
      </c>
      <c r="K11" s="5">
        <v>10</v>
      </c>
      <c r="L11" s="3"/>
      <c r="M11" s="3"/>
      <c r="N11" s="3"/>
      <c r="O11" s="3"/>
      <c r="P11" s="3"/>
      <c r="Q11" s="3"/>
      <c r="R11" s="3"/>
      <c r="S11" s="6"/>
      <c r="U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X11" s="2"/>
      <c r="AY11" s="2"/>
      <c r="AZ11" s="2"/>
    </row>
    <row r="12" spans="1:52" x14ac:dyDescent="0.25">
      <c r="A12" s="5">
        <v>15.7</v>
      </c>
      <c r="B12" s="3">
        <v>1.4119999999999999</v>
      </c>
      <c r="C12" s="3">
        <v>1.375</v>
      </c>
      <c r="D12" s="3">
        <v>1.3740000000000001</v>
      </c>
      <c r="E12" s="3">
        <v>1.397</v>
      </c>
      <c r="F12" s="3">
        <v>1.381</v>
      </c>
      <c r="G12" s="3">
        <v>1.385</v>
      </c>
      <c r="H12" s="50"/>
      <c r="I12" s="6">
        <v>1.383</v>
      </c>
      <c r="K12" s="5">
        <v>15</v>
      </c>
      <c r="L12" s="3"/>
      <c r="M12" s="3"/>
      <c r="N12" s="3"/>
      <c r="O12" s="3"/>
      <c r="P12" s="3"/>
      <c r="Q12" s="3"/>
      <c r="R12" s="3"/>
      <c r="S12" s="6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X12" s="2"/>
      <c r="AY12" s="2"/>
      <c r="AZ12" s="2"/>
    </row>
    <row r="13" spans="1:52" ht="15.75" thickBot="1" x14ac:dyDescent="0.3">
      <c r="A13" s="7">
        <v>20.75</v>
      </c>
      <c r="B13" s="8">
        <v>1.5660000000000001</v>
      </c>
      <c r="C13" s="8">
        <v>1.5269999999999999</v>
      </c>
      <c r="D13" s="8">
        <v>1.5269999999999999</v>
      </c>
      <c r="E13" s="8">
        <v>1.552</v>
      </c>
      <c r="F13" s="8">
        <v>1.532</v>
      </c>
      <c r="G13" s="8">
        <v>1.5389999999999999</v>
      </c>
      <c r="H13" s="51"/>
      <c r="I13" s="9">
        <v>1.5329999999999999</v>
      </c>
      <c r="K13" s="7">
        <v>20</v>
      </c>
      <c r="L13" s="8"/>
      <c r="M13" s="8"/>
      <c r="N13" s="8"/>
      <c r="O13" s="8"/>
      <c r="P13" s="8"/>
      <c r="Q13" s="8"/>
      <c r="R13" s="8"/>
      <c r="S13" s="9"/>
      <c r="U13" s="2"/>
      <c r="V13" s="2"/>
      <c r="W13" s="2"/>
      <c r="AP13" s="18"/>
      <c r="AQ13" s="2"/>
    </row>
    <row r="14" spans="1:52" x14ac:dyDescent="0.25">
      <c r="U14" s="2"/>
      <c r="V14" s="2"/>
      <c r="W14" s="2"/>
      <c r="AP14" s="2"/>
      <c r="AQ14" s="2"/>
    </row>
    <row r="15" spans="1:52" ht="15.75" thickBot="1" x14ac:dyDescent="0.3">
      <c r="U15" s="2"/>
      <c r="V15" s="2"/>
      <c r="W15" s="2"/>
      <c r="AP15" s="2"/>
      <c r="AQ15" s="2"/>
    </row>
    <row r="16" spans="1:52" x14ac:dyDescent="0.25">
      <c r="A16" s="10"/>
      <c r="B16" s="31" t="s">
        <v>8</v>
      </c>
      <c r="C16" s="32"/>
      <c r="D16" s="32"/>
      <c r="E16" s="32"/>
      <c r="F16" s="32"/>
      <c r="G16" s="32"/>
      <c r="H16" s="32"/>
      <c r="I16" s="33"/>
      <c r="K16" s="10"/>
      <c r="L16" s="31" t="s">
        <v>9</v>
      </c>
      <c r="M16" s="32"/>
      <c r="N16" s="32"/>
      <c r="O16" s="32"/>
      <c r="P16" s="32"/>
      <c r="Q16" s="32"/>
      <c r="R16" s="32"/>
      <c r="S16" s="33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X16" s="2"/>
      <c r="AY16" s="2"/>
      <c r="AZ16" s="2"/>
    </row>
    <row r="17" spans="1:52" x14ac:dyDescent="0.25">
      <c r="A17" s="5" t="s">
        <v>13</v>
      </c>
      <c r="B17" s="3" t="s">
        <v>14</v>
      </c>
      <c r="C17" s="3" t="s">
        <v>15</v>
      </c>
      <c r="D17" s="3" t="s">
        <v>16</v>
      </c>
      <c r="E17" s="3" t="s">
        <v>17</v>
      </c>
      <c r="F17" s="3" t="s">
        <v>18</v>
      </c>
      <c r="G17" s="3" t="s">
        <v>19</v>
      </c>
      <c r="H17" s="3" t="s">
        <v>21</v>
      </c>
      <c r="I17" s="6" t="s">
        <v>29</v>
      </c>
      <c r="K17" s="5" t="s">
        <v>13</v>
      </c>
      <c r="L17" s="3" t="s">
        <v>14</v>
      </c>
      <c r="M17" s="3" t="s">
        <v>15</v>
      </c>
      <c r="N17" s="3" t="s">
        <v>16</v>
      </c>
      <c r="O17" s="3" t="s">
        <v>17</v>
      </c>
      <c r="P17" s="3" t="s">
        <v>18</v>
      </c>
      <c r="Q17" s="3" t="s">
        <v>19</v>
      </c>
      <c r="R17" s="3" t="s">
        <v>21</v>
      </c>
      <c r="S17" s="6" t="s">
        <v>29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X17" s="2"/>
      <c r="AY17" s="2"/>
      <c r="AZ17" s="2"/>
    </row>
    <row r="18" spans="1:52" x14ac:dyDescent="0.25">
      <c r="A18" s="5">
        <v>-20</v>
      </c>
      <c r="B18" s="3"/>
      <c r="C18" s="3"/>
      <c r="D18" s="3"/>
      <c r="E18" s="3"/>
      <c r="F18" s="3"/>
      <c r="G18" s="3"/>
      <c r="H18" s="17"/>
      <c r="I18" s="6"/>
      <c r="K18" s="5">
        <v>-20.78</v>
      </c>
      <c r="L18" s="3">
        <v>0.316</v>
      </c>
      <c r="M18" s="3">
        <v>0.28899999999999998</v>
      </c>
      <c r="N18" s="3">
        <v>0.28999999999999998</v>
      </c>
      <c r="O18" s="3">
        <v>0.27700000000000002</v>
      </c>
      <c r="P18" s="3">
        <v>0.29399999999999998</v>
      </c>
      <c r="Q18" s="3">
        <v>0.28699999999999998</v>
      </c>
      <c r="R18" s="50"/>
      <c r="S18" s="6">
        <v>0.27600000000000002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X18" s="2"/>
      <c r="AY18" s="2"/>
      <c r="AZ18" s="2"/>
    </row>
    <row r="19" spans="1:52" x14ac:dyDescent="0.25">
      <c r="A19" s="5">
        <v>-15</v>
      </c>
      <c r="B19" s="3"/>
      <c r="C19" s="3"/>
      <c r="D19" s="3"/>
      <c r="E19" s="3"/>
      <c r="F19" s="3"/>
      <c r="G19" s="3"/>
      <c r="H19" s="3"/>
      <c r="I19" s="6"/>
      <c r="K19" s="5">
        <v>-15.54</v>
      </c>
      <c r="L19" s="3">
        <v>0.47</v>
      </c>
      <c r="M19" s="3">
        <v>0.442</v>
      </c>
      <c r="N19" s="3">
        <v>0.44400000000000001</v>
      </c>
      <c r="O19" s="3">
        <v>0.436</v>
      </c>
      <c r="P19" s="3">
        <v>0.44700000000000001</v>
      </c>
      <c r="Q19" s="3">
        <v>0.442</v>
      </c>
      <c r="R19" s="50"/>
      <c r="S19" s="6">
        <v>0.43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X19" s="2"/>
      <c r="AY19" s="2"/>
      <c r="AZ19" s="2"/>
    </row>
    <row r="20" spans="1:52" x14ac:dyDescent="0.25">
      <c r="A20" s="5">
        <v>-10</v>
      </c>
      <c r="B20" s="3"/>
      <c r="C20" s="3"/>
      <c r="D20" s="3"/>
      <c r="E20" s="3"/>
      <c r="F20" s="3"/>
      <c r="G20" s="3"/>
      <c r="H20" s="3"/>
      <c r="I20" s="6"/>
      <c r="K20" s="5">
        <v>-10.84</v>
      </c>
      <c r="L20" s="3">
        <v>0.58799999999999997</v>
      </c>
      <c r="M20" s="3">
        <v>0.58699999999999997</v>
      </c>
      <c r="N20" s="3">
        <v>0.58799999999999997</v>
      </c>
      <c r="O20" s="3">
        <v>0.58299999999999996</v>
      </c>
      <c r="P20" s="3">
        <v>0.59</v>
      </c>
      <c r="Q20" s="3">
        <v>0.58599999999999997</v>
      </c>
      <c r="R20" s="50"/>
      <c r="S20" s="6">
        <v>0.57099999999999995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X20" s="2"/>
      <c r="AY20" s="2"/>
      <c r="AZ20" s="2"/>
    </row>
    <row r="21" spans="1:52" x14ac:dyDescent="0.25">
      <c r="A21" s="5">
        <v>-5</v>
      </c>
      <c r="B21" s="3"/>
      <c r="C21" s="3"/>
      <c r="D21" s="3"/>
      <c r="E21" s="3"/>
      <c r="F21" s="3"/>
      <c r="G21" s="3"/>
      <c r="H21" s="3"/>
      <c r="I21" s="6"/>
      <c r="K21" s="5">
        <v>-5.54</v>
      </c>
      <c r="L21" s="3">
        <v>0.77900000000000003</v>
      </c>
      <c r="M21" s="3">
        <v>0.75</v>
      </c>
      <c r="N21" s="3">
        <v>0.754</v>
      </c>
      <c r="O21" s="3">
        <v>0.752</v>
      </c>
      <c r="P21" s="3">
        <v>0.754</v>
      </c>
      <c r="Q21" s="3">
        <v>0.753</v>
      </c>
      <c r="R21" s="50"/>
      <c r="S21" s="6">
        <v>0.73599999999999999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X21" s="2"/>
      <c r="AY21" s="2"/>
      <c r="AZ21" s="2"/>
    </row>
    <row r="22" spans="1:52" x14ac:dyDescent="0.25">
      <c r="A22" s="5">
        <v>5</v>
      </c>
      <c r="B22" s="3"/>
      <c r="C22" s="3"/>
      <c r="D22" s="3"/>
      <c r="E22" s="3"/>
      <c r="F22" s="3"/>
      <c r="G22" s="3"/>
      <c r="H22" s="3"/>
      <c r="I22" s="6"/>
      <c r="K22" s="5">
        <v>5.35</v>
      </c>
      <c r="L22" s="3">
        <v>1.1240000000000001</v>
      </c>
      <c r="M22" s="3">
        <v>1.089</v>
      </c>
      <c r="N22" s="3">
        <v>1.093</v>
      </c>
      <c r="O22" s="3">
        <v>1.099</v>
      </c>
      <c r="P22" s="3">
        <v>1.0920000000000001</v>
      </c>
      <c r="Q22" s="3">
        <v>1.095</v>
      </c>
      <c r="R22" s="50"/>
      <c r="S22" s="6">
        <v>1.071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X22" s="2"/>
      <c r="AY22" s="2"/>
      <c r="AZ22" s="2"/>
    </row>
    <row r="23" spans="1:52" x14ac:dyDescent="0.25">
      <c r="A23" s="5">
        <v>10</v>
      </c>
      <c r="B23" s="3"/>
      <c r="C23" s="3"/>
      <c r="D23" s="3"/>
      <c r="E23" s="3"/>
      <c r="F23" s="3"/>
      <c r="G23" s="3"/>
      <c r="H23" s="3"/>
      <c r="I23" s="6"/>
      <c r="K23" s="5">
        <v>10.84</v>
      </c>
      <c r="L23" s="3">
        <v>1.2949999999999999</v>
      </c>
      <c r="M23" s="3">
        <v>1.256</v>
      </c>
      <c r="N23" s="3">
        <v>1.2569999999999999</v>
      </c>
      <c r="O23" s="3">
        <v>1.2689999999999999</v>
      </c>
      <c r="P23" s="3">
        <v>1.2569999999999999</v>
      </c>
      <c r="Q23" s="3">
        <v>1.2609999999999999</v>
      </c>
      <c r="R23" s="50"/>
      <c r="S23" s="6">
        <v>1.2370000000000001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X23" s="2"/>
      <c r="AY23" s="2"/>
      <c r="AZ23" s="2"/>
    </row>
    <row r="24" spans="1:52" x14ac:dyDescent="0.25">
      <c r="A24" s="5">
        <v>15</v>
      </c>
      <c r="B24" s="3"/>
      <c r="C24" s="3"/>
      <c r="D24" s="3"/>
      <c r="E24" s="3"/>
      <c r="F24" s="3"/>
      <c r="G24" s="3"/>
      <c r="H24" s="3"/>
      <c r="I24" s="6"/>
      <c r="K24" s="5">
        <v>15.54</v>
      </c>
      <c r="L24" s="3">
        <v>1.4359999999999999</v>
      </c>
      <c r="M24" s="3">
        <v>1.397</v>
      </c>
      <c r="N24" s="3">
        <v>1.4019999999999999</v>
      </c>
      <c r="O24" s="3">
        <v>1.415</v>
      </c>
      <c r="P24" s="3">
        <v>1.4</v>
      </c>
      <c r="Q24" s="3">
        <v>1.405</v>
      </c>
      <c r="R24" s="50"/>
      <c r="S24" s="6">
        <v>1.38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X24" s="2"/>
      <c r="AY24" s="2"/>
      <c r="AZ24" s="2"/>
    </row>
    <row r="25" spans="1:52" ht="15.75" thickBot="1" x14ac:dyDescent="0.3">
      <c r="A25" s="7">
        <v>20</v>
      </c>
      <c r="B25" s="8"/>
      <c r="C25" s="8"/>
      <c r="D25" s="8"/>
      <c r="E25" s="8"/>
      <c r="F25" s="8"/>
      <c r="G25" s="8"/>
      <c r="H25" s="8"/>
      <c r="I25" s="9"/>
      <c r="K25" s="7">
        <v>20.78</v>
      </c>
      <c r="L25" s="8">
        <v>1.5920000000000001</v>
      </c>
      <c r="M25" s="8">
        <v>1.5489999999999999</v>
      </c>
      <c r="N25" s="8">
        <v>1.5549999999999999</v>
      </c>
      <c r="O25" s="8">
        <v>1.575</v>
      </c>
      <c r="P25" s="8">
        <v>1.5549999999999999</v>
      </c>
      <c r="Q25" s="8">
        <v>1.56</v>
      </c>
      <c r="R25" s="50"/>
      <c r="S25" s="9">
        <v>1.536</v>
      </c>
      <c r="U25" s="2"/>
      <c r="V25" s="2"/>
      <c r="W25" s="2"/>
      <c r="AP25" s="2"/>
      <c r="AQ25" s="2"/>
      <c r="AR25" s="2"/>
      <c r="AS25" s="2"/>
      <c r="AT25" s="2"/>
      <c r="AU25" s="2"/>
      <c r="AV25" s="2"/>
      <c r="AX25" s="2"/>
      <c r="AY25" s="2"/>
      <c r="AZ25" s="2"/>
    </row>
    <row r="26" spans="1:52" x14ac:dyDescent="0.25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U26" s="2"/>
      <c r="V26" s="2"/>
      <c r="W26" s="2"/>
      <c r="AP26" s="2"/>
      <c r="AQ26" s="2"/>
      <c r="AR26" s="2"/>
      <c r="AS26" s="2"/>
      <c r="AT26" s="2"/>
      <c r="AU26" s="2"/>
      <c r="AV26" s="2"/>
      <c r="AX26" s="2"/>
      <c r="AY26" s="2"/>
      <c r="AZ26" s="2"/>
    </row>
    <row r="27" spans="1:52" ht="15.75" thickBot="1" x14ac:dyDescent="0.3">
      <c r="U27" s="2"/>
      <c r="V27" s="2"/>
      <c r="W27" s="2"/>
      <c r="AP27" s="2"/>
      <c r="AQ27" s="2"/>
      <c r="AR27" s="2"/>
      <c r="AS27" s="2"/>
      <c r="AT27" s="2"/>
      <c r="AU27" s="2"/>
      <c r="AV27" s="2"/>
      <c r="AX27" s="2"/>
      <c r="AY27" s="2"/>
      <c r="AZ27" s="2"/>
    </row>
    <row r="28" spans="1:52" x14ac:dyDescent="0.25">
      <c r="A28" s="10"/>
      <c r="B28" s="31" t="s">
        <v>10</v>
      </c>
      <c r="C28" s="32"/>
      <c r="D28" s="32"/>
      <c r="E28" s="32"/>
      <c r="F28" s="32"/>
      <c r="G28" s="32"/>
      <c r="H28" s="32"/>
      <c r="I28" s="33"/>
      <c r="K28" s="10"/>
      <c r="L28" s="31" t="s">
        <v>35</v>
      </c>
      <c r="M28" s="32"/>
      <c r="N28" s="32"/>
      <c r="O28" s="32"/>
      <c r="P28" s="32"/>
      <c r="Q28" s="32"/>
      <c r="R28" s="32"/>
      <c r="S28" s="33"/>
      <c r="U28" s="2"/>
      <c r="V28" s="2"/>
      <c r="W28" s="2"/>
      <c r="AP28" s="2"/>
      <c r="AQ28" s="2"/>
      <c r="AR28" s="2"/>
      <c r="AS28" s="2"/>
      <c r="AT28" s="2"/>
      <c r="AU28" s="2"/>
      <c r="AV28" s="2"/>
      <c r="AX28" s="2"/>
      <c r="AY28" s="2"/>
      <c r="AZ28" s="2"/>
    </row>
    <row r="29" spans="1:52" x14ac:dyDescent="0.25">
      <c r="A29" s="5" t="s">
        <v>13</v>
      </c>
      <c r="B29" s="3" t="s">
        <v>14</v>
      </c>
      <c r="C29" s="3" t="s">
        <v>15</v>
      </c>
      <c r="D29" s="3" t="s">
        <v>16</v>
      </c>
      <c r="E29" s="3" t="s">
        <v>17</v>
      </c>
      <c r="F29" s="3" t="s">
        <v>18</v>
      </c>
      <c r="G29" s="3" t="s">
        <v>19</v>
      </c>
      <c r="H29" s="3" t="s">
        <v>21</v>
      </c>
      <c r="I29" s="6" t="s">
        <v>29</v>
      </c>
      <c r="K29" s="5" t="s">
        <v>13</v>
      </c>
      <c r="L29" s="3" t="s">
        <v>14</v>
      </c>
      <c r="M29" s="3" t="s">
        <v>15</v>
      </c>
      <c r="N29" s="3" t="s">
        <v>16</v>
      </c>
      <c r="O29" s="3" t="s">
        <v>17</v>
      </c>
      <c r="P29" s="3" t="s">
        <v>18</v>
      </c>
      <c r="Q29" s="3" t="s">
        <v>19</v>
      </c>
      <c r="R29" s="3" t="s">
        <v>21</v>
      </c>
      <c r="S29" s="6" t="s">
        <v>29</v>
      </c>
      <c r="U29" s="2"/>
      <c r="V29" s="2"/>
      <c r="W29" s="2"/>
      <c r="AM29" s="2"/>
      <c r="AP29" s="2"/>
      <c r="AQ29" s="2"/>
      <c r="AR29" s="2"/>
      <c r="AS29" s="2"/>
      <c r="AT29" s="2"/>
      <c r="AU29" s="2"/>
      <c r="AV29" s="2"/>
      <c r="AX29" s="2"/>
      <c r="AY29" s="2"/>
      <c r="AZ29" s="2"/>
    </row>
    <row r="30" spans="1:52" x14ac:dyDescent="0.25">
      <c r="A30" s="5">
        <v>-20</v>
      </c>
      <c r="B30" s="3"/>
      <c r="C30" s="3"/>
      <c r="D30" s="3"/>
      <c r="E30" s="3"/>
      <c r="F30" s="3"/>
      <c r="G30" s="3"/>
      <c r="H30" s="17"/>
      <c r="I30" s="6"/>
      <c r="K30" s="5">
        <v>-21.2</v>
      </c>
      <c r="L30" s="3">
        <v>0.314</v>
      </c>
      <c r="M30" s="3">
        <v>0.28499999999999998</v>
      </c>
      <c r="N30" s="3">
        <v>0.28299999999999997</v>
      </c>
      <c r="O30" s="3">
        <v>0.27300000000000002</v>
      </c>
      <c r="P30" s="3">
        <v>0.28799999999999998</v>
      </c>
      <c r="Q30" s="3">
        <v>0.28499999999999998</v>
      </c>
      <c r="R30" s="50"/>
      <c r="S30" s="6">
        <v>0.29699999999999999</v>
      </c>
      <c r="U30" s="2"/>
      <c r="V30" s="2"/>
      <c r="W30" s="2"/>
      <c r="X30" s="2"/>
      <c r="AM30" s="2"/>
      <c r="AP30" s="2"/>
      <c r="AQ30" s="2"/>
      <c r="AR30" s="2"/>
      <c r="AS30" s="2"/>
      <c r="AT30" s="2"/>
      <c r="AU30" s="2"/>
      <c r="AV30" s="2"/>
      <c r="AX30" s="2"/>
      <c r="AY30" s="2"/>
      <c r="AZ30" s="2"/>
    </row>
    <row r="31" spans="1:52" x14ac:dyDescent="0.25">
      <c r="A31" s="5">
        <v>-15</v>
      </c>
      <c r="B31" s="3"/>
      <c r="C31" s="3"/>
      <c r="D31" s="3"/>
      <c r="E31" s="3"/>
      <c r="F31" s="3"/>
      <c r="G31" s="3"/>
      <c r="H31" s="3"/>
      <c r="I31" s="6"/>
      <c r="K31" s="5">
        <v>-16</v>
      </c>
      <c r="L31" s="3">
        <v>0.47099999999999997</v>
      </c>
      <c r="M31" s="3">
        <v>0.441</v>
      </c>
      <c r="N31" s="3">
        <v>0.443</v>
      </c>
      <c r="O31" s="3">
        <v>0.434</v>
      </c>
      <c r="P31" s="3">
        <v>0.44600000000000001</v>
      </c>
      <c r="Q31" s="3">
        <v>0.44</v>
      </c>
      <c r="R31" s="50"/>
      <c r="S31" s="6">
        <v>0.45400000000000001</v>
      </c>
      <c r="U31" s="2"/>
      <c r="V31" s="2"/>
      <c r="W31" s="2"/>
      <c r="X31" s="2"/>
      <c r="AM31" s="2"/>
      <c r="AP31" s="2"/>
      <c r="AQ31" s="2"/>
      <c r="AR31" s="2"/>
      <c r="AS31" s="2"/>
      <c r="AT31" s="2"/>
      <c r="AU31" s="2"/>
      <c r="AV31" s="2"/>
      <c r="AX31" s="2"/>
      <c r="AY31" s="2"/>
      <c r="AZ31" s="2"/>
    </row>
    <row r="32" spans="1:52" x14ac:dyDescent="0.25">
      <c r="A32" s="5">
        <v>-10</v>
      </c>
      <c r="B32" s="3"/>
      <c r="C32" s="3"/>
      <c r="D32" s="3"/>
      <c r="E32" s="3"/>
      <c r="F32" s="3"/>
      <c r="G32" s="3"/>
      <c r="H32" s="3"/>
      <c r="I32" s="6"/>
      <c r="K32" s="5">
        <v>-11.23</v>
      </c>
      <c r="L32" s="3">
        <v>0.58199999999999996</v>
      </c>
      <c r="M32" s="3">
        <v>0.58399999999999996</v>
      </c>
      <c r="N32" s="3">
        <v>0.58599999999999997</v>
      </c>
      <c r="O32" s="3">
        <v>0.58199999999999996</v>
      </c>
      <c r="P32" s="3">
        <v>0.58899999999999997</v>
      </c>
      <c r="Q32" s="3">
        <v>0.58499999999999996</v>
      </c>
      <c r="R32" s="50"/>
      <c r="S32" s="6">
        <v>0.59799999999999998</v>
      </c>
      <c r="AM32" s="2"/>
      <c r="AX32" s="2"/>
      <c r="AY32" s="2"/>
      <c r="AZ32" s="2"/>
    </row>
    <row r="33" spans="1:52" x14ac:dyDescent="0.25">
      <c r="A33" s="5">
        <v>-5</v>
      </c>
      <c r="B33" s="3"/>
      <c r="C33" s="3"/>
      <c r="D33" s="3"/>
      <c r="E33" s="3"/>
      <c r="F33" s="3"/>
      <c r="G33" s="3"/>
      <c r="H33" s="3"/>
      <c r="I33" s="6"/>
      <c r="K33" s="5">
        <v>-5.82</v>
      </c>
      <c r="L33" s="3">
        <v>0.78</v>
      </c>
      <c r="M33" s="3">
        <v>0.75</v>
      </c>
      <c r="N33" s="3">
        <v>0.748</v>
      </c>
      <c r="O33" s="3">
        <v>0.75</v>
      </c>
      <c r="P33" s="3">
        <v>0.752</v>
      </c>
      <c r="Q33" s="3">
        <v>0.752</v>
      </c>
      <c r="R33" s="50"/>
      <c r="S33" s="6">
        <v>0.75900000000000001</v>
      </c>
      <c r="U33" s="1" t="s">
        <v>6</v>
      </c>
      <c r="V33" s="1" t="s">
        <v>42</v>
      </c>
      <c r="AM33" s="2"/>
      <c r="AX33" s="2"/>
      <c r="AY33" s="2"/>
      <c r="AZ33" s="2"/>
    </row>
    <row r="34" spans="1:52" x14ac:dyDescent="0.25">
      <c r="A34" s="5">
        <v>5</v>
      </c>
      <c r="B34" s="3"/>
      <c r="C34" s="3"/>
      <c r="D34" s="3"/>
      <c r="E34" s="3"/>
      <c r="F34" s="3"/>
      <c r="G34" s="3"/>
      <c r="H34" s="3"/>
      <c r="I34" s="6"/>
      <c r="K34" s="5">
        <v>5.82</v>
      </c>
      <c r="L34" s="3">
        <v>1.123</v>
      </c>
      <c r="M34" s="3">
        <v>1.0900000000000001</v>
      </c>
      <c r="N34" s="3">
        <v>1.0960000000000001</v>
      </c>
      <c r="O34" s="3">
        <v>1.101</v>
      </c>
      <c r="P34" s="3">
        <v>1.095</v>
      </c>
      <c r="Q34" s="3">
        <v>1.097</v>
      </c>
      <c r="R34" s="50"/>
      <c r="S34" s="6">
        <v>1.1000000000000001</v>
      </c>
      <c r="U34" s="1" t="s">
        <v>7</v>
      </c>
      <c r="V34" s="1" t="s">
        <v>44</v>
      </c>
      <c r="AX34" s="2"/>
      <c r="AY34" s="2"/>
      <c r="AZ34" s="2"/>
    </row>
    <row r="35" spans="1:52" x14ac:dyDescent="0.25">
      <c r="A35" s="5">
        <v>10</v>
      </c>
      <c r="B35" s="3"/>
      <c r="C35" s="3"/>
      <c r="D35" s="3"/>
      <c r="E35" s="3"/>
      <c r="F35" s="3"/>
      <c r="G35" s="3"/>
      <c r="H35" s="3"/>
      <c r="I35" s="6"/>
      <c r="K35" s="5">
        <v>11.23</v>
      </c>
      <c r="L35" s="3">
        <v>1.2909999999999999</v>
      </c>
      <c r="M35" s="3">
        <v>1.2529999999999999</v>
      </c>
      <c r="N35" s="3">
        <v>1.2609999999999999</v>
      </c>
      <c r="O35" s="3">
        <v>1.268</v>
      </c>
      <c r="P35" s="3">
        <v>1.2569999999999999</v>
      </c>
      <c r="Q35" s="3">
        <v>1.262</v>
      </c>
      <c r="R35" s="50"/>
      <c r="S35" s="6">
        <v>1.262</v>
      </c>
      <c r="U35" s="1" t="s">
        <v>8</v>
      </c>
      <c r="V35" s="1" t="s">
        <v>36</v>
      </c>
      <c r="AX35" s="2"/>
      <c r="AY35" s="2"/>
      <c r="AZ35" s="2"/>
    </row>
    <row r="36" spans="1:52" x14ac:dyDescent="0.25">
      <c r="A36" s="5">
        <v>15</v>
      </c>
      <c r="B36" s="3"/>
      <c r="C36" s="3"/>
      <c r="D36" s="3"/>
      <c r="E36" s="3"/>
      <c r="F36" s="3"/>
      <c r="G36" s="3"/>
      <c r="H36" s="3"/>
      <c r="I36" s="6"/>
      <c r="K36" s="5">
        <v>16</v>
      </c>
      <c r="L36" s="3">
        <v>1.4330000000000001</v>
      </c>
      <c r="M36" s="3">
        <v>1.395</v>
      </c>
      <c r="N36" s="3">
        <v>1.403</v>
      </c>
      <c r="O36" s="3">
        <v>1.4159999999999999</v>
      </c>
      <c r="P36" s="3">
        <v>1.4019999999999999</v>
      </c>
      <c r="Q36" s="3">
        <v>1.407</v>
      </c>
      <c r="R36" s="50"/>
      <c r="S36" s="6">
        <v>1.403</v>
      </c>
      <c r="U36" s="1" t="s">
        <v>9</v>
      </c>
      <c r="V36" s="1" t="s">
        <v>52</v>
      </c>
      <c r="AX36" s="2"/>
      <c r="AY36" s="2"/>
      <c r="AZ36" s="2"/>
    </row>
    <row r="37" spans="1:52" ht="15.75" thickBot="1" x14ac:dyDescent="0.3">
      <c r="A37" s="7">
        <v>20</v>
      </c>
      <c r="B37" s="8"/>
      <c r="C37" s="8"/>
      <c r="D37" s="8"/>
      <c r="E37" s="8"/>
      <c r="F37" s="8"/>
      <c r="G37" s="8"/>
      <c r="H37" s="8"/>
      <c r="I37" s="9"/>
      <c r="K37" s="7">
        <v>21.2</v>
      </c>
      <c r="L37" s="8">
        <v>1.59</v>
      </c>
      <c r="M37" s="8">
        <v>1.554</v>
      </c>
      <c r="N37" s="8">
        <v>1.5609999999999999</v>
      </c>
      <c r="O37" s="8">
        <v>1.579</v>
      </c>
      <c r="P37" s="8">
        <v>1.5609999999999999</v>
      </c>
      <c r="Q37" s="8">
        <v>1.5660000000000001</v>
      </c>
      <c r="R37" s="50"/>
      <c r="S37" s="9">
        <v>1.56</v>
      </c>
      <c r="U37" s="1" t="s">
        <v>10</v>
      </c>
      <c r="V37" s="1" t="s">
        <v>53</v>
      </c>
      <c r="AX37" s="2"/>
      <c r="AY37" s="2"/>
      <c r="AZ37" s="2"/>
    </row>
    <row r="38" spans="1:52" ht="15.75" thickBot="1" x14ac:dyDescent="0.3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U38" s="1" t="s">
        <v>35</v>
      </c>
      <c r="V38" s="1" t="s">
        <v>43</v>
      </c>
      <c r="AX38" s="2"/>
      <c r="AY38" s="2"/>
      <c r="AZ38" s="2"/>
    </row>
    <row r="39" spans="1:52" ht="15.75" thickTop="1" x14ac:dyDescent="0.25">
      <c r="AX39" s="2"/>
      <c r="AY39" s="2"/>
      <c r="AZ39" s="2"/>
    </row>
    <row r="40" spans="1:52" x14ac:dyDescent="0.25">
      <c r="A40" s="13" t="s">
        <v>63</v>
      </c>
      <c r="AX40" s="2"/>
      <c r="AY40" s="2"/>
      <c r="AZ40" s="2"/>
    </row>
    <row r="41" spans="1:52" ht="15.75" thickBot="1" x14ac:dyDescent="0.3">
      <c r="AX41" s="2"/>
      <c r="AY41" s="2"/>
      <c r="AZ41" s="2"/>
    </row>
    <row r="42" spans="1:52" x14ac:dyDescent="0.25">
      <c r="A42" s="10"/>
      <c r="B42" s="31" t="s">
        <v>6</v>
      </c>
      <c r="C42" s="32"/>
      <c r="D42" s="32"/>
      <c r="E42" s="32"/>
      <c r="F42" s="32"/>
      <c r="G42" s="32"/>
      <c r="H42" s="32"/>
      <c r="I42" s="33"/>
      <c r="K42" s="10"/>
      <c r="L42" s="31" t="s">
        <v>7</v>
      </c>
      <c r="M42" s="32"/>
      <c r="N42" s="32"/>
      <c r="O42" s="32"/>
      <c r="P42" s="32"/>
      <c r="Q42" s="32"/>
      <c r="R42" s="32"/>
      <c r="S42" s="33"/>
      <c r="AX42" s="2"/>
      <c r="AY42" s="2"/>
      <c r="AZ42" s="2"/>
    </row>
    <row r="43" spans="1:52" x14ac:dyDescent="0.25">
      <c r="A43" s="5" t="s">
        <v>31</v>
      </c>
      <c r="B43" s="3" t="s">
        <v>22</v>
      </c>
      <c r="C43" s="3" t="s">
        <v>23</v>
      </c>
      <c r="D43" s="3" t="s">
        <v>24</v>
      </c>
      <c r="E43" s="3" t="s">
        <v>25</v>
      </c>
      <c r="F43" s="3" t="s">
        <v>26</v>
      </c>
      <c r="G43" s="3" t="s">
        <v>27</v>
      </c>
      <c r="H43" s="3" t="s">
        <v>28</v>
      </c>
      <c r="I43" s="6" t="s">
        <v>30</v>
      </c>
      <c r="K43" s="5" t="s">
        <v>31</v>
      </c>
      <c r="L43" s="3" t="s">
        <v>22</v>
      </c>
      <c r="M43" s="3" t="s">
        <v>23</v>
      </c>
      <c r="N43" s="3" t="s">
        <v>24</v>
      </c>
      <c r="O43" s="3" t="s">
        <v>25</v>
      </c>
      <c r="P43" s="3" t="s">
        <v>26</v>
      </c>
      <c r="Q43" s="3" t="s">
        <v>27</v>
      </c>
      <c r="R43" s="3" t="s">
        <v>28</v>
      </c>
      <c r="S43" s="6" t="s">
        <v>30</v>
      </c>
      <c r="W43" s="2"/>
      <c r="X43" s="2"/>
      <c r="AX43" s="2"/>
      <c r="AY43" s="2"/>
      <c r="AZ43" s="2"/>
    </row>
    <row r="44" spans="1:52" x14ac:dyDescent="0.25">
      <c r="A44" s="5">
        <v>-10</v>
      </c>
      <c r="B44" s="3">
        <v>1.7809999999999999</v>
      </c>
      <c r="C44" s="3">
        <v>1.77</v>
      </c>
      <c r="D44" s="3">
        <v>1.8029999999999999</v>
      </c>
      <c r="E44" s="3">
        <v>1.81</v>
      </c>
      <c r="F44" s="3">
        <v>1.7669999999999999</v>
      </c>
      <c r="G44" s="3">
        <v>1.782</v>
      </c>
      <c r="H44" s="17">
        <v>1.762</v>
      </c>
      <c r="I44" s="6">
        <v>1.756</v>
      </c>
      <c r="K44" s="5">
        <v>-10</v>
      </c>
      <c r="L44" s="3"/>
      <c r="M44" s="3"/>
      <c r="N44" s="3"/>
      <c r="O44" s="3"/>
      <c r="P44" s="3"/>
      <c r="Q44" s="3"/>
      <c r="R44" s="17"/>
      <c r="S44" s="6"/>
      <c r="W44" s="2"/>
      <c r="X44" s="2"/>
      <c r="AX44" s="2"/>
      <c r="AY44" s="2"/>
      <c r="AZ44" s="2"/>
    </row>
    <row r="45" spans="1:52" x14ac:dyDescent="0.25">
      <c r="A45" s="5">
        <v>-20</v>
      </c>
      <c r="B45" s="3">
        <v>1.6659999999999999</v>
      </c>
      <c r="C45" s="3">
        <v>1.655</v>
      </c>
      <c r="D45" s="3">
        <v>1.7</v>
      </c>
      <c r="E45" s="3">
        <v>1.6910000000000001</v>
      </c>
      <c r="F45" s="3">
        <v>1.651</v>
      </c>
      <c r="G45" s="3">
        <v>1.6659999999999999</v>
      </c>
      <c r="H45" s="3">
        <v>1.649</v>
      </c>
      <c r="I45" s="6">
        <v>1.641</v>
      </c>
      <c r="K45" s="5">
        <v>-20</v>
      </c>
      <c r="L45" s="3"/>
      <c r="M45" s="3"/>
      <c r="N45" s="3"/>
      <c r="O45" s="3"/>
      <c r="P45" s="3"/>
      <c r="Q45" s="3"/>
      <c r="R45" s="3"/>
      <c r="S45" s="6"/>
      <c r="W45" s="2"/>
      <c r="X45" s="2"/>
    </row>
    <row r="46" spans="1:52" x14ac:dyDescent="0.25">
      <c r="A46" s="5">
        <v>-30</v>
      </c>
      <c r="B46" s="3">
        <v>1.5589999999999999</v>
      </c>
      <c r="C46" s="3">
        <v>1.548</v>
      </c>
      <c r="D46" s="3">
        <v>1.589</v>
      </c>
      <c r="E46" s="3">
        <v>1.58</v>
      </c>
      <c r="F46" s="3">
        <v>1.5449999999999999</v>
      </c>
      <c r="G46" s="3">
        <v>1.5580000000000001</v>
      </c>
      <c r="H46" s="3">
        <v>1.5429999999999999</v>
      </c>
      <c r="I46" s="6">
        <v>1.5349999999999999</v>
      </c>
      <c r="K46" s="5">
        <v>-30</v>
      </c>
      <c r="L46" s="3"/>
      <c r="M46" s="3"/>
      <c r="N46" s="3"/>
      <c r="O46" s="3"/>
      <c r="P46" s="3"/>
      <c r="Q46" s="3"/>
      <c r="R46" s="3"/>
      <c r="S46" s="6"/>
      <c r="W46" s="2"/>
      <c r="X46" s="2"/>
    </row>
    <row r="47" spans="1:52" x14ac:dyDescent="0.25">
      <c r="A47" s="5">
        <v>-60</v>
      </c>
      <c r="B47" s="3">
        <v>1.2050000000000001</v>
      </c>
      <c r="C47" s="3">
        <v>1.194</v>
      </c>
      <c r="D47" s="3">
        <v>1.2190000000000001</v>
      </c>
      <c r="E47" s="3">
        <v>1.2130000000000001</v>
      </c>
      <c r="F47" s="3">
        <v>1.1919999999999999</v>
      </c>
      <c r="G47" s="3">
        <v>1.2010000000000001</v>
      </c>
      <c r="H47" s="3">
        <v>1.1910000000000001</v>
      </c>
      <c r="I47" s="6">
        <v>1.18</v>
      </c>
      <c r="K47" s="5">
        <v>-60</v>
      </c>
      <c r="L47" s="3"/>
      <c r="M47" s="3"/>
      <c r="N47" s="3"/>
      <c r="O47" s="3"/>
      <c r="P47" s="3"/>
      <c r="Q47" s="3"/>
      <c r="R47" s="3"/>
      <c r="S47" s="6"/>
      <c r="W47" s="2"/>
      <c r="X47" s="2"/>
    </row>
    <row r="48" spans="1:52" x14ac:dyDescent="0.25">
      <c r="A48" s="5">
        <v>-90</v>
      </c>
      <c r="B48" s="3">
        <v>0.874</v>
      </c>
      <c r="C48" s="3">
        <v>0.86199999999999999</v>
      </c>
      <c r="D48" s="3">
        <v>0.85899999999999999</v>
      </c>
      <c r="E48" s="3">
        <v>0.85399999999999998</v>
      </c>
      <c r="F48" s="3">
        <v>0.86099999999999999</v>
      </c>
      <c r="G48" s="3">
        <v>0.86599999999999999</v>
      </c>
      <c r="H48" s="3">
        <v>0.86099999999999999</v>
      </c>
      <c r="I48" s="6">
        <v>0.85099999999999998</v>
      </c>
      <c r="K48" s="5">
        <v>-90</v>
      </c>
      <c r="L48" s="3"/>
      <c r="M48" s="3"/>
      <c r="N48" s="3"/>
      <c r="O48" s="3"/>
      <c r="P48" s="3"/>
      <c r="Q48" s="3"/>
      <c r="R48" s="3"/>
      <c r="S48" s="6"/>
      <c r="W48" s="2"/>
      <c r="X48" s="2"/>
    </row>
    <row r="49" spans="1:52" x14ac:dyDescent="0.25">
      <c r="A49" s="5">
        <v>-120</v>
      </c>
      <c r="B49" s="3">
        <v>0.52900000000000003</v>
      </c>
      <c r="C49" s="3">
        <v>0.53</v>
      </c>
      <c r="D49" s="3">
        <v>0.52700000000000002</v>
      </c>
      <c r="E49" s="3">
        <v>0.52400000000000002</v>
      </c>
      <c r="F49" s="3">
        <v>0.51600000000000001</v>
      </c>
      <c r="G49" s="3">
        <v>0.51800000000000002</v>
      </c>
      <c r="H49" s="3">
        <v>0.52900000000000003</v>
      </c>
      <c r="I49" s="6">
        <v>0.47899999999999998</v>
      </c>
      <c r="K49" s="5">
        <v>-120</v>
      </c>
      <c r="L49" s="3"/>
      <c r="M49" s="3"/>
      <c r="N49" s="3"/>
      <c r="O49" s="3"/>
      <c r="P49" s="3"/>
      <c r="Q49" s="3"/>
      <c r="R49" s="3"/>
      <c r="S49" s="6"/>
      <c r="W49" s="2"/>
      <c r="X49" s="2"/>
    </row>
    <row r="50" spans="1:52" x14ac:dyDescent="0.25">
      <c r="A50" s="5">
        <v>-150</v>
      </c>
      <c r="B50" s="3">
        <v>0.24099999999999999</v>
      </c>
      <c r="C50" s="3">
        <v>0.22900000000000001</v>
      </c>
      <c r="D50" s="3">
        <v>0.21299999999999999</v>
      </c>
      <c r="E50" s="3">
        <v>0.21299999999999999</v>
      </c>
      <c r="F50" s="3">
        <v>0.22800000000000001</v>
      </c>
      <c r="G50" s="3">
        <v>0.22600000000000001</v>
      </c>
      <c r="H50" s="3">
        <v>0.22900000000000001</v>
      </c>
      <c r="I50" s="6">
        <v>0.219</v>
      </c>
      <c r="K50" s="5">
        <v>-150</v>
      </c>
      <c r="L50" s="3"/>
      <c r="M50" s="3"/>
      <c r="N50" s="3"/>
      <c r="O50" s="3"/>
      <c r="P50" s="3"/>
      <c r="Q50" s="3"/>
      <c r="R50" s="3"/>
      <c r="S50" s="6"/>
      <c r="W50" s="2"/>
      <c r="X50" s="2"/>
    </row>
    <row r="51" spans="1:52" ht="15.75" thickBot="1" x14ac:dyDescent="0.3">
      <c r="A51" s="7">
        <v>-180</v>
      </c>
      <c r="B51" s="8">
        <v>2.7E-2</v>
      </c>
      <c r="C51" s="8">
        <v>2.7E-2</v>
      </c>
      <c r="D51" s="8">
        <v>1.7999999999999999E-2</v>
      </c>
      <c r="E51" s="8">
        <v>2.3E-2</v>
      </c>
      <c r="F51" s="8">
        <v>2.1999999999999999E-2</v>
      </c>
      <c r="G51" s="8">
        <v>2.8000000000000001E-2</v>
      </c>
      <c r="H51" s="8">
        <v>3.3000000000000002E-2</v>
      </c>
      <c r="I51" s="9">
        <v>0.03</v>
      </c>
      <c r="K51" s="7">
        <v>-180</v>
      </c>
      <c r="L51" s="8"/>
      <c r="M51" s="8"/>
      <c r="N51" s="8"/>
      <c r="O51" s="8"/>
      <c r="P51" s="8"/>
      <c r="Q51" s="8"/>
      <c r="R51" s="8"/>
      <c r="S51" s="9"/>
      <c r="W51" s="2"/>
      <c r="X51" s="2"/>
    </row>
    <row r="53" spans="1:52" ht="15.75" thickBot="1" x14ac:dyDescent="0.3"/>
    <row r="54" spans="1:52" x14ac:dyDescent="0.25">
      <c r="A54" s="10"/>
      <c r="B54" s="52" t="s">
        <v>8</v>
      </c>
      <c r="C54" s="53"/>
      <c r="D54" s="53"/>
      <c r="E54" s="53"/>
      <c r="F54" s="53"/>
      <c r="G54" s="53"/>
      <c r="H54" s="53"/>
      <c r="I54" s="54"/>
      <c r="K54" s="10"/>
      <c r="L54" s="52" t="s">
        <v>9</v>
      </c>
      <c r="M54" s="53"/>
      <c r="N54" s="53"/>
      <c r="O54" s="53"/>
      <c r="P54" s="53"/>
      <c r="Q54" s="53"/>
      <c r="R54" s="53"/>
      <c r="S54" s="54"/>
      <c r="AX54" s="2"/>
      <c r="AY54" s="2"/>
      <c r="AZ54" s="2"/>
    </row>
    <row r="55" spans="1:52" x14ac:dyDescent="0.25">
      <c r="A55" s="5" t="s">
        <v>31</v>
      </c>
      <c r="B55" s="3" t="s">
        <v>22</v>
      </c>
      <c r="C55" s="3" t="s">
        <v>23</v>
      </c>
      <c r="D55" s="3" t="s">
        <v>24</v>
      </c>
      <c r="E55" s="3" t="s">
        <v>25</v>
      </c>
      <c r="F55" s="3" t="s">
        <v>26</v>
      </c>
      <c r="G55" s="3" t="s">
        <v>27</v>
      </c>
      <c r="H55" s="3" t="s">
        <v>28</v>
      </c>
      <c r="I55" s="6" t="s">
        <v>30</v>
      </c>
      <c r="K55" s="5" t="s">
        <v>31</v>
      </c>
      <c r="L55" s="3" t="s">
        <v>22</v>
      </c>
      <c r="M55" s="3" t="s">
        <v>23</v>
      </c>
      <c r="N55" s="3" t="s">
        <v>24</v>
      </c>
      <c r="O55" s="3" t="s">
        <v>25</v>
      </c>
      <c r="P55" s="3" t="s">
        <v>26</v>
      </c>
      <c r="Q55" s="3" t="s">
        <v>27</v>
      </c>
      <c r="R55" s="3" t="s">
        <v>28</v>
      </c>
      <c r="S55" s="6" t="s">
        <v>30</v>
      </c>
      <c r="T55" s="2"/>
      <c r="U55" s="2"/>
      <c r="V55" s="2"/>
      <c r="W55" s="2"/>
      <c r="X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x14ac:dyDescent="0.25">
      <c r="A56" s="5">
        <v>-10</v>
      </c>
      <c r="B56" s="3"/>
      <c r="C56" s="3"/>
      <c r="D56" s="3"/>
      <c r="E56" s="3"/>
      <c r="F56" s="3"/>
      <c r="G56" s="3"/>
      <c r="H56" s="17"/>
      <c r="I56" s="6"/>
      <c r="K56" s="5">
        <v>-10</v>
      </c>
      <c r="L56" s="3">
        <v>1.7490000000000001</v>
      </c>
      <c r="M56" s="3">
        <v>1.7330000000000001</v>
      </c>
      <c r="N56" s="3">
        <v>1.78</v>
      </c>
      <c r="O56" s="3">
        <v>1.77</v>
      </c>
      <c r="P56" s="3">
        <v>1.732</v>
      </c>
      <c r="Q56" s="3">
        <v>1.7470000000000001</v>
      </c>
      <c r="R56" s="17">
        <v>1.724</v>
      </c>
      <c r="S56" s="6">
        <v>1.722</v>
      </c>
      <c r="T56" s="2"/>
      <c r="U56" s="2"/>
      <c r="V56" s="2"/>
      <c r="W56" s="2"/>
      <c r="X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</row>
    <row r="57" spans="1:52" x14ac:dyDescent="0.25">
      <c r="A57" s="5">
        <v>-20</v>
      </c>
      <c r="B57" s="3"/>
      <c r="C57" s="3"/>
      <c r="D57" s="3"/>
      <c r="E57" s="3"/>
      <c r="F57" s="3"/>
      <c r="G57" s="3"/>
      <c r="H57" s="3"/>
      <c r="I57" s="6"/>
      <c r="K57" s="5">
        <v>-20</v>
      </c>
      <c r="L57" s="3">
        <v>1.655</v>
      </c>
      <c r="M57" s="3">
        <v>1.629</v>
      </c>
      <c r="N57" s="3">
        <v>1.6870000000000001</v>
      </c>
      <c r="O57" s="3">
        <v>1.6719999999999999</v>
      </c>
      <c r="P57" s="3">
        <v>1.637</v>
      </c>
      <c r="Q57" s="3">
        <v>1.651</v>
      </c>
      <c r="R57" s="3">
        <v>1.63</v>
      </c>
      <c r="S57" s="6">
        <v>1.6279999999999999</v>
      </c>
    </row>
    <row r="58" spans="1:52" x14ac:dyDescent="0.25">
      <c r="A58" s="5">
        <v>-30</v>
      </c>
      <c r="B58" s="3"/>
      <c r="C58" s="3"/>
      <c r="D58" s="3"/>
      <c r="E58" s="3"/>
      <c r="F58" s="3"/>
      <c r="G58" s="3"/>
      <c r="H58" s="3"/>
      <c r="I58" s="6"/>
      <c r="K58" s="5">
        <v>-30</v>
      </c>
      <c r="L58" s="3">
        <v>1.546</v>
      </c>
      <c r="M58" s="3">
        <v>1.5249999999999999</v>
      </c>
      <c r="N58" s="3">
        <v>1.5740000000000001</v>
      </c>
      <c r="O58" s="3">
        <v>1.5589999999999999</v>
      </c>
      <c r="P58" s="3">
        <v>1.5289999999999999</v>
      </c>
      <c r="Q58" s="3">
        <v>1.5409999999999999</v>
      </c>
      <c r="R58" s="3">
        <v>1.522</v>
      </c>
      <c r="S58" s="6">
        <v>1.5189999999999999</v>
      </c>
    </row>
    <row r="59" spans="1:52" x14ac:dyDescent="0.25">
      <c r="A59" s="5">
        <v>-60</v>
      </c>
      <c r="B59" s="3"/>
      <c r="C59" s="3"/>
      <c r="D59" s="3"/>
      <c r="E59" s="3"/>
      <c r="F59" s="3"/>
      <c r="G59" s="3"/>
      <c r="H59" s="3"/>
      <c r="I59" s="6"/>
      <c r="K59" s="5">
        <v>-60</v>
      </c>
      <c r="L59" s="3">
        <v>1.226</v>
      </c>
      <c r="M59" s="3">
        <v>1.2050000000000001</v>
      </c>
      <c r="N59" s="3">
        <v>1.2410000000000001</v>
      </c>
      <c r="O59" s="3">
        <v>1.2290000000000001</v>
      </c>
      <c r="P59" s="3">
        <v>1.21</v>
      </c>
      <c r="Q59" s="3">
        <v>1.2130000000000001</v>
      </c>
      <c r="R59" s="3">
        <v>1.2050000000000001</v>
      </c>
      <c r="S59" s="6">
        <v>1.2</v>
      </c>
    </row>
    <row r="60" spans="1:52" x14ac:dyDescent="0.25">
      <c r="A60" s="5">
        <v>-90</v>
      </c>
      <c r="B60" s="3"/>
      <c r="C60" s="3"/>
      <c r="D60" s="3"/>
      <c r="E60" s="3"/>
      <c r="F60" s="3"/>
      <c r="G60" s="3"/>
      <c r="H60" s="3"/>
      <c r="I60" s="6"/>
      <c r="K60" s="5">
        <v>-90</v>
      </c>
      <c r="L60" s="3">
        <v>0.91</v>
      </c>
      <c r="M60" s="3">
        <v>0.89400000000000002</v>
      </c>
      <c r="N60" s="3">
        <v>0.90100000000000002</v>
      </c>
      <c r="O60" s="3">
        <v>0.90100000000000002</v>
      </c>
      <c r="P60" s="3">
        <v>0.89400000000000002</v>
      </c>
      <c r="Q60" s="3">
        <v>0.89</v>
      </c>
      <c r="R60" s="3">
        <v>0.88100000000000001</v>
      </c>
      <c r="S60" s="6">
        <v>0.86699999999999999</v>
      </c>
    </row>
    <row r="61" spans="1:52" x14ac:dyDescent="0.25">
      <c r="A61" s="5">
        <v>-120</v>
      </c>
      <c r="B61" s="3"/>
      <c r="C61" s="3"/>
      <c r="D61" s="3"/>
      <c r="E61" s="3"/>
      <c r="F61" s="3"/>
      <c r="G61" s="3"/>
      <c r="H61" s="3"/>
      <c r="I61" s="6"/>
      <c r="K61" s="5">
        <v>-120</v>
      </c>
      <c r="L61" s="3">
        <v>0.59299999999999997</v>
      </c>
      <c r="M61" s="3">
        <v>0.57799999999999996</v>
      </c>
      <c r="N61" s="3">
        <v>0.58099999999999996</v>
      </c>
      <c r="O61" s="3">
        <v>0.57299999999999995</v>
      </c>
      <c r="P61" s="3">
        <v>0.57799999999999996</v>
      </c>
      <c r="Q61" s="3">
        <v>0.57999999999999996</v>
      </c>
      <c r="R61" s="3">
        <v>0.56799999999999995</v>
      </c>
      <c r="S61" s="6">
        <v>0.56699999999999995</v>
      </c>
    </row>
    <row r="62" spans="1:52" x14ac:dyDescent="0.25">
      <c r="A62" s="5">
        <v>-150</v>
      </c>
      <c r="B62" s="3"/>
      <c r="C62" s="3"/>
      <c r="D62" s="3"/>
      <c r="E62" s="3"/>
      <c r="F62" s="3"/>
      <c r="G62" s="3"/>
      <c r="H62" s="3"/>
      <c r="I62" s="6"/>
      <c r="K62" s="5">
        <v>-150</v>
      </c>
      <c r="L62" s="3">
        <v>0.28000000000000003</v>
      </c>
      <c r="M62" s="3">
        <v>0.245</v>
      </c>
      <c r="N62" s="3">
        <v>0.255</v>
      </c>
      <c r="O62" s="3">
        <v>0.248</v>
      </c>
      <c r="P62" s="3">
        <v>0.26600000000000001</v>
      </c>
      <c r="Q62" s="3">
        <v>0.26400000000000001</v>
      </c>
      <c r="R62" s="3">
        <v>0.26400000000000001</v>
      </c>
      <c r="S62" s="6">
        <v>0.254</v>
      </c>
    </row>
    <row r="63" spans="1:52" ht="15.75" thickBot="1" x14ac:dyDescent="0.3">
      <c r="A63" s="7">
        <v>-180</v>
      </c>
      <c r="B63" s="8"/>
      <c r="C63" s="8"/>
      <c r="D63" s="8"/>
      <c r="E63" s="8"/>
      <c r="F63" s="8"/>
      <c r="G63" s="8"/>
      <c r="H63" s="8"/>
      <c r="I63" s="9"/>
      <c r="K63" s="7">
        <v>-180</v>
      </c>
      <c r="L63" s="8">
        <v>2.1000000000000001E-2</v>
      </c>
      <c r="M63" s="8">
        <v>3.5000000000000003E-2</v>
      </c>
      <c r="N63" s="8">
        <v>1.9E-2</v>
      </c>
      <c r="O63" s="8">
        <v>2.7E-2</v>
      </c>
      <c r="P63" s="8">
        <v>2.4E-2</v>
      </c>
      <c r="Q63" s="8">
        <v>3.2000000000000001E-2</v>
      </c>
      <c r="R63" s="8">
        <v>3.9E-2</v>
      </c>
      <c r="S63" s="9">
        <v>3.4000000000000002E-2</v>
      </c>
    </row>
    <row r="65" spans="1:52" ht="15.75" thickBot="1" x14ac:dyDescent="0.3"/>
    <row r="66" spans="1:52" x14ac:dyDescent="0.25">
      <c r="A66" s="10"/>
      <c r="B66" s="52" t="s">
        <v>10</v>
      </c>
      <c r="C66" s="53"/>
      <c r="D66" s="53"/>
      <c r="E66" s="53"/>
      <c r="F66" s="53"/>
      <c r="G66" s="53"/>
      <c r="H66" s="53"/>
      <c r="I66" s="54"/>
      <c r="K66" s="10"/>
      <c r="L66" s="52" t="s">
        <v>35</v>
      </c>
      <c r="M66" s="53"/>
      <c r="N66" s="53"/>
      <c r="O66" s="53"/>
      <c r="P66" s="53"/>
      <c r="Q66" s="53"/>
      <c r="R66" s="53"/>
      <c r="S66" s="54"/>
    </row>
    <row r="67" spans="1:52" x14ac:dyDescent="0.25">
      <c r="A67" s="5" t="s">
        <v>31</v>
      </c>
      <c r="B67" s="3" t="s">
        <v>22</v>
      </c>
      <c r="C67" s="3" t="s">
        <v>23</v>
      </c>
      <c r="D67" s="3" t="s">
        <v>24</v>
      </c>
      <c r="E67" s="3" t="s">
        <v>25</v>
      </c>
      <c r="F67" s="3" t="s">
        <v>26</v>
      </c>
      <c r="G67" s="3" t="s">
        <v>27</v>
      </c>
      <c r="H67" s="3" t="s">
        <v>28</v>
      </c>
      <c r="I67" s="6" t="s">
        <v>30</v>
      </c>
      <c r="K67" s="5" t="s">
        <v>31</v>
      </c>
      <c r="L67" s="3" t="s">
        <v>22</v>
      </c>
      <c r="M67" s="3" t="s">
        <v>23</v>
      </c>
      <c r="N67" s="3" t="s">
        <v>24</v>
      </c>
      <c r="O67" s="3" t="s">
        <v>25</v>
      </c>
      <c r="P67" s="3" t="s">
        <v>26</v>
      </c>
      <c r="Q67" s="3" t="s">
        <v>27</v>
      </c>
      <c r="R67" s="3" t="s">
        <v>28</v>
      </c>
      <c r="S67" s="6" t="s">
        <v>30</v>
      </c>
    </row>
    <row r="68" spans="1:52" x14ac:dyDescent="0.25">
      <c r="A68" s="5">
        <v>-10</v>
      </c>
      <c r="B68" s="3"/>
      <c r="C68" s="3"/>
      <c r="D68" s="3"/>
      <c r="E68" s="3"/>
      <c r="F68" s="3"/>
      <c r="G68" s="3"/>
      <c r="H68" s="17"/>
      <c r="I68" s="6"/>
      <c r="K68" s="5">
        <v>-10</v>
      </c>
      <c r="L68" s="3">
        <v>1.7430000000000001</v>
      </c>
      <c r="M68" s="3">
        <v>1.7330000000000001</v>
      </c>
      <c r="N68" s="3">
        <v>1.778</v>
      </c>
      <c r="O68" s="3">
        <v>1.7589999999999999</v>
      </c>
      <c r="P68" s="3">
        <v>1.7230000000000001</v>
      </c>
      <c r="Q68" s="3">
        <v>1.73</v>
      </c>
      <c r="R68" s="17">
        <v>1.714</v>
      </c>
      <c r="S68" s="6">
        <v>1.712</v>
      </c>
    </row>
    <row r="69" spans="1:52" x14ac:dyDescent="0.25">
      <c r="A69" s="5">
        <v>-20</v>
      </c>
      <c r="B69" s="3"/>
      <c r="C69" s="3"/>
      <c r="D69" s="3"/>
      <c r="E69" s="3"/>
      <c r="F69" s="3"/>
      <c r="G69" s="3"/>
      <c r="H69" s="3"/>
      <c r="I69" s="6"/>
      <c r="K69" s="5">
        <v>-20</v>
      </c>
      <c r="L69" s="3">
        <v>1.6559999999999999</v>
      </c>
      <c r="M69" s="3">
        <v>1.621</v>
      </c>
      <c r="N69" s="3">
        <v>1.6879999999999999</v>
      </c>
      <c r="O69" s="3">
        <v>1.661</v>
      </c>
      <c r="P69" s="3">
        <v>1.6279999999999999</v>
      </c>
      <c r="Q69" s="3">
        <v>1.643</v>
      </c>
      <c r="R69" s="3">
        <v>1.61</v>
      </c>
      <c r="S69" s="6">
        <v>1.625</v>
      </c>
    </row>
    <row r="70" spans="1:52" x14ac:dyDescent="0.25">
      <c r="A70" s="5">
        <v>-30</v>
      </c>
      <c r="B70" s="3"/>
      <c r="C70" s="3"/>
      <c r="D70" s="3"/>
      <c r="E70" s="3"/>
      <c r="F70" s="3"/>
      <c r="G70" s="3"/>
      <c r="H70" s="3"/>
      <c r="I70" s="6"/>
      <c r="K70" s="5">
        <v>-30</v>
      </c>
      <c r="L70" s="3">
        <v>1.544</v>
      </c>
      <c r="M70" s="3">
        <v>1.5269999999999999</v>
      </c>
      <c r="N70" s="3">
        <v>1.571</v>
      </c>
      <c r="O70" s="3">
        <v>1.5529999999999999</v>
      </c>
      <c r="P70" s="3">
        <v>1.528</v>
      </c>
      <c r="Q70" s="3">
        <v>1.5289999999999999</v>
      </c>
      <c r="R70" s="3">
        <v>1.508</v>
      </c>
      <c r="S70" s="6">
        <v>1.514</v>
      </c>
    </row>
    <row r="71" spans="1:52" x14ac:dyDescent="0.25">
      <c r="A71" s="5">
        <v>-60</v>
      </c>
      <c r="B71" s="3"/>
      <c r="C71" s="3"/>
      <c r="D71" s="3"/>
      <c r="E71" s="3"/>
      <c r="F71" s="3"/>
      <c r="G71" s="3"/>
      <c r="H71" s="3"/>
      <c r="I71" s="6"/>
      <c r="K71" s="5">
        <v>-60</v>
      </c>
      <c r="L71" s="3">
        <v>1.226</v>
      </c>
      <c r="M71" s="3">
        <v>1.21</v>
      </c>
      <c r="N71" s="3">
        <v>1.24</v>
      </c>
      <c r="O71" s="3">
        <v>1.224</v>
      </c>
      <c r="P71" s="3">
        <v>1.2010000000000001</v>
      </c>
      <c r="Q71" s="3">
        <v>1.2070000000000001</v>
      </c>
      <c r="R71" s="3">
        <v>1.1910000000000001</v>
      </c>
      <c r="S71" s="6">
        <v>1.1870000000000001</v>
      </c>
    </row>
    <row r="72" spans="1:52" x14ac:dyDescent="0.25">
      <c r="A72" s="5">
        <v>-90</v>
      </c>
      <c r="B72" s="3"/>
      <c r="C72" s="3"/>
      <c r="D72" s="3"/>
      <c r="E72" s="3"/>
      <c r="F72" s="3"/>
      <c r="G72" s="3"/>
      <c r="H72" s="3"/>
      <c r="I72" s="6"/>
      <c r="K72" s="5">
        <v>-90</v>
      </c>
      <c r="L72" s="3">
        <v>0.89700000000000002</v>
      </c>
      <c r="M72" s="3">
        <v>0.88100000000000001</v>
      </c>
      <c r="N72" s="3">
        <v>0.89700000000000002</v>
      </c>
      <c r="O72" s="3">
        <v>0.89800000000000002</v>
      </c>
      <c r="P72" s="3">
        <v>0.88200000000000001</v>
      </c>
      <c r="Q72" s="3">
        <v>0.88500000000000001</v>
      </c>
      <c r="R72" s="3">
        <v>0.873</v>
      </c>
      <c r="S72" s="6">
        <v>0.86699999999999999</v>
      </c>
    </row>
    <row r="73" spans="1:52" x14ac:dyDescent="0.25">
      <c r="A73" s="5">
        <v>-120</v>
      </c>
      <c r="B73" s="3"/>
      <c r="C73" s="3"/>
      <c r="D73" s="3"/>
      <c r="E73" s="3"/>
      <c r="F73" s="3"/>
      <c r="G73" s="3"/>
      <c r="H73" s="3"/>
      <c r="I73" s="6"/>
      <c r="K73" s="5">
        <v>-120</v>
      </c>
      <c r="L73" s="3">
        <v>0.59599999999999997</v>
      </c>
      <c r="M73" s="3">
        <v>0.58099999999999996</v>
      </c>
      <c r="N73" s="3">
        <v>0.58299999999999996</v>
      </c>
      <c r="O73" s="3">
        <v>0.57099999999999995</v>
      </c>
      <c r="P73" s="3">
        <v>0.58199999999999996</v>
      </c>
      <c r="Q73" s="3">
        <v>0.58099999999999996</v>
      </c>
      <c r="R73" s="3">
        <v>0.57399999999999995</v>
      </c>
      <c r="S73" s="6">
        <v>0.56599999999999995</v>
      </c>
    </row>
    <row r="74" spans="1:52" x14ac:dyDescent="0.25">
      <c r="A74" s="5">
        <v>-150</v>
      </c>
      <c r="B74" s="3"/>
      <c r="C74" s="3"/>
      <c r="D74" s="3"/>
      <c r="E74" s="3"/>
      <c r="F74" s="3"/>
      <c r="G74" s="3"/>
      <c r="H74" s="3"/>
      <c r="I74" s="6"/>
      <c r="K74" s="5">
        <v>-150</v>
      </c>
      <c r="L74" s="3">
        <v>0.29099999999999998</v>
      </c>
      <c r="M74" s="3">
        <v>0.27700000000000002</v>
      </c>
      <c r="N74" s="3">
        <v>0.26500000000000001</v>
      </c>
      <c r="O74" s="3">
        <v>0.255</v>
      </c>
      <c r="P74" s="3">
        <v>0.27800000000000002</v>
      </c>
      <c r="Q74" s="3">
        <v>0.27300000000000002</v>
      </c>
      <c r="R74" s="3">
        <v>0.27100000000000002</v>
      </c>
      <c r="S74" s="6">
        <v>0.26100000000000001</v>
      </c>
    </row>
    <row r="75" spans="1:52" ht="15.75" thickBot="1" x14ac:dyDescent="0.3">
      <c r="A75" s="7">
        <v>-180</v>
      </c>
      <c r="B75" s="8"/>
      <c r="C75" s="8"/>
      <c r="D75" s="8"/>
      <c r="E75" s="8"/>
      <c r="F75" s="8"/>
      <c r="G75" s="8"/>
      <c r="H75" s="8"/>
      <c r="I75" s="9"/>
      <c r="K75" s="7">
        <v>-180</v>
      </c>
      <c r="L75" s="8">
        <v>2.1000000000000001E-2</v>
      </c>
      <c r="M75" s="8">
        <v>2.1000000000000001E-2</v>
      </c>
      <c r="N75" s="8">
        <v>1.6E-2</v>
      </c>
      <c r="O75" s="8">
        <v>2.1000000000000001E-2</v>
      </c>
      <c r="P75" s="8">
        <v>1.7999999999999999E-2</v>
      </c>
      <c r="Q75" s="8">
        <v>1.7999999999999999E-2</v>
      </c>
      <c r="R75" s="8">
        <v>1.9E-2</v>
      </c>
      <c r="S75" s="9">
        <v>2.7E-2</v>
      </c>
    </row>
    <row r="76" spans="1:52" x14ac:dyDescent="0.25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X76" s="35" t="s">
        <v>69</v>
      </c>
      <c r="Z76" s="36"/>
      <c r="AA76" s="36"/>
      <c r="AB76" s="36"/>
      <c r="AC76" s="36"/>
      <c r="AD76" s="36"/>
      <c r="AE76" s="36"/>
      <c r="AF76" s="37"/>
    </row>
    <row r="77" spans="1:52" x14ac:dyDescent="0.25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X77" s="38"/>
      <c r="Y77" s="2"/>
      <c r="Z77" s="2"/>
      <c r="AA77" s="2"/>
      <c r="AB77" s="2"/>
      <c r="AC77" s="2"/>
      <c r="AD77" s="2"/>
      <c r="AE77" s="2"/>
      <c r="AF77" s="39"/>
    </row>
    <row r="78" spans="1:52" x14ac:dyDescent="0.25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X78" s="38"/>
      <c r="Y78" s="55" t="s">
        <v>65</v>
      </c>
      <c r="Z78" s="55"/>
      <c r="AA78" s="55"/>
      <c r="AB78" s="21" t="s">
        <v>64</v>
      </c>
      <c r="AC78" s="21" t="s">
        <v>64</v>
      </c>
      <c r="AD78" s="2"/>
      <c r="AE78" s="2"/>
      <c r="AF78" s="39"/>
    </row>
    <row r="79" spans="1:52" x14ac:dyDescent="0.25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X79" s="38"/>
      <c r="Y79" s="2" t="s">
        <v>6</v>
      </c>
      <c r="Z79" s="2" t="s">
        <v>9</v>
      </c>
      <c r="AA79" s="2" t="s">
        <v>35</v>
      </c>
      <c r="AB79" s="2" t="s">
        <v>67</v>
      </c>
      <c r="AC79" s="2" t="s">
        <v>60</v>
      </c>
      <c r="AD79" s="2"/>
      <c r="AE79" s="2"/>
      <c r="AF79" s="39"/>
    </row>
    <row r="80" spans="1:52" x14ac:dyDescent="0.25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X80" s="38"/>
      <c r="Y80" s="3">
        <v>0.33800000000000002</v>
      </c>
      <c r="Z80" s="3">
        <v>0.316</v>
      </c>
      <c r="AA80" s="3">
        <v>0.314</v>
      </c>
      <c r="AB80" s="41">
        <f>_xlfn.STDEV.S(Y80:AA80)</f>
        <v>1.3316656236958798E-2</v>
      </c>
      <c r="AC80" s="34">
        <f>(AB80*1000)/30</f>
        <v>0.44388854123195992</v>
      </c>
      <c r="AD80" s="2"/>
      <c r="AE80" s="2"/>
      <c r="AF80" s="39"/>
      <c r="AG80" s="2"/>
      <c r="AH80" s="2"/>
      <c r="AI80" s="2"/>
      <c r="AJ80" s="2"/>
      <c r="AK80" s="2"/>
      <c r="AX80" s="2"/>
      <c r="AY80" s="2"/>
      <c r="AZ80" s="2"/>
    </row>
    <row r="81" spans="1:52" x14ac:dyDescent="0.25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X81" s="38"/>
      <c r="Y81" s="3">
        <v>0.49099999999999999</v>
      </c>
      <c r="Z81" s="3">
        <v>0.47</v>
      </c>
      <c r="AA81" s="3">
        <v>0.47099999999999997</v>
      </c>
      <c r="AB81" s="41">
        <f t="shared" ref="AB81:AB87" si="0">_xlfn.STDEV.S(Y81:AA81)</f>
        <v>1.1846237095944585E-2</v>
      </c>
      <c r="AC81" s="34">
        <f t="shared" ref="AC81:AC87" si="1">(AB81*1000)/30</f>
        <v>0.39487456986481945</v>
      </c>
      <c r="AD81" s="2"/>
      <c r="AE81" s="2"/>
      <c r="AF81" s="39"/>
      <c r="AG81" s="2"/>
      <c r="AH81" s="2"/>
      <c r="AI81" s="2"/>
      <c r="AJ81" s="2"/>
      <c r="AK81" s="2"/>
      <c r="AX81" s="2"/>
      <c r="AY81" s="2"/>
      <c r="AZ81" s="2"/>
    </row>
    <row r="82" spans="1:52" x14ac:dyDescent="0.25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X82" s="38"/>
      <c r="Y82" s="3">
        <v>0.60699999999999998</v>
      </c>
      <c r="Z82" s="3">
        <v>0.58799999999999997</v>
      </c>
      <c r="AA82" s="3">
        <v>0.58199999999999996</v>
      </c>
      <c r="AB82" s="41">
        <f t="shared" si="0"/>
        <v>1.3051181300301274E-2</v>
      </c>
      <c r="AC82" s="34">
        <f t="shared" si="1"/>
        <v>0.43503937667670911</v>
      </c>
      <c r="AD82" s="2"/>
      <c r="AE82" s="2"/>
      <c r="AF82" s="39"/>
      <c r="AG82" s="2"/>
      <c r="AH82" s="2"/>
      <c r="AI82" s="2"/>
      <c r="AJ82" s="2"/>
      <c r="AK82" s="2"/>
      <c r="AX82" s="2"/>
      <c r="AY82" s="2"/>
      <c r="AZ82" s="2"/>
    </row>
    <row r="83" spans="1:52" x14ac:dyDescent="0.25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X83" s="38"/>
      <c r="Y83" s="3">
        <v>0.79900000000000004</v>
      </c>
      <c r="Z83" s="3">
        <v>0.77900000000000003</v>
      </c>
      <c r="AA83" s="3">
        <v>0.78</v>
      </c>
      <c r="AB83" s="41">
        <f t="shared" si="0"/>
        <v>1.1269427669584654E-2</v>
      </c>
      <c r="AC83" s="34">
        <f t="shared" si="1"/>
        <v>0.37564758898615508</v>
      </c>
      <c r="AD83" s="2"/>
      <c r="AE83" s="2"/>
      <c r="AF83" s="39"/>
      <c r="AG83" s="2"/>
      <c r="AH83" s="2"/>
      <c r="AI83" s="2"/>
      <c r="AJ83" s="2"/>
      <c r="AK83" s="2"/>
      <c r="AX83" s="2"/>
      <c r="AY83" s="2"/>
      <c r="AZ83" s="2"/>
    </row>
    <row r="84" spans="1:52" x14ac:dyDescent="0.25">
      <c r="A84" s="40"/>
      <c r="B84" s="55"/>
      <c r="C84" s="55"/>
      <c r="D84" s="55"/>
      <c r="E84" s="55"/>
      <c r="F84" s="55"/>
      <c r="G84" s="55"/>
      <c r="H84" s="55"/>
      <c r="I84" s="55"/>
      <c r="J84" s="40"/>
      <c r="K84" s="40"/>
      <c r="L84" s="55"/>
      <c r="M84" s="55"/>
      <c r="N84" s="55"/>
      <c r="O84" s="55"/>
      <c r="P84" s="55"/>
      <c r="Q84" s="55"/>
      <c r="R84" s="55"/>
      <c r="S84" s="55"/>
      <c r="X84" s="38"/>
      <c r="Y84" s="3">
        <v>1.1020000000000001</v>
      </c>
      <c r="Z84" s="3">
        <v>1.1240000000000001</v>
      </c>
      <c r="AA84" s="3">
        <v>1.123</v>
      </c>
      <c r="AB84" s="41">
        <f t="shared" si="0"/>
        <v>1.2423096769056131E-2</v>
      </c>
      <c r="AC84" s="34">
        <f t="shared" si="1"/>
        <v>0.41410322563520441</v>
      </c>
      <c r="AD84" s="2"/>
      <c r="AE84" s="2"/>
      <c r="AF84" s="39"/>
      <c r="AG84" s="2"/>
      <c r="AH84" s="2"/>
      <c r="AI84" s="2"/>
      <c r="AJ84" s="2"/>
      <c r="AK84" s="2"/>
      <c r="AX84" s="2"/>
      <c r="AY84" s="2"/>
      <c r="AZ84" s="2"/>
    </row>
    <row r="85" spans="1:52" x14ac:dyDescent="0.2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X85" s="38"/>
      <c r="Y85" s="3">
        <v>1.2669999999999999</v>
      </c>
      <c r="Z85" s="3">
        <v>1.2949999999999999</v>
      </c>
      <c r="AA85" s="3">
        <v>1.2909999999999999</v>
      </c>
      <c r="AB85" s="41">
        <f t="shared" si="0"/>
        <v>1.5143755588800743E-2</v>
      </c>
      <c r="AC85" s="34">
        <f t="shared" si="1"/>
        <v>0.50479185296002471</v>
      </c>
      <c r="AD85" s="2"/>
      <c r="AE85" s="2"/>
      <c r="AF85" s="39"/>
      <c r="AX85" s="2"/>
      <c r="AY85" s="2"/>
      <c r="AZ85" s="2"/>
    </row>
    <row r="86" spans="1:52" x14ac:dyDescent="0.25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X86" s="38"/>
      <c r="Y86" s="3">
        <v>1.4119999999999999</v>
      </c>
      <c r="Z86" s="3">
        <v>1.4359999999999999</v>
      </c>
      <c r="AA86" s="3">
        <v>1.4330000000000001</v>
      </c>
      <c r="AB86" s="41">
        <f t="shared" si="0"/>
        <v>1.3076696830622058E-2</v>
      </c>
      <c r="AC86" s="34">
        <f t="shared" si="1"/>
        <v>0.43588989435406861</v>
      </c>
      <c r="AD86" s="2"/>
      <c r="AE86" s="2"/>
      <c r="AF86" s="39"/>
      <c r="AX86" s="2"/>
      <c r="AY86" s="2"/>
      <c r="AZ86" s="2"/>
    </row>
    <row r="87" spans="1:52" ht="15.75" thickBot="1" x14ac:dyDescent="0.3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X87" s="38"/>
      <c r="Y87" s="8">
        <v>1.5660000000000001</v>
      </c>
      <c r="Z87" s="8">
        <v>1.5920000000000001</v>
      </c>
      <c r="AA87" s="8">
        <v>1.59</v>
      </c>
      <c r="AB87" s="41">
        <f t="shared" si="0"/>
        <v>1.4468356276140482E-2</v>
      </c>
      <c r="AC87" s="34">
        <f t="shared" si="1"/>
        <v>0.48227854253801605</v>
      </c>
      <c r="AD87" s="2"/>
      <c r="AE87" s="2"/>
      <c r="AF87" s="39"/>
      <c r="AX87" s="2"/>
      <c r="AY87" s="2"/>
      <c r="AZ87" s="2"/>
    </row>
    <row r="88" spans="1:52" x14ac:dyDescent="0.25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X88" s="38"/>
      <c r="Y88" s="2"/>
      <c r="Z88" s="2"/>
      <c r="AA88" s="2"/>
      <c r="AB88" s="41"/>
      <c r="AC88" s="2"/>
      <c r="AD88" s="2"/>
      <c r="AE88" s="2"/>
      <c r="AF88" s="39"/>
      <c r="AX88" s="2"/>
      <c r="AY88" s="2"/>
      <c r="AZ88" s="2"/>
    </row>
    <row r="89" spans="1:52" x14ac:dyDescent="0.25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X89" s="38"/>
      <c r="Y89" s="55" t="s">
        <v>66</v>
      </c>
      <c r="Z89" s="55"/>
      <c r="AA89" s="55"/>
      <c r="AB89" s="42" t="s">
        <v>64</v>
      </c>
      <c r="AC89" s="21" t="s">
        <v>64</v>
      </c>
      <c r="AD89" s="2"/>
      <c r="AE89" s="2"/>
      <c r="AF89" s="39"/>
    </row>
    <row r="90" spans="1:52" x14ac:dyDescent="0.25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X90" s="38"/>
      <c r="Y90" s="2" t="s">
        <v>6</v>
      </c>
      <c r="Z90" s="2" t="s">
        <v>9</v>
      </c>
      <c r="AA90" s="2" t="s">
        <v>35</v>
      </c>
      <c r="AB90" s="2" t="s">
        <v>67</v>
      </c>
      <c r="AC90" s="2" t="s">
        <v>60</v>
      </c>
      <c r="AD90" s="2"/>
      <c r="AE90" s="2"/>
      <c r="AF90" s="39"/>
    </row>
    <row r="91" spans="1:52" x14ac:dyDescent="0.25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X91" s="38"/>
      <c r="Y91" s="3">
        <v>0.311</v>
      </c>
      <c r="Z91" s="3">
        <v>0.28899999999999998</v>
      </c>
      <c r="AA91" s="3">
        <v>0.28499999999999998</v>
      </c>
      <c r="AB91" s="41">
        <f>_xlfn.STDEV.S(Y91:AA91)</f>
        <v>1.4000000000000014E-2</v>
      </c>
      <c r="AC91" s="34">
        <f>(AB91*1000)/30</f>
        <v>0.46666666666666712</v>
      </c>
      <c r="AD91" s="2"/>
      <c r="AE91" s="2"/>
      <c r="AF91" s="39"/>
    </row>
    <row r="92" spans="1:52" x14ac:dyDescent="0.25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X92" s="38"/>
      <c r="Y92" s="3">
        <v>0.46400000000000002</v>
      </c>
      <c r="Z92" s="3">
        <v>0.442</v>
      </c>
      <c r="AA92" s="3">
        <v>0.441</v>
      </c>
      <c r="AB92" s="41">
        <f t="shared" ref="AB92:AB98" si="2">_xlfn.STDEV.S(Y92:AA92)</f>
        <v>1.3000000000000012E-2</v>
      </c>
      <c r="AC92" s="34">
        <f>(AB92*1000)/30</f>
        <v>0.43333333333333368</v>
      </c>
      <c r="AD92" s="2"/>
      <c r="AE92" s="2"/>
      <c r="AF92" s="39"/>
    </row>
    <row r="93" spans="1:52" x14ac:dyDescent="0.25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X93" s="38"/>
      <c r="Y93" s="3">
        <v>0.60699999999999998</v>
      </c>
      <c r="Z93" s="3">
        <v>0.58699999999999997</v>
      </c>
      <c r="AA93" s="3">
        <v>0.58399999999999996</v>
      </c>
      <c r="AB93" s="41">
        <f t="shared" si="2"/>
        <v>1.2503332889007379E-2</v>
      </c>
      <c r="AC93" s="34">
        <f t="shared" ref="AC93:AC98" si="3">(AB93*1000)/30</f>
        <v>0.4167777629669126</v>
      </c>
      <c r="AD93" s="2"/>
      <c r="AE93" s="2"/>
      <c r="AF93" s="39"/>
    </row>
    <row r="94" spans="1:52" x14ac:dyDescent="0.25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X94" s="38"/>
      <c r="Y94" s="3">
        <v>0.77100000000000002</v>
      </c>
      <c r="Z94" s="3">
        <v>0.75</v>
      </c>
      <c r="AA94" s="3">
        <v>0.75</v>
      </c>
      <c r="AB94" s="41">
        <f t="shared" si="2"/>
        <v>1.2124355652982153E-2</v>
      </c>
      <c r="AC94" s="34">
        <f t="shared" si="3"/>
        <v>0.40414518843273844</v>
      </c>
      <c r="AD94" s="2"/>
      <c r="AE94" s="2"/>
      <c r="AF94" s="39"/>
    </row>
    <row r="95" spans="1:52" x14ac:dyDescent="0.2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X95" s="38"/>
      <c r="Y95" s="3">
        <v>1.069</v>
      </c>
      <c r="Z95" s="3">
        <v>1.089</v>
      </c>
      <c r="AA95" s="3">
        <v>1.0900000000000001</v>
      </c>
      <c r="AB95" s="41">
        <f t="shared" si="2"/>
        <v>1.1846237095944619E-2</v>
      </c>
      <c r="AC95" s="34">
        <f t="shared" si="3"/>
        <v>0.39487456986482067</v>
      </c>
      <c r="AD95" s="2"/>
      <c r="AE95" s="2"/>
      <c r="AF95" s="39"/>
    </row>
    <row r="96" spans="1:52" x14ac:dyDescent="0.25">
      <c r="A96" s="40"/>
      <c r="B96" s="55"/>
      <c r="C96" s="55"/>
      <c r="D96" s="55"/>
      <c r="E96" s="55"/>
      <c r="F96" s="55"/>
      <c r="G96" s="55"/>
      <c r="H96" s="55"/>
      <c r="I96" s="55"/>
      <c r="J96" s="40"/>
      <c r="K96" s="40"/>
      <c r="L96" s="55"/>
      <c r="M96" s="55"/>
      <c r="N96" s="55"/>
      <c r="O96" s="55"/>
      <c r="P96" s="55"/>
      <c r="Q96" s="55"/>
      <c r="R96" s="55"/>
      <c r="S96" s="55"/>
      <c r="X96" s="38"/>
      <c r="Y96" s="3">
        <v>1.2310000000000001</v>
      </c>
      <c r="Z96" s="3">
        <v>1.256</v>
      </c>
      <c r="AA96" s="3">
        <v>1.2529999999999999</v>
      </c>
      <c r="AB96" s="41">
        <f t="shared" si="2"/>
        <v>1.365039681962877E-2</v>
      </c>
      <c r="AC96" s="34">
        <f t="shared" si="3"/>
        <v>0.45501322732095895</v>
      </c>
      <c r="AD96" s="2"/>
      <c r="AE96" s="2"/>
      <c r="AF96" s="39"/>
    </row>
    <row r="97" spans="1:37" x14ac:dyDescent="0.25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X97" s="38"/>
      <c r="Y97" s="3">
        <v>1.375</v>
      </c>
      <c r="Z97" s="3">
        <v>1.397</v>
      </c>
      <c r="AA97" s="3">
        <v>1.395</v>
      </c>
      <c r="AB97" s="41">
        <f t="shared" si="2"/>
        <v>1.216552506059645E-2</v>
      </c>
      <c r="AC97" s="34">
        <f t="shared" si="3"/>
        <v>0.40551750201988163</v>
      </c>
      <c r="AD97" s="2"/>
      <c r="AE97" s="2"/>
      <c r="AF97" s="39"/>
    </row>
    <row r="98" spans="1:37" ht="15.75" thickBot="1" x14ac:dyDescent="0.3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X98" s="38"/>
      <c r="Y98" s="8">
        <v>1.5269999999999999</v>
      </c>
      <c r="Z98" s="8">
        <v>1.5489999999999999</v>
      </c>
      <c r="AA98" s="8">
        <v>1.554</v>
      </c>
      <c r="AB98" s="41">
        <f t="shared" si="2"/>
        <v>1.4364307617610216E-2</v>
      </c>
      <c r="AC98" s="34">
        <f t="shared" si="3"/>
        <v>0.47881025392034054</v>
      </c>
      <c r="AD98" s="2"/>
      <c r="AE98" s="2"/>
      <c r="AF98" s="39"/>
    </row>
    <row r="99" spans="1:37" x14ac:dyDescent="0.25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X99" s="38"/>
      <c r="Y99" s="2"/>
      <c r="Z99" s="2"/>
      <c r="AA99" s="2"/>
      <c r="AB99" s="2"/>
      <c r="AC99" s="2"/>
      <c r="AD99" s="2"/>
      <c r="AE99" s="2"/>
      <c r="AF99" s="39"/>
    </row>
    <row r="100" spans="1:37" x14ac:dyDescent="0.25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X100" s="38"/>
      <c r="Y100" s="55" t="s">
        <v>68</v>
      </c>
      <c r="Z100" s="55"/>
      <c r="AA100" s="55"/>
      <c r="AB100" s="42" t="s">
        <v>64</v>
      </c>
      <c r="AC100" s="21" t="s">
        <v>64</v>
      </c>
      <c r="AD100" s="2"/>
      <c r="AE100" s="2"/>
      <c r="AF100" s="39"/>
    </row>
    <row r="101" spans="1:37" x14ac:dyDescent="0.25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X101" s="38"/>
      <c r="Y101" s="2" t="s">
        <v>6</v>
      </c>
      <c r="Z101" s="2" t="s">
        <v>9</v>
      </c>
      <c r="AA101" s="2" t="s">
        <v>35</v>
      </c>
      <c r="AB101" s="2" t="s">
        <v>67</v>
      </c>
      <c r="AC101" s="2" t="s">
        <v>60</v>
      </c>
      <c r="AD101" s="2"/>
      <c r="AE101" s="2"/>
      <c r="AF101" s="39"/>
    </row>
    <row r="102" spans="1:37" x14ac:dyDescent="0.25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X102" s="38"/>
      <c r="Y102" s="3">
        <v>0.311</v>
      </c>
      <c r="Z102" s="3">
        <v>0.28999999999999998</v>
      </c>
      <c r="AA102" s="3">
        <v>0.28299999999999997</v>
      </c>
      <c r="AB102" s="41">
        <f>_xlfn.STDEV.S(Y102:AA102)</f>
        <v>1.4571661996262942E-2</v>
      </c>
      <c r="AC102" s="34">
        <f>(AB102*1000)/30</f>
        <v>0.48572206654209804</v>
      </c>
      <c r="AD102" s="2"/>
      <c r="AE102" s="2"/>
      <c r="AF102" s="39"/>
    </row>
    <row r="103" spans="1:37" x14ac:dyDescent="0.25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X103" s="38"/>
      <c r="Y103" s="3">
        <v>0.46400000000000002</v>
      </c>
      <c r="Z103" s="3">
        <v>0.44400000000000001</v>
      </c>
      <c r="AA103" s="3">
        <v>0.443</v>
      </c>
      <c r="AB103" s="41">
        <f t="shared" ref="AB103:AB109" si="4">_xlfn.STDEV.S(Y103:AA103)</f>
        <v>1.1846237095944585E-2</v>
      </c>
      <c r="AC103" s="34">
        <f>(AB103*1000)/30</f>
        <v>0.39487456986481945</v>
      </c>
      <c r="AD103" s="2"/>
      <c r="AE103" s="2"/>
      <c r="AF103" s="39"/>
    </row>
    <row r="104" spans="1:37" x14ac:dyDescent="0.25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X104" s="38"/>
      <c r="Y104" s="3">
        <v>0.60699999999999998</v>
      </c>
      <c r="Z104" s="3">
        <v>0.58799999999999997</v>
      </c>
      <c r="AA104" s="3">
        <v>0.58599999999999997</v>
      </c>
      <c r="AB104" s="41">
        <f t="shared" si="4"/>
        <v>1.1590225767142484E-2</v>
      </c>
      <c r="AC104" s="34">
        <f t="shared" ref="AC104:AC109" si="5">(AB104*1000)/30</f>
        <v>0.38634085890474951</v>
      </c>
      <c r="AD104" s="2"/>
      <c r="AE104" s="2"/>
      <c r="AF104" s="39"/>
    </row>
    <row r="105" spans="1:37" x14ac:dyDescent="0.25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X105" s="38"/>
      <c r="Y105" s="3">
        <v>0.77100000000000002</v>
      </c>
      <c r="Z105" s="3">
        <v>0.754</v>
      </c>
      <c r="AA105" s="3">
        <v>0.748</v>
      </c>
      <c r="AB105" s="41">
        <f t="shared" si="4"/>
        <v>1.1930353445448865E-2</v>
      </c>
      <c r="AC105" s="34">
        <f t="shared" si="5"/>
        <v>0.39767844818162884</v>
      </c>
      <c r="AD105" s="2"/>
      <c r="AE105" s="2"/>
      <c r="AF105" s="39"/>
    </row>
    <row r="106" spans="1:37" x14ac:dyDescent="0.25">
      <c r="X106" s="38"/>
      <c r="Y106" s="3">
        <v>1.069</v>
      </c>
      <c r="Z106" s="3">
        <v>1.093</v>
      </c>
      <c r="AA106" s="3">
        <v>1.0960000000000001</v>
      </c>
      <c r="AB106" s="41">
        <f t="shared" si="4"/>
        <v>1.4798648586948794E-2</v>
      </c>
      <c r="AC106" s="34">
        <f t="shared" si="5"/>
        <v>0.49328828623162646</v>
      </c>
      <c r="AD106" s="2"/>
      <c r="AE106" s="2"/>
      <c r="AF106" s="39"/>
      <c r="AG106" s="2"/>
      <c r="AH106" s="2"/>
      <c r="AI106" s="2"/>
      <c r="AJ106" s="2"/>
      <c r="AK106" s="2"/>
    </row>
    <row r="107" spans="1:37" x14ac:dyDescent="0.25">
      <c r="X107" s="38"/>
      <c r="Y107" s="3">
        <v>1.2310000000000001</v>
      </c>
      <c r="Z107" s="3">
        <v>1.2569999999999999</v>
      </c>
      <c r="AA107" s="3">
        <v>1.2609999999999999</v>
      </c>
      <c r="AB107" s="41">
        <f t="shared" si="4"/>
        <v>1.6289055630494043E-2</v>
      </c>
      <c r="AC107" s="34">
        <f t="shared" si="5"/>
        <v>0.54296852101646809</v>
      </c>
      <c r="AD107" s="2"/>
      <c r="AE107" s="2"/>
      <c r="AF107" s="39"/>
      <c r="AG107" s="2"/>
      <c r="AH107" s="2"/>
      <c r="AI107" s="2"/>
      <c r="AJ107" s="2"/>
      <c r="AK107" s="2"/>
    </row>
    <row r="108" spans="1:37" x14ac:dyDescent="0.25">
      <c r="X108" s="38"/>
      <c r="Y108" s="3">
        <v>1.3740000000000001</v>
      </c>
      <c r="Z108" s="3">
        <v>1.4019999999999999</v>
      </c>
      <c r="AA108" s="3">
        <v>1.403</v>
      </c>
      <c r="AB108" s="41">
        <f t="shared" si="4"/>
        <v>1.646207763315425E-2</v>
      </c>
      <c r="AC108" s="34">
        <f t="shared" si="5"/>
        <v>0.54873592110514169</v>
      </c>
      <c r="AD108" s="2"/>
      <c r="AE108" s="2"/>
      <c r="AF108" s="39"/>
    </row>
    <row r="109" spans="1:37" ht="15.75" thickBot="1" x14ac:dyDescent="0.3">
      <c r="X109" s="38"/>
      <c r="Y109" s="8">
        <v>1.5269999999999999</v>
      </c>
      <c r="Z109" s="8">
        <v>1.5549999999999999</v>
      </c>
      <c r="AA109" s="8">
        <v>1.5609999999999999</v>
      </c>
      <c r="AB109" s="41">
        <f t="shared" si="4"/>
        <v>1.8147543451754948E-2</v>
      </c>
      <c r="AC109" s="34">
        <f t="shared" si="5"/>
        <v>0.60491811505849824</v>
      </c>
      <c r="AD109" s="2"/>
      <c r="AE109" s="2"/>
      <c r="AF109" s="39"/>
    </row>
    <row r="110" spans="1:37" ht="15.75" thickBot="1" x14ac:dyDescent="0.3">
      <c r="X110" s="43"/>
      <c r="Y110" s="44"/>
      <c r="Z110" s="44"/>
      <c r="AA110" s="44"/>
      <c r="AB110" s="44"/>
      <c r="AC110" s="44"/>
      <c r="AD110" s="44"/>
      <c r="AE110" s="44"/>
      <c r="AF110" s="45"/>
    </row>
    <row r="112" spans="1:37" ht="15.75" thickBot="1" x14ac:dyDescent="0.3"/>
    <row r="113" spans="24:40" x14ac:dyDescent="0.25">
      <c r="X113" s="35" t="s">
        <v>71</v>
      </c>
      <c r="Y113" s="36"/>
      <c r="Z113" s="36"/>
      <c r="AA113" s="36"/>
      <c r="AB113" s="36"/>
      <c r="AC113" s="36"/>
      <c r="AD113" s="36"/>
      <c r="AE113" s="37"/>
      <c r="AH113" s="35" t="s">
        <v>72</v>
      </c>
    </row>
    <row r="114" spans="24:40" x14ac:dyDescent="0.25">
      <c r="X114" s="38"/>
      <c r="Y114" s="2"/>
      <c r="Z114" s="2"/>
      <c r="AA114" s="2"/>
      <c r="AB114" s="2"/>
      <c r="AC114" s="2"/>
      <c r="AD114" s="2"/>
      <c r="AE114" s="39"/>
    </row>
    <row r="115" spans="24:40" x14ac:dyDescent="0.25">
      <c r="X115" s="38"/>
      <c r="Y115" s="2"/>
      <c r="Z115" s="55" t="s">
        <v>65</v>
      </c>
      <c r="AA115" s="55"/>
      <c r="AB115" s="55"/>
      <c r="AC115" s="21" t="s">
        <v>64</v>
      </c>
      <c r="AD115" s="21" t="s">
        <v>64</v>
      </c>
      <c r="AE115" s="39"/>
      <c r="AH115" s="56" t="s">
        <v>6</v>
      </c>
      <c r="AI115" s="56"/>
      <c r="AJ115" s="56"/>
      <c r="AK115" s="56"/>
      <c r="AL115" s="56"/>
      <c r="AM115" s="21" t="s">
        <v>64</v>
      </c>
      <c r="AN115" s="21" t="s">
        <v>64</v>
      </c>
    </row>
    <row r="116" spans="24:40" x14ac:dyDescent="0.25">
      <c r="X116" s="38"/>
      <c r="Y116" s="2"/>
      <c r="Z116" s="2" t="s">
        <v>6</v>
      </c>
      <c r="AA116" s="2" t="s">
        <v>9</v>
      </c>
      <c r="AB116" s="2" t="s">
        <v>35</v>
      </c>
      <c r="AC116" s="2" t="s">
        <v>67</v>
      </c>
      <c r="AD116" s="2" t="s">
        <v>70</v>
      </c>
      <c r="AE116" s="39"/>
      <c r="AH116" s="3" t="s">
        <v>22</v>
      </c>
      <c r="AI116" s="3" t="s">
        <v>23</v>
      </c>
      <c r="AJ116" s="3" t="s">
        <v>24</v>
      </c>
      <c r="AK116" s="3" t="s">
        <v>25</v>
      </c>
      <c r="AL116" s="3" t="s">
        <v>26</v>
      </c>
      <c r="AM116" s="2" t="s">
        <v>67</v>
      </c>
      <c r="AN116" s="2" t="s">
        <v>70</v>
      </c>
    </row>
    <row r="117" spans="24:40" x14ac:dyDescent="0.25">
      <c r="X117" s="38"/>
      <c r="Y117" s="5">
        <v>-10</v>
      </c>
      <c r="Z117" s="3">
        <v>1.7809999999999999</v>
      </c>
      <c r="AA117" s="3">
        <v>1.7490000000000001</v>
      </c>
      <c r="AB117" s="3">
        <v>1.7430000000000001</v>
      </c>
      <c r="AC117" s="41">
        <f>_xlfn.STDEV.S(Z117:AB117)</f>
        <v>2.0428737928059309E-2</v>
      </c>
      <c r="AD117" s="34">
        <f>(AC117*1000)/10</f>
        <v>2.0428737928059308</v>
      </c>
      <c r="AE117" s="39"/>
      <c r="AH117" s="3">
        <v>1.7809999999999999</v>
      </c>
      <c r="AI117" s="3">
        <v>1.77</v>
      </c>
      <c r="AJ117" s="3">
        <v>1.8029999999999999</v>
      </c>
      <c r="AK117" s="3">
        <v>1.81</v>
      </c>
      <c r="AL117" s="3">
        <v>1.7669999999999999</v>
      </c>
      <c r="AM117" s="41">
        <f>_xlfn.STDEV.S(AH117:AL117)</f>
        <v>1.9408760908414559E-2</v>
      </c>
      <c r="AN117" s="34">
        <f>(AM117*1000)/10</f>
        <v>1.940876090841456</v>
      </c>
    </row>
    <row r="118" spans="24:40" x14ac:dyDescent="0.25">
      <c r="X118" s="38"/>
      <c r="Y118" s="5">
        <v>-20</v>
      </c>
      <c r="Z118" s="3">
        <v>1.6659999999999999</v>
      </c>
      <c r="AA118" s="3">
        <v>1.655</v>
      </c>
      <c r="AB118" s="3">
        <v>1.6559999999999999</v>
      </c>
      <c r="AC118" s="41">
        <f t="shared" ref="AC118:AC124" si="6">_xlfn.STDEV.S(Z118:AB118)</f>
        <v>6.0827625302981884E-3</v>
      </c>
      <c r="AD118" s="34">
        <f t="shared" ref="AD118:AD124" si="7">(AC118*1000)/10</f>
        <v>0.6082762530298188</v>
      </c>
      <c r="AE118" s="39"/>
      <c r="AH118" s="3">
        <v>1.6659999999999999</v>
      </c>
      <c r="AI118" s="3">
        <v>1.655</v>
      </c>
      <c r="AJ118" s="3">
        <v>1.7</v>
      </c>
      <c r="AK118" s="3">
        <v>1.6910000000000001</v>
      </c>
      <c r="AL118" s="3">
        <v>1.651</v>
      </c>
      <c r="AM118" s="41">
        <f t="shared" ref="AM118:AM124" si="8">_xlfn.STDEV.S(AH118:AL118)</f>
        <v>2.1847196616499785E-2</v>
      </c>
      <c r="AN118" s="34">
        <f t="shared" ref="AN118:AN124" si="9">(AM118*1000)/10</f>
        <v>2.1847196616499782</v>
      </c>
    </row>
    <row r="119" spans="24:40" x14ac:dyDescent="0.25">
      <c r="X119" s="38"/>
      <c r="Y119" s="5">
        <v>-30</v>
      </c>
      <c r="Z119" s="3">
        <v>1.5589999999999999</v>
      </c>
      <c r="AA119" s="3">
        <v>1.546</v>
      </c>
      <c r="AB119" s="3">
        <v>1.544</v>
      </c>
      <c r="AC119" s="41">
        <f t="shared" si="6"/>
        <v>8.1445278152470213E-3</v>
      </c>
      <c r="AD119" s="34">
        <f t="shared" si="7"/>
        <v>0.81445278152470224</v>
      </c>
      <c r="AE119" s="39"/>
      <c r="AH119" s="3">
        <v>1.5589999999999999</v>
      </c>
      <c r="AI119" s="3">
        <v>1.548</v>
      </c>
      <c r="AJ119" s="3">
        <v>1.589</v>
      </c>
      <c r="AK119" s="3">
        <v>1.58</v>
      </c>
      <c r="AL119" s="3">
        <v>1.5449999999999999</v>
      </c>
      <c r="AM119" s="41">
        <f t="shared" si="8"/>
        <v>1.9511535049810937E-2</v>
      </c>
      <c r="AN119" s="34">
        <f t="shared" si="9"/>
        <v>1.9511535049810937</v>
      </c>
    </row>
    <row r="120" spans="24:40" x14ac:dyDescent="0.25">
      <c r="X120" s="38"/>
      <c r="Y120" s="5">
        <v>-60</v>
      </c>
      <c r="Z120" s="3">
        <v>1.2050000000000001</v>
      </c>
      <c r="AA120" s="3">
        <v>1.226</v>
      </c>
      <c r="AB120" s="3">
        <v>1.226</v>
      </c>
      <c r="AC120" s="41">
        <f t="shared" si="6"/>
        <v>1.2124355652982088E-2</v>
      </c>
      <c r="AD120" s="34">
        <f t="shared" si="7"/>
        <v>1.2124355652982088</v>
      </c>
      <c r="AE120" s="39"/>
      <c r="AH120" s="3">
        <v>1.2050000000000001</v>
      </c>
      <c r="AI120" s="3">
        <v>1.194</v>
      </c>
      <c r="AJ120" s="3">
        <v>1.2190000000000001</v>
      </c>
      <c r="AK120" s="3">
        <v>1.2130000000000001</v>
      </c>
      <c r="AL120" s="3">
        <v>1.1919999999999999</v>
      </c>
      <c r="AM120" s="41">
        <f t="shared" si="8"/>
        <v>1.1717508267545688E-2</v>
      </c>
      <c r="AN120" s="34">
        <f t="shared" si="9"/>
        <v>1.1717508267545689</v>
      </c>
    </row>
    <row r="121" spans="24:40" x14ac:dyDescent="0.25">
      <c r="X121" s="38"/>
      <c r="Y121" s="5">
        <v>-90</v>
      </c>
      <c r="Z121" s="3">
        <v>0.874</v>
      </c>
      <c r="AA121" s="3">
        <v>0.91</v>
      </c>
      <c r="AB121" s="3">
        <v>0.89700000000000002</v>
      </c>
      <c r="AC121" s="41">
        <f t="shared" si="6"/>
        <v>1.8230011885167107E-2</v>
      </c>
      <c r="AD121" s="34">
        <f t="shared" si="7"/>
        <v>1.8230011885167108</v>
      </c>
      <c r="AE121" s="39"/>
      <c r="AH121" s="3">
        <v>0.874</v>
      </c>
      <c r="AI121" s="3">
        <v>0.86199999999999999</v>
      </c>
      <c r="AJ121" s="3">
        <v>0.85899999999999999</v>
      </c>
      <c r="AK121" s="3">
        <v>0.85399999999999998</v>
      </c>
      <c r="AL121" s="3">
        <v>0.86099999999999999</v>
      </c>
      <c r="AM121" s="41">
        <f t="shared" si="8"/>
        <v>7.3824115301167068E-3</v>
      </c>
      <c r="AN121" s="34">
        <f t="shared" si="9"/>
        <v>0.73824115301167059</v>
      </c>
    </row>
    <row r="122" spans="24:40" x14ac:dyDescent="0.25">
      <c r="X122" s="38"/>
      <c r="Y122" s="5">
        <v>-120</v>
      </c>
      <c r="Z122" s="3">
        <v>0.52900000000000003</v>
      </c>
      <c r="AA122" s="3">
        <v>0.59299999999999997</v>
      </c>
      <c r="AB122" s="3">
        <v>0.59599999999999997</v>
      </c>
      <c r="AC122" s="41">
        <f t="shared" si="6"/>
        <v>3.7846179904097735E-2</v>
      </c>
      <c r="AD122" s="34">
        <f t="shared" si="7"/>
        <v>3.7846179904097736</v>
      </c>
      <c r="AE122" s="39"/>
      <c r="AH122" s="3">
        <v>0.52900000000000003</v>
      </c>
      <c r="AI122" s="3">
        <v>0.53</v>
      </c>
      <c r="AJ122" s="3">
        <v>0.52700000000000002</v>
      </c>
      <c r="AK122" s="3">
        <v>0.52400000000000002</v>
      </c>
      <c r="AL122" s="3">
        <v>0.51600000000000001</v>
      </c>
      <c r="AM122" s="41">
        <f t="shared" si="8"/>
        <v>5.6302753041037037E-3</v>
      </c>
      <c r="AN122" s="34">
        <f t="shared" si="9"/>
        <v>0.56302753041037046</v>
      </c>
    </row>
    <row r="123" spans="24:40" x14ac:dyDescent="0.25">
      <c r="X123" s="38"/>
      <c r="Y123" s="5">
        <v>-150</v>
      </c>
      <c r="Z123" s="3">
        <v>0.24099999999999999</v>
      </c>
      <c r="AA123" s="3">
        <v>0.28000000000000003</v>
      </c>
      <c r="AB123" s="3">
        <v>0.29099999999999998</v>
      </c>
      <c r="AC123" s="41">
        <f t="shared" si="6"/>
        <v>2.6274195198584739E-2</v>
      </c>
      <c r="AD123" s="34">
        <f t="shared" si="7"/>
        <v>2.6274195198584738</v>
      </c>
      <c r="AE123" s="39"/>
      <c r="AH123" s="3">
        <v>0.24099999999999999</v>
      </c>
      <c r="AI123" s="3">
        <v>0.22900000000000001</v>
      </c>
      <c r="AJ123" s="3">
        <v>0.21299999999999999</v>
      </c>
      <c r="AK123" s="3">
        <v>0.21299999999999999</v>
      </c>
      <c r="AL123" s="3">
        <v>0.22800000000000001</v>
      </c>
      <c r="AM123" s="41">
        <f t="shared" si="8"/>
        <v>1.1924764148611076E-2</v>
      </c>
      <c r="AN123" s="34">
        <f t="shared" si="9"/>
        <v>1.1924764148611076</v>
      </c>
    </row>
    <row r="124" spans="24:40" ht="15.75" thickBot="1" x14ac:dyDescent="0.3">
      <c r="X124" s="38"/>
      <c r="Y124" s="7">
        <v>-180</v>
      </c>
      <c r="Z124" s="8">
        <v>2.7E-2</v>
      </c>
      <c r="AA124" s="8">
        <v>2.1000000000000001E-2</v>
      </c>
      <c r="AB124" s="8">
        <v>2.1000000000000001E-2</v>
      </c>
      <c r="AC124" s="41">
        <f t="shared" si="6"/>
        <v>3.4641016151377535E-3</v>
      </c>
      <c r="AD124" s="34">
        <f t="shared" si="7"/>
        <v>0.34641016151377535</v>
      </c>
      <c r="AE124" s="39"/>
      <c r="AH124" s="8">
        <v>2.7E-2</v>
      </c>
      <c r="AI124" s="8">
        <v>2.7E-2</v>
      </c>
      <c r="AJ124" s="8">
        <v>1.7999999999999999E-2</v>
      </c>
      <c r="AK124" s="8">
        <v>2.3E-2</v>
      </c>
      <c r="AL124" s="8">
        <v>2.1999999999999999E-2</v>
      </c>
      <c r="AM124" s="41">
        <f t="shared" si="8"/>
        <v>3.7815340802378077E-3</v>
      </c>
      <c r="AN124" s="34">
        <f t="shared" si="9"/>
        <v>0.37815340802378078</v>
      </c>
    </row>
    <row r="125" spans="24:40" x14ac:dyDescent="0.25">
      <c r="X125" s="38"/>
      <c r="Y125" s="2"/>
      <c r="Z125" s="2"/>
      <c r="AA125" s="2"/>
      <c r="AB125" s="2"/>
      <c r="AC125" s="2"/>
      <c r="AD125" s="2"/>
      <c r="AE125" s="39"/>
    </row>
    <row r="126" spans="24:40" x14ac:dyDescent="0.25">
      <c r="X126" s="38"/>
      <c r="Y126" s="2"/>
      <c r="Z126" s="55" t="s">
        <v>66</v>
      </c>
      <c r="AA126" s="55"/>
      <c r="AB126" s="55"/>
      <c r="AC126" s="21" t="s">
        <v>64</v>
      </c>
      <c r="AD126" s="21" t="s">
        <v>64</v>
      </c>
      <c r="AE126" s="39"/>
      <c r="AH126" s="56" t="s">
        <v>6</v>
      </c>
      <c r="AI126" s="56"/>
      <c r="AJ126" s="56"/>
      <c r="AK126" s="56"/>
      <c r="AL126" s="56"/>
      <c r="AM126" s="21" t="s">
        <v>64</v>
      </c>
      <c r="AN126" s="21" t="s">
        <v>64</v>
      </c>
    </row>
    <row r="127" spans="24:40" x14ac:dyDescent="0.25">
      <c r="X127" s="38"/>
      <c r="Y127" s="2"/>
      <c r="Z127" s="2" t="s">
        <v>6</v>
      </c>
      <c r="AA127" s="2" t="s">
        <v>9</v>
      </c>
      <c r="AB127" s="2" t="s">
        <v>35</v>
      </c>
      <c r="AC127" s="2" t="s">
        <v>67</v>
      </c>
      <c r="AD127" s="2" t="s">
        <v>70</v>
      </c>
      <c r="AE127" s="39"/>
      <c r="AH127" s="3" t="s">
        <v>22</v>
      </c>
      <c r="AI127" s="3" t="s">
        <v>23</v>
      </c>
      <c r="AJ127" s="3" t="s">
        <v>24</v>
      </c>
      <c r="AK127" s="3" t="s">
        <v>25</v>
      </c>
      <c r="AL127" s="3" t="s">
        <v>26</v>
      </c>
      <c r="AM127" s="2" t="s">
        <v>67</v>
      </c>
      <c r="AN127" s="2" t="s">
        <v>70</v>
      </c>
    </row>
    <row r="128" spans="24:40" x14ac:dyDescent="0.25">
      <c r="X128" s="38"/>
      <c r="Y128" s="5">
        <v>-10</v>
      </c>
      <c r="Z128" s="3">
        <v>1.77</v>
      </c>
      <c r="AA128" s="3">
        <v>1.7330000000000001</v>
      </c>
      <c r="AB128" s="3">
        <v>1.7330000000000001</v>
      </c>
      <c r="AC128" s="41">
        <f>_xlfn.STDEV.S(Z128:AB128)</f>
        <v>2.1361959960016108E-2</v>
      </c>
      <c r="AD128" s="34">
        <f>(AC128*1000)/10</f>
        <v>2.1361959960016108</v>
      </c>
      <c r="AE128" s="39"/>
      <c r="AH128" s="3">
        <v>1.7490000000000001</v>
      </c>
      <c r="AI128" s="3">
        <v>1.7330000000000001</v>
      </c>
      <c r="AJ128" s="3">
        <v>1.78</v>
      </c>
      <c r="AK128" s="3">
        <v>1.77</v>
      </c>
      <c r="AL128" s="3">
        <v>1.732</v>
      </c>
      <c r="AM128" s="41">
        <f>_xlfn.STDEV.S(AH128:AL128)</f>
        <v>2.164948036327892E-2</v>
      </c>
      <c r="AN128" s="34">
        <f>(AM128*1000)/10</f>
        <v>2.1649480363278917</v>
      </c>
    </row>
    <row r="129" spans="24:40" x14ac:dyDescent="0.25">
      <c r="X129" s="38"/>
      <c r="Y129" s="5">
        <v>-20</v>
      </c>
      <c r="Z129" s="3">
        <v>1.655</v>
      </c>
      <c r="AA129" s="3">
        <v>1.629</v>
      </c>
      <c r="AB129" s="3">
        <v>1.621</v>
      </c>
      <c r="AC129" s="41">
        <f t="shared" ref="AC129:AC135" si="10">_xlfn.STDEV.S(Z129:AB129)</f>
        <v>1.7776388834631195E-2</v>
      </c>
      <c r="AD129" s="34">
        <f t="shared" ref="AD129:AD135" si="11">(AC129*1000)/10</f>
        <v>1.7776388834631196</v>
      </c>
      <c r="AE129" s="39"/>
      <c r="AH129" s="3">
        <v>1.655</v>
      </c>
      <c r="AI129" s="3">
        <v>1.629</v>
      </c>
      <c r="AJ129" s="3">
        <v>1.6870000000000001</v>
      </c>
      <c r="AK129" s="3">
        <v>1.6719999999999999</v>
      </c>
      <c r="AL129" s="3">
        <v>1.637</v>
      </c>
      <c r="AM129" s="41">
        <f t="shared" ref="AM129:AM135" si="12">_xlfn.STDEV.S(AH129:AL129)</f>
        <v>2.4020824298928631E-2</v>
      </c>
      <c r="AN129" s="34">
        <f t="shared" ref="AN129:AN135" si="13">(AM129*1000)/10</f>
        <v>2.4020824298928631</v>
      </c>
    </row>
    <row r="130" spans="24:40" x14ac:dyDescent="0.25">
      <c r="X130" s="38"/>
      <c r="Y130" s="5">
        <v>-30</v>
      </c>
      <c r="Z130" s="3">
        <v>1.548</v>
      </c>
      <c r="AA130" s="3">
        <v>1.5249999999999999</v>
      </c>
      <c r="AB130" s="3">
        <v>1.5269999999999999</v>
      </c>
      <c r="AC130" s="41">
        <f t="shared" si="10"/>
        <v>1.2741009902411005E-2</v>
      </c>
      <c r="AD130" s="34">
        <f t="shared" si="11"/>
        <v>1.2741009902411005</v>
      </c>
      <c r="AE130" s="39"/>
      <c r="AH130" s="3">
        <v>1.546</v>
      </c>
      <c r="AI130" s="3">
        <v>1.5249999999999999</v>
      </c>
      <c r="AJ130" s="3">
        <v>1.5740000000000001</v>
      </c>
      <c r="AK130" s="3">
        <v>1.5589999999999999</v>
      </c>
      <c r="AL130" s="3">
        <v>1.5289999999999999</v>
      </c>
      <c r="AM130" s="41">
        <f t="shared" si="12"/>
        <v>2.0501219475923919E-2</v>
      </c>
      <c r="AN130" s="34">
        <f t="shared" si="13"/>
        <v>2.050121947592392</v>
      </c>
    </row>
    <row r="131" spans="24:40" x14ac:dyDescent="0.25">
      <c r="X131" s="38"/>
      <c r="Y131" s="5">
        <v>-60</v>
      </c>
      <c r="Z131" s="3">
        <v>1.194</v>
      </c>
      <c r="AA131" s="3">
        <v>1.2050000000000001</v>
      </c>
      <c r="AB131" s="3">
        <v>1.21</v>
      </c>
      <c r="AC131" s="41">
        <f t="shared" si="10"/>
        <v>8.1853527718724704E-3</v>
      </c>
      <c r="AD131" s="34">
        <f t="shared" si="11"/>
        <v>0.81853527718724695</v>
      </c>
      <c r="AE131" s="39"/>
      <c r="AH131" s="3">
        <v>1.226</v>
      </c>
      <c r="AI131" s="3">
        <v>1.2050000000000001</v>
      </c>
      <c r="AJ131" s="3">
        <v>1.2410000000000001</v>
      </c>
      <c r="AK131" s="3">
        <v>1.2290000000000001</v>
      </c>
      <c r="AL131" s="3">
        <v>1.21</v>
      </c>
      <c r="AM131" s="41">
        <f t="shared" si="12"/>
        <v>1.4652644812456242E-2</v>
      </c>
      <c r="AN131" s="34">
        <f t="shared" si="13"/>
        <v>1.4652644812456244</v>
      </c>
    </row>
    <row r="132" spans="24:40" x14ac:dyDescent="0.25">
      <c r="X132" s="38"/>
      <c r="Y132" s="5">
        <v>-90</v>
      </c>
      <c r="Z132" s="3">
        <v>0.86199999999999999</v>
      </c>
      <c r="AA132" s="3">
        <v>0.89400000000000002</v>
      </c>
      <c r="AB132" s="3">
        <v>0.88100000000000001</v>
      </c>
      <c r="AC132" s="41">
        <f t="shared" si="10"/>
        <v>1.6093476939431094E-2</v>
      </c>
      <c r="AD132" s="34">
        <f t="shared" si="11"/>
        <v>1.6093476939431095</v>
      </c>
      <c r="AE132" s="39"/>
      <c r="AH132" s="3">
        <v>0.91</v>
      </c>
      <c r="AI132" s="3">
        <v>0.89400000000000002</v>
      </c>
      <c r="AJ132" s="3">
        <v>0.90100000000000002</v>
      </c>
      <c r="AK132" s="3">
        <v>0.90100000000000002</v>
      </c>
      <c r="AL132" s="3">
        <v>0.89400000000000002</v>
      </c>
      <c r="AM132" s="41">
        <f t="shared" si="12"/>
        <v>6.5954529791364654E-3</v>
      </c>
      <c r="AN132" s="34">
        <f t="shared" si="13"/>
        <v>0.65954529791364647</v>
      </c>
    </row>
    <row r="133" spans="24:40" x14ac:dyDescent="0.25">
      <c r="X133" s="38"/>
      <c r="Y133" s="5">
        <v>-120</v>
      </c>
      <c r="Z133" s="3">
        <v>0.53</v>
      </c>
      <c r="AA133" s="3">
        <v>0.57799999999999996</v>
      </c>
      <c r="AB133" s="3">
        <v>0.58099999999999996</v>
      </c>
      <c r="AC133" s="41">
        <f t="shared" si="10"/>
        <v>2.8618176042508332E-2</v>
      </c>
      <c r="AD133" s="34">
        <f t="shared" si="11"/>
        <v>2.8618176042508332</v>
      </c>
      <c r="AE133" s="39"/>
      <c r="AH133" s="3">
        <v>0.59299999999999997</v>
      </c>
      <c r="AI133" s="3">
        <v>0.57799999999999996</v>
      </c>
      <c r="AJ133" s="3">
        <v>0.58099999999999996</v>
      </c>
      <c r="AK133" s="3">
        <v>0.57299999999999995</v>
      </c>
      <c r="AL133" s="3">
        <v>0.57799999999999996</v>
      </c>
      <c r="AM133" s="41">
        <f t="shared" si="12"/>
        <v>7.5033325929216342E-3</v>
      </c>
      <c r="AN133" s="34">
        <f t="shared" si="13"/>
        <v>0.75033325929216343</v>
      </c>
    </row>
    <row r="134" spans="24:40" x14ac:dyDescent="0.25">
      <c r="X134" s="38"/>
      <c r="Y134" s="5">
        <v>-150</v>
      </c>
      <c r="Z134" s="3">
        <v>0.22900000000000001</v>
      </c>
      <c r="AA134" s="3">
        <v>0.245</v>
      </c>
      <c r="AB134" s="3">
        <v>0.27700000000000002</v>
      </c>
      <c r="AC134" s="41">
        <f t="shared" si="10"/>
        <v>2.4440403706431156E-2</v>
      </c>
      <c r="AD134" s="34">
        <f t="shared" si="11"/>
        <v>2.4440403706431155</v>
      </c>
      <c r="AE134" s="39"/>
      <c r="AH134" s="3">
        <v>0.28000000000000003</v>
      </c>
      <c r="AI134" s="3">
        <v>0.245</v>
      </c>
      <c r="AJ134" s="3">
        <v>0.255</v>
      </c>
      <c r="AK134" s="3">
        <v>0.248</v>
      </c>
      <c r="AL134" s="3">
        <v>0.26600000000000001</v>
      </c>
      <c r="AM134" s="41">
        <f t="shared" si="12"/>
        <v>1.434224529144584E-2</v>
      </c>
      <c r="AN134" s="34">
        <f t="shared" si="13"/>
        <v>1.4342245291445841</v>
      </c>
    </row>
    <row r="135" spans="24:40" ht="15.75" thickBot="1" x14ac:dyDescent="0.3">
      <c r="X135" s="38"/>
      <c r="Y135" s="7">
        <v>-180</v>
      </c>
      <c r="Z135" s="8">
        <v>2.7E-2</v>
      </c>
      <c r="AA135" s="8">
        <v>3.5000000000000003E-2</v>
      </c>
      <c r="AB135" s="8">
        <v>2.1000000000000001E-2</v>
      </c>
      <c r="AC135" s="41">
        <f t="shared" si="10"/>
        <v>7.0237691685684752E-3</v>
      </c>
      <c r="AD135" s="34">
        <f t="shared" si="11"/>
        <v>0.70237691685684756</v>
      </c>
      <c r="AE135" s="39"/>
      <c r="AH135" s="8">
        <v>2.1000000000000001E-2</v>
      </c>
      <c r="AI135" s="8">
        <v>3.5000000000000003E-2</v>
      </c>
      <c r="AJ135" s="8">
        <v>1.9E-2</v>
      </c>
      <c r="AK135" s="8">
        <v>2.7E-2</v>
      </c>
      <c r="AL135" s="8">
        <v>2.4E-2</v>
      </c>
      <c r="AM135" s="41">
        <f t="shared" si="12"/>
        <v>6.2609903369994094E-3</v>
      </c>
      <c r="AN135" s="34">
        <f t="shared" si="13"/>
        <v>0.62609903369994091</v>
      </c>
    </row>
    <row r="136" spans="24:40" x14ac:dyDescent="0.25">
      <c r="X136" s="38"/>
      <c r="Y136" s="2"/>
      <c r="Z136" s="2"/>
      <c r="AA136" s="2"/>
      <c r="AB136" s="2"/>
      <c r="AC136" s="2"/>
      <c r="AD136" s="2"/>
      <c r="AE136" s="39"/>
    </row>
    <row r="137" spans="24:40" x14ac:dyDescent="0.25">
      <c r="X137" s="38"/>
      <c r="Y137" s="2"/>
      <c r="Z137" s="55" t="s">
        <v>68</v>
      </c>
      <c r="AA137" s="55"/>
      <c r="AB137" s="55"/>
      <c r="AC137" s="21" t="s">
        <v>64</v>
      </c>
      <c r="AD137" s="21" t="s">
        <v>64</v>
      </c>
      <c r="AE137" s="39"/>
      <c r="AH137" s="56" t="s">
        <v>6</v>
      </c>
      <c r="AI137" s="56"/>
      <c r="AJ137" s="56"/>
      <c r="AK137" s="56"/>
      <c r="AL137" s="56"/>
      <c r="AM137" s="21" t="s">
        <v>64</v>
      </c>
      <c r="AN137" s="21" t="s">
        <v>64</v>
      </c>
    </row>
    <row r="138" spans="24:40" x14ac:dyDescent="0.25">
      <c r="X138" s="38"/>
      <c r="Y138" s="2"/>
      <c r="Z138" s="2" t="s">
        <v>6</v>
      </c>
      <c r="AA138" s="2" t="s">
        <v>9</v>
      </c>
      <c r="AB138" s="2" t="s">
        <v>35</v>
      </c>
      <c r="AC138" s="2" t="s">
        <v>67</v>
      </c>
      <c r="AD138" s="2" t="s">
        <v>70</v>
      </c>
      <c r="AE138" s="39"/>
      <c r="AH138" s="3" t="s">
        <v>22</v>
      </c>
      <c r="AI138" s="3" t="s">
        <v>23</v>
      </c>
      <c r="AJ138" s="3" t="s">
        <v>24</v>
      </c>
      <c r="AK138" s="3" t="s">
        <v>25</v>
      </c>
      <c r="AL138" s="3" t="s">
        <v>26</v>
      </c>
      <c r="AM138" s="2" t="s">
        <v>67</v>
      </c>
      <c r="AN138" s="2" t="s">
        <v>70</v>
      </c>
    </row>
    <row r="139" spans="24:40" x14ac:dyDescent="0.25">
      <c r="X139" s="38"/>
      <c r="Y139" s="5">
        <v>-10</v>
      </c>
      <c r="Z139" s="3">
        <v>1.8029999999999999</v>
      </c>
      <c r="AA139" s="3">
        <v>1.78</v>
      </c>
      <c r="AB139" s="3">
        <v>1.778</v>
      </c>
      <c r="AC139" s="41">
        <f>_xlfn.STDEV.S(Z139:AB139)</f>
        <v>1.3892443989449752E-2</v>
      </c>
      <c r="AD139" s="34">
        <f>(AC139*1000)/10</f>
        <v>1.3892443989449752</v>
      </c>
      <c r="AE139" s="39"/>
      <c r="AH139" s="3">
        <v>1.7430000000000001</v>
      </c>
      <c r="AI139" s="3">
        <v>1.7330000000000001</v>
      </c>
      <c r="AJ139" s="3">
        <v>1.778</v>
      </c>
      <c r="AK139" s="3">
        <v>1.7589999999999999</v>
      </c>
      <c r="AL139" s="3">
        <v>1.7230000000000001</v>
      </c>
      <c r="AM139" s="41">
        <f>_xlfn.STDEV.S(AH139:AL139)</f>
        <v>2.1753160689885916E-2</v>
      </c>
      <c r="AN139" s="34">
        <f>(AM139*1000)/10</f>
        <v>2.1753160689885918</v>
      </c>
    </row>
    <row r="140" spans="24:40" x14ac:dyDescent="0.25">
      <c r="X140" s="38"/>
      <c r="Y140" s="5">
        <v>-20</v>
      </c>
      <c r="Z140" s="3">
        <v>1.7</v>
      </c>
      <c r="AA140" s="3">
        <v>1.6870000000000001</v>
      </c>
      <c r="AB140" s="3">
        <v>1.6879999999999999</v>
      </c>
      <c r="AC140" s="41">
        <f t="shared" ref="AC140:AC146" si="14">_xlfn.STDEV.S(Z140:AB140)</f>
        <v>7.2341781380702054E-3</v>
      </c>
      <c r="AD140" s="34">
        <f t="shared" ref="AD140:AD146" si="15">(AC140*1000)/10</f>
        <v>0.72341781380702053</v>
      </c>
      <c r="AE140" s="39"/>
      <c r="AH140" s="3">
        <v>1.6559999999999999</v>
      </c>
      <c r="AI140" s="3">
        <v>1.621</v>
      </c>
      <c r="AJ140" s="3">
        <v>1.6879999999999999</v>
      </c>
      <c r="AK140" s="3">
        <v>1.661</v>
      </c>
      <c r="AL140" s="3">
        <v>1.6279999999999999</v>
      </c>
      <c r="AM140" s="41">
        <f t="shared" ref="AM140:AM146" si="16">_xlfn.STDEV.S(AH140:AL140)</f>
        <v>2.7031463149448647E-2</v>
      </c>
      <c r="AN140" s="34">
        <f t="shared" ref="AN140:AN146" si="17">(AM140*1000)/10</f>
        <v>2.7031463149448647</v>
      </c>
    </row>
    <row r="141" spans="24:40" x14ac:dyDescent="0.25">
      <c r="X141" s="38"/>
      <c r="Y141" s="5">
        <v>-30</v>
      </c>
      <c r="Z141" s="3">
        <v>1.589</v>
      </c>
      <c r="AA141" s="3">
        <v>1.5740000000000001</v>
      </c>
      <c r="AB141" s="3">
        <v>1.571</v>
      </c>
      <c r="AC141" s="41">
        <f t="shared" si="14"/>
        <v>9.6436507609929407E-3</v>
      </c>
      <c r="AD141" s="34">
        <f t="shared" si="15"/>
        <v>0.96436507609929412</v>
      </c>
      <c r="AE141" s="39"/>
      <c r="AH141" s="3">
        <v>1.544</v>
      </c>
      <c r="AI141" s="3">
        <v>1.5269999999999999</v>
      </c>
      <c r="AJ141" s="3">
        <v>1.571</v>
      </c>
      <c r="AK141" s="3">
        <v>1.5529999999999999</v>
      </c>
      <c r="AL141" s="3">
        <v>1.528</v>
      </c>
      <c r="AM141" s="41">
        <f t="shared" si="16"/>
        <v>1.8392933425639305E-2</v>
      </c>
      <c r="AN141" s="34">
        <f t="shared" si="17"/>
        <v>1.8392933425639306</v>
      </c>
    </row>
    <row r="142" spans="24:40" x14ac:dyDescent="0.25">
      <c r="X142" s="38"/>
      <c r="Y142" s="5">
        <v>-60</v>
      </c>
      <c r="Z142" s="3">
        <v>1.2190000000000001</v>
      </c>
      <c r="AA142" s="3">
        <v>1.2410000000000001</v>
      </c>
      <c r="AB142" s="3">
        <v>1.24</v>
      </c>
      <c r="AC142" s="41">
        <f t="shared" si="14"/>
        <v>1.2423096769056131E-2</v>
      </c>
      <c r="AD142" s="34">
        <f t="shared" si="15"/>
        <v>1.2423096769056132</v>
      </c>
      <c r="AE142" s="39"/>
      <c r="AH142" s="3">
        <v>1.226</v>
      </c>
      <c r="AI142" s="3">
        <v>1.21</v>
      </c>
      <c r="AJ142" s="3">
        <v>1.24</v>
      </c>
      <c r="AK142" s="3">
        <v>1.224</v>
      </c>
      <c r="AL142" s="3">
        <v>1.2010000000000001</v>
      </c>
      <c r="AM142" s="41">
        <f t="shared" si="16"/>
        <v>1.5106290080625334E-2</v>
      </c>
      <c r="AN142" s="34">
        <f t="shared" si="17"/>
        <v>1.5106290080625333</v>
      </c>
    </row>
    <row r="143" spans="24:40" x14ac:dyDescent="0.25">
      <c r="X143" s="38"/>
      <c r="Y143" s="5">
        <v>-90</v>
      </c>
      <c r="Z143" s="3">
        <v>0.85899999999999999</v>
      </c>
      <c r="AA143" s="3">
        <v>0.90100000000000002</v>
      </c>
      <c r="AB143" s="3">
        <v>0.89700000000000002</v>
      </c>
      <c r="AC143" s="41">
        <f t="shared" si="14"/>
        <v>2.3180451534284968E-2</v>
      </c>
      <c r="AD143" s="34">
        <f t="shared" si="15"/>
        <v>2.3180451534284972</v>
      </c>
      <c r="AE143" s="39"/>
      <c r="AH143" s="3">
        <v>0.89700000000000002</v>
      </c>
      <c r="AI143" s="3">
        <v>0.88100000000000001</v>
      </c>
      <c r="AJ143" s="3">
        <v>0.89700000000000002</v>
      </c>
      <c r="AK143" s="3">
        <v>0.89800000000000002</v>
      </c>
      <c r="AL143" s="3">
        <v>0.88200000000000001</v>
      </c>
      <c r="AM143" s="41">
        <f t="shared" si="16"/>
        <v>8.6890735984913904E-3</v>
      </c>
      <c r="AN143" s="34">
        <f t="shared" si="17"/>
        <v>0.86890735984913903</v>
      </c>
    </row>
    <row r="144" spans="24:40" x14ac:dyDescent="0.25">
      <c r="X144" s="38"/>
      <c r="Y144" s="5">
        <v>-120</v>
      </c>
      <c r="Z144" s="3">
        <v>0.52700000000000002</v>
      </c>
      <c r="AA144" s="3">
        <v>0.58099999999999996</v>
      </c>
      <c r="AB144" s="3">
        <v>0.58299999999999996</v>
      </c>
      <c r="AC144" s="41">
        <f t="shared" si="14"/>
        <v>3.1770006819850247E-2</v>
      </c>
      <c r="AD144" s="34">
        <f t="shared" si="15"/>
        <v>3.1770006819850245</v>
      </c>
      <c r="AE144" s="39"/>
      <c r="AH144" s="3">
        <v>0.59599999999999997</v>
      </c>
      <c r="AI144" s="3">
        <v>0.58099999999999996</v>
      </c>
      <c r="AJ144" s="3">
        <v>0.58299999999999996</v>
      </c>
      <c r="AK144" s="3">
        <v>0.57099999999999995</v>
      </c>
      <c r="AL144" s="3">
        <v>0.58199999999999996</v>
      </c>
      <c r="AM144" s="41">
        <f t="shared" si="16"/>
        <v>8.9050547443572815E-3</v>
      </c>
      <c r="AN144" s="34">
        <f t="shared" si="17"/>
        <v>0.89050547443572814</v>
      </c>
    </row>
    <row r="145" spans="24:40" x14ac:dyDescent="0.25">
      <c r="X145" s="38"/>
      <c r="Y145" s="5">
        <v>-150</v>
      </c>
      <c r="Z145" s="3">
        <v>0.21299999999999999</v>
      </c>
      <c r="AA145" s="3">
        <v>0.255</v>
      </c>
      <c r="AB145" s="3">
        <v>0.26500000000000001</v>
      </c>
      <c r="AC145" s="41">
        <f t="shared" si="14"/>
        <v>2.7592269448766513E-2</v>
      </c>
      <c r="AD145" s="34">
        <f t="shared" si="15"/>
        <v>2.7592269448766511</v>
      </c>
      <c r="AE145" s="39"/>
      <c r="AH145" s="3">
        <v>0.29099999999999998</v>
      </c>
      <c r="AI145" s="3">
        <v>0.27700000000000002</v>
      </c>
      <c r="AJ145" s="3">
        <v>0.26500000000000001</v>
      </c>
      <c r="AK145" s="3">
        <v>0.255</v>
      </c>
      <c r="AL145" s="3">
        <v>0.27800000000000002</v>
      </c>
      <c r="AM145" s="41">
        <f t="shared" si="16"/>
        <v>1.3718600511714007E-2</v>
      </c>
      <c r="AN145" s="34">
        <f t="shared" si="17"/>
        <v>1.3718600511714008</v>
      </c>
    </row>
    <row r="146" spans="24:40" ht="15.75" thickBot="1" x14ac:dyDescent="0.3">
      <c r="X146" s="38"/>
      <c r="Y146" s="7">
        <v>-180</v>
      </c>
      <c r="Z146" s="8">
        <v>1.7999999999999999E-2</v>
      </c>
      <c r="AA146" s="8">
        <v>1.9E-2</v>
      </c>
      <c r="AB146" s="8">
        <v>1.6E-2</v>
      </c>
      <c r="AC146" s="41">
        <f t="shared" si="14"/>
        <v>1.5275252316519462E-3</v>
      </c>
      <c r="AD146" s="34">
        <f t="shared" si="15"/>
        <v>0.15275252316519461</v>
      </c>
      <c r="AE146" s="39"/>
      <c r="AH146" s="8">
        <v>2.1000000000000001E-2</v>
      </c>
      <c r="AI146" s="8">
        <v>2.1000000000000001E-2</v>
      </c>
      <c r="AJ146" s="8">
        <v>1.6E-2</v>
      </c>
      <c r="AK146" s="8">
        <v>2.1000000000000001E-2</v>
      </c>
      <c r="AL146" s="8">
        <v>1.7999999999999999E-2</v>
      </c>
      <c r="AM146" s="41">
        <f t="shared" si="16"/>
        <v>2.3021728866442683E-3</v>
      </c>
      <c r="AN146" s="34">
        <f t="shared" si="17"/>
        <v>0.23021728866442684</v>
      </c>
    </row>
    <row r="147" spans="24:40" x14ac:dyDescent="0.25">
      <c r="X147" s="38"/>
      <c r="Y147" s="2"/>
      <c r="Z147" s="36"/>
      <c r="AA147" s="36"/>
      <c r="AB147" s="2"/>
      <c r="AC147" s="2"/>
      <c r="AD147" s="2"/>
      <c r="AE147" s="39"/>
    </row>
    <row r="148" spans="24:40" ht="15.75" thickBot="1" x14ac:dyDescent="0.3">
      <c r="X148" s="43"/>
      <c r="Y148" s="44"/>
      <c r="Z148" s="44"/>
      <c r="AA148" s="44"/>
      <c r="AB148" s="44"/>
      <c r="AC148" s="44"/>
      <c r="AD148" s="44"/>
      <c r="AE148" s="45"/>
    </row>
  </sheetData>
  <sortState ref="V33:V38">
    <sortCondition ref="V6"/>
  </sortState>
  <mergeCells count="17">
    <mergeCell ref="Z126:AB126"/>
    <mergeCell ref="Z137:AB137"/>
    <mergeCell ref="AH115:AL115"/>
    <mergeCell ref="AH126:AL126"/>
    <mergeCell ref="AH137:AL137"/>
    <mergeCell ref="B96:I96"/>
    <mergeCell ref="Y78:AA78"/>
    <mergeCell ref="Y89:AA89"/>
    <mergeCell ref="Y100:AA100"/>
    <mergeCell ref="Z115:AB115"/>
    <mergeCell ref="L96:S96"/>
    <mergeCell ref="B54:I54"/>
    <mergeCell ref="L54:S54"/>
    <mergeCell ref="B66:I66"/>
    <mergeCell ref="L66:S66"/>
    <mergeCell ref="B84:I84"/>
    <mergeCell ref="L84:S84"/>
  </mergeCells>
  <pageMargins left="0.7" right="0.7" top="0.75" bottom="0.75" header="0.3" footer="0.3"/>
  <pageSetup paperSize="8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K35" sqref="K3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cation_x0020_status xmlns="http://schemas.microsoft.com/sharepoint/v3">draft</Publication_x0020_status>
    <Previous_x0020_publication_x0020_status xmlns="http://schemas.microsoft.com/sharepoint/v3" xsi:nil="true"/>
    <Document_x0020_Id xmlns="http://schemas.microsoft.com/sharepoint/v3">I0002753188</Document_x0020_Id>
    <Document_x0020_Nature xmlns="http://schemas.microsoft.com/sharepoint/v3" xsi:nil="true"/>
    <External_x0020_referenc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Content" ma:contentTypeID="0x0101006FD11A9A970144EB8A5076663155FC5A" ma:contentTypeVersion="0" ma:contentTypeDescription="" ma:contentTypeScope="" ma:versionID="bb5b5228937c0a7a40ef1f2f196751c2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83d6fdb541a1a26bba4d5e73d0ebf36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cation_x0020_status"/>
                <xsd:element ref="ns1:Previous_x0020_publication_x0020_status" minOccurs="0"/>
                <xsd:element ref="ns1:Document_x0020_Id" minOccurs="0"/>
                <xsd:element ref="ns1:Document_x0020_Nature" minOccurs="0"/>
                <xsd:element ref="ns1:External_x0020_referenc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cation_x0020_status" ma:index="0" ma:displayName="Publication status" ma:format="Dropdown" ma:internalName="Publication_x0020_status">
      <xsd:simpleType>
        <xsd:restriction base="dms:Choice">
          <xsd:enumeration value="draft"/>
          <xsd:enumeration value="applicable"/>
          <xsd:enumeration value="approval_in_progress"/>
          <xsd:enumeration value="approved"/>
          <xsd:enumeration value="obsolete"/>
          <xsd:enumeration value="archived"/>
        </xsd:restriction>
      </xsd:simpleType>
    </xsd:element>
    <xsd:element name="Previous_x0020_publication_x0020_status" ma:index="1" nillable="true" ma:displayName="Previous publication status" ma:internalName="Previous_x0020_publication_x0020_status">
      <xsd:simpleType>
        <xsd:restriction base="dms:Text"/>
      </xsd:simpleType>
    </xsd:element>
    <xsd:element name="Document_x0020_Id" ma:index="2" nillable="true" ma:displayName="Document Id" ma:hidden="true" ma:internalName="Document_x0020_Id">
      <xsd:simpleType>
        <xsd:restriction base="dms:Text"/>
      </xsd:simpleType>
    </xsd:element>
    <xsd:element name="Document_x0020_Nature" ma:index="3" nillable="true" ma:displayName="Document Nature" ma:internalName="Document_x0020_Nature">
      <xsd:simpleType>
        <xsd:restriction base="dms:Text"/>
      </xsd:simpleType>
    </xsd:element>
    <xsd:element name="External_x0020_reference" ma:index="4" nillable="true" ma:displayName="External reference" ma:internalName="External_x0020_referenc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/>
        <xsd:element ref="dc:title" minOccurs="0" maxOccurs="1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CB941F-99CF-4119-A5D3-F514A0889D5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B25B73-8F15-4481-B061-5CB5B7850D17}">
  <ds:schemaRefs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purl.org/dc/terms/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D4E7E14-8EED-4B84-9E0C-E4467C911A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AD8310 test1</vt:lpstr>
      <vt:lpstr>AD8310 test2</vt:lpstr>
      <vt:lpstr>AD8310 final</vt:lpstr>
      <vt:lpstr>AD8302</vt:lpstr>
      <vt:lpstr>graphiques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</dc:creator>
  <cp:lastModifiedBy>DURAND Frédéric 260377</cp:lastModifiedBy>
  <cp:lastPrinted>2021-03-26T07:32:38Z</cp:lastPrinted>
  <dcterms:created xsi:type="dcterms:W3CDTF">2021-03-24T17:23:35Z</dcterms:created>
  <dcterms:modified xsi:type="dcterms:W3CDTF">2021-04-13T14:34:02Z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0x0101006FD11A9A970144EB8A5076663155FC5A</vt:lpwstr>
  </property>
</Properties>
</file>