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218595\Documents\WEST_C5\"/>
    </mc:Choice>
  </mc:AlternateContent>
  <bookViews>
    <workbookView xWindow="0" yWindow="1770" windowWidth="26925" windowHeight="10380" tabRatio="411" activeTab="2"/>
  </bookViews>
  <sheets>
    <sheet name="Summary" sheetId="2" r:id="rId1"/>
    <sheet name="Pulse list" sheetId="3" r:id="rId2"/>
    <sheet name="Liste des sécurités" sheetId="4" r:id="rId3"/>
    <sheet name="Rappels Vannes" sheetId="6" r:id="rId4"/>
    <sheet name="Top" sheetId="5" r:id="rId5"/>
    <sheet name="InfraRouge" sheetId="7" r:id="rId6"/>
  </sheets>
  <definedNames>
    <definedName name="_xlnm._FilterDatabase" localSheetId="1" hidden="1">'Pulse list'!$A$4:$CP$13</definedName>
    <definedName name="d_inter">Top!$B$4</definedName>
    <definedName name="d_tir">Top!$B$3</definedName>
    <definedName name="date">'Pulse list'!$A$1</definedName>
    <definedName name="eps">Top!$B$2</definedName>
    <definedName name="It">'Pulse list'!$C$1</definedName>
    <definedName name="nb_cycle">Top!$B$1</definedName>
    <definedName name="power">Top!$B$5</definedName>
    <definedName name="session_name">'Pulse list'!$E$1</definedName>
    <definedName name="temp_B30">'Pulse list'!$D$1</definedName>
  </definedNames>
  <calcPr calcId="162913"/>
</workbook>
</file>

<file path=xl/calcChain.xml><?xml version="1.0" encoding="utf-8"?>
<calcChain xmlns="http://schemas.openxmlformats.org/spreadsheetml/2006/main">
  <c r="T364" i="3" l="1"/>
  <c r="V363" i="3"/>
  <c r="V364" i="3" s="1"/>
  <c r="T363" i="3"/>
  <c r="W114" i="3" l="1"/>
  <c r="V114" i="3"/>
  <c r="U114" i="3"/>
  <c r="T114" i="3"/>
  <c r="AX67" i="3" l="1"/>
  <c r="AW67" i="3"/>
  <c r="AV67" i="3"/>
  <c r="AU67" i="3"/>
  <c r="AX66" i="3"/>
  <c r="AW66" i="3"/>
  <c r="AV66" i="3"/>
  <c r="AU66" i="3"/>
  <c r="AX65" i="3"/>
  <c r="AW65" i="3"/>
  <c r="AV65" i="3"/>
  <c r="AU65" i="3"/>
  <c r="AX64" i="3"/>
  <c r="AW64" i="3"/>
  <c r="AV64" i="3"/>
  <c r="AU64" i="3"/>
  <c r="AX63" i="3"/>
  <c r="AW63" i="3"/>
  <c r="AV63" i="3"/>
  <c r="AU63" i="3"/>
  <c r="BX62" i="3"/>
  <c r="BW62" i="3"/>
  <c r="BV62" i="3"/>
  <c r="BU62" i="3"/>
  <c r="AX62" i="3"/>
  <c r="AW62" i="3"/>
  <c r="AV62" i="3"/>
  <c r="AU62" i="3"/>
  <c r="BX61" i="3"/>
  <c r="BW61" i="3"/>
  <c r="BV61" i="3"/>
  <c r="BU61" i="3"/>
  <c r="AX61" i="3"/>
  <c r="AW61" i="3"/>
  <c r="AV61" i="3"/>
  <c r="AU61" i="3"/>
  <c r="BX60" i="3"/>
  <c r="BW60" i="3"/>
  <c r="BV60" i="3"/>
  <c r="BU60" i="3"/>
  <c r="AX60" i="3"/>
  <c r="AW60" i="3"/>
  <c r="AV60" i="3"/>
  <c r="AU60" i="3"/>
  <c r="BX59" i="3"/>
  <c r="BW59" i="3"/>
  <c r="BV59" i="3"/>
  <c r="BU59" i="3"/>
  <c r="AX59" i="3"/>
  <c r="AW59" i="3"/>
  <c r="AV59" i="3"/>
  <c r="AU59" i="3"/>
  <c r="BX58" i="3"/>
  <c r="BW58" i="3"/>
  <c r="BV58" i="3"/>
  <c r="BU58" i="3"/>
  <c r="AX58" i="3"/>
  <c r="AW58" i="3"/>
  <c r="AV58" i="3"/>
  <c r="AU58" i="3"/>
  <c r="BX57" i="3"/>
  <c r="BW57" i="3"/>
  <c r="BV57" i="3"/>
  <c r="BU57" i="3"/>
  <c r="AX57" i="3"/>
  <c r="AW57" i="3"/>
  <c r="AV57" i="3"/>
  <c r="AU57" i="3"/>
  <c r="BX56" i="3"/>
  <c r="BW56" i="3"/>
  <c r="BV56" i="3"/>
  <c r="BU56" i="3"/>
  <c r="AX56" i="3"/>
  <c r="AW56" i="3"/>
  <c r="AV56" i="3"/>
  <c r="AU56" i="3"/>
  <c r="BX55" i="3"/>
  <c r="BW55" i="3"/>
  <c r="BV55" i="3"/>
  <c r="BU55" i="3"/>
  <c r="AX55" i="3"/>
  <c r="AW55" i="3"/>
  <c r="AV55" i="3"/>
  <c r="AU55" i="3"/>
  <c r="F5" i="2" l="1"/>
  <c r="F6" i="2"/>
  <c r="I6" i="2" l="1"/>
  <c r="E18" i="5" l="1"/>
  <c r="F17" i="5"/>
  <c r="E17" i="5"/>
  <c r="F16" i="5"/>
  <c r="E16" i="5"/>
  <c r="E15" i="5"/>
  <c r="E14" i="5"/>
  <c r="E12" i="5"/>
  <c r="E13" i="5"/>
  <c r="F13" i="5"/>
  <c r="F12" i="5"/>
  <c r="F7" i="5"/>
  <c r="E9" i="5"/>
  <c r="E11" i="5"/>
  <c r="E10" i="5"/>
  <c r="F8" i="5"/>
  <c r="E8" i="5"/>
  <c r="E7" i="5"/>
</calcChain>
</file>

<file path=xl/sharedStrings.xml><?xml version="1.0" encoding="utf-8"?>
<sst xmlns="http://schemas.openxmlformats.org/spreadsheetml/2006/main" count="2666" uniqueCount="755">
  <si>
    <t>Direction de la Recherche Fondamentale
Institut de Recherche sur la Fusion par confinement Magnétique
Service d’Ingénierie, des Internes et des Projets
Groupe Systèmes de Chauffage du Plasma</t>
  </si>
  <si>
    <t xml:space="preserve"># shot </t>
  </si>
  <si>
    <t>Δφ introduit (°)</t>
  </si>
  <si>
    <t>Pre-shot comment</t>
  </si>
  <si>
    <t>Post-shot comment</t>
  </si>
  <si>
    <r>
      <t>I</t>
    </r>
    <r>
      <rPr>
        <b/>
        <vertAlign val="subscript"/>
        <sz val="12"/>
        <color theme="1"/>
        <rFont val="Calibri"/>
        <family val="2"/>
        <scheme val="minor"/>
      </rPr>
      <t xml:space="preserve">t </t>
    </r>
    <r>
      <rPr>
        <b/>
        <sz val="12"/>
        <color theme="1"/>
        <rFont val="Calibri"/>
        <family val="2"/>
        <scheme val="minor"/>
      </rPr>
      <t>(A)</t>
    </r>
  </si>
  <si>
    <t>Rant (mm)</t>
  </si>
  <si>
    <r>
      <t>Fgene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(MHz)</t>
    </r>
  </si>
  <si>
    <t>Date</t>
  </si>
  <si>
    <t>S</t>
  </si>
  <si>
    <t>α</t>
  </si>
  <si>
    <t>Kri</t>
  </si>
  <si>
    <r>
      <rPr>
        <b/>
        <sz val="12"/>
        <color theme="1"/>
        <rFont val="Calibri"/>
        <family val="2"/>
      </rPr>
      <t>ϕ</t>
    </r>
    <r>
      <rPr>
        <b/>
        <sz val="8.4"/>
        <color theme="1"/>
        <rFont val="Calibri"/>
        <family val="2"/>
      </rPr>
      <t>c</t>
    </r>
  </si>
  <si>
    <t>K</t>
  </si>
  <si>
    <t>ReZ</t>
  </si>
  <si>
    <t>ImZ</t>
  </si>
  <si>
    <t>Gauche (Left)</t>
  </si>
  <si>
    <t>Droit (Right)</t>
  </si>
  <si>
    <t>C2 (GB)</t>
  </si>
  <si>
    <t>C1 (GH)</t>
  </si>
  <si>
    <t>C3 (DH)</t>
  </si>
  <si>
    <t>C4 (DB)</t>
  </si>
  <si>
    <t>Capacitors [pF]</t>
  </si>
  <si>
    <t>Top Parameters</t>
  </si>
  <si>
    <t>Q2 (IC2)</t>
  </si>
  <si>
    <t>Q1 (IC1)</t>
  </si>
  <si>
    <t>Q4 (IC3)</t>
  </si>
  <si>
    <t>Q1 -&gt;</t>
  </si>
  <si>
    <t>Q4 -&gt;</t>
  </si>
  <si>
    <t>Q2 -&gt;</t>
  </si>
  <si>
    <t>Matching auto</t>
  </si>
  <si>
    <t>Matching Auto</t>
  </si>
  <si>
    <t>Heure</t>
  </si>
  <si>
    <t>Session name</t>
  </si>
  <si>
    <t>Conditionnement sous vide</t>
  </si>
  <si>
    <r>
      <rPr>
        <b/>
        <sz val="11"/>
        <color theme="1"/>
        <rFont val="Calibri"/>
        <family val="2"/>
        <scheme val="minor"/>
      </rPr>
      <t>IC operators:</t>
    </r>
    <r>
      <rPr>
        <sz val="11"/>
        <color theme="1"/>
        <rFont val="Calibri"/>
        <family val="2"/>
        <scheme val="minor"/>
      </rPr>
      <t xml:space="preserve"> Gilles Lombard/ Patrick Mollard  /Julien Hillairet / Jean-Michel Bernard / Frédéric Durand</t>
    </r>
  </si>
  <si>
    <t>Nom de la sécurité</t>
  </si>
  <si>
    <t>Action</t>
  </si>
  <si>
    <t>Date dernière vérification</t>
  </si>
  <si>
    <t>vide antenne</t>
  </si>
  <si>
    <t>Durée tir conditionnement</t>
  </si>
  <si>
    <t>Top</t>
  </si>
  <si>
    <t>Pr/Pi antenne</t>
  </si>
  <si>
    <t>Optique</t>
  </si>
  <si>
    <t>Paramètre Top</t>
  </si>
  <si>
    <t>-</t>
  </si>
  <si>
    <t>Si désactivé, automatiquement réactivé au-delà de tir de 0,022s</t>
  </si>
  <si>
    <t>toujours actif</t>
  </si>
  <si>
    <t>Autorisation de conditionner</t>
  </si>
  <si>
    <t>Conditionnement</t>
  </si>
  <si>
    <t>Ecran monte pas si pas autocond</t>
  </si>
  <si>
    <t>sécurité PCS</t>
  </si>
  <si>
    <t>Plasma</t>
  </si>
  <si>
    <t>deltaV</t>
  </si>
  <si>
    <t>Secu_PCS</t>
  </si>
  <si>
    <t>Seuil_Secu</t>
  </si>
  <si>
    <t>Durée inter</t>
  </si>
  <si>
    <t>30 ms</t>
  </si>
  <si>
    <t>Tension Trop Faible (TTF)</t>
  </si>
  <si>
    <t>SecuTTF</t>
  </si>
  <si>
    <t>Commentaire général</t>
  </si>
  <si>
    <t>Commentaire Q1</t>
  </si>
  <si>
    <t>Commentaire Q2</t>
  </si>
  <si>
    <t>Temp B30 [deg]</t>
  </si>
  <si>
    <t>Solution 1.</t>
  </si>
  <si>
    <t>Securite</t>
  </si>
  <si>
    <t>V_limite</t>
  </si>
  <si>
    <t>Courant Max Capa</t>
  </si>
  <si>
    <t>Tension Max Capa</t>
  </si>
  <si>
    <t>I_limite</t>
  </si>
  <si>
    <t>915 A</t>
  </si>
  <si>
    <t>Arret_DeltaV</t>
  </si>
  <si>
    <t>solution 2 gauche</t>
  </si>
  <si>
    <t>solution 1 gauche</t>
  </si>
  <si>
    <t>solution 2 droite</t>
  </si>
  <si>
    <t>solution 1 Droite</t>
  </si>
  <si>
    <t>solution 2 des deux cotés</t>
  </si>
  <si>
    <t>gauche solution 1</t>
  </si>
  <si>
    <t>gauche solution 2</t>
  </si>
  <si>
    <t>droit solution 1</t>
  </si>
  <si>
    <t>droit solution 2</t>
  </si>
  <si>
    <t>solution 1</t>
  </si>
  <si>
    <t>eps</t>
  </si>
  <si>
    <t>nb_cycle</t>
  </si>
  <si>
    <t>d_tir</t>
  </si>
  <si>
    <t>d_inter</t>
  </si>
  <si>
    <t>power</t>
  </si>
  <si>
    <t>t</t>
  </si>
  <si>
    <t>p</t>
  </si>
  <si>
    <t>2*d_inter+d_tir+eps</t>
  </si>
  <si>
    <t>2*d_inter+d_tir</t>
  </si>
  <si>
    <t>2*d_inter+eps</t>
  </si>
  <si>
    <t>2*d_inter</t>
  </si>
  <si>
    <t>1*d_inter+d_tir+eps</t>
  </si>
  <si>
    <t>Fac_limit</t>
  </si>
  <si>
    <t>Coefficient de limitation en % x 10 (si 10 -&gt; 1% de réduction de la consigne toutes les 10µs)</t>
  </si>
  <si>
    <t>Rc G</t>
  </si>
  <si>
    <t>Rc D</t>
  </si>
  <si>
    <t>P Q1</t>
  </si>
  <si>
    <t>P Q2</t>
  </si>
  <si>
    <t>P Q4</t>
  </si>
  <si>
    <t>Numéro de vannes</t>
  </si>
  <si>
    <t>Location</t>
  </si>
  <si>
    <t>LPA</t>
  </si>
  <si>
    <t>Q4</t>
  </si>
  <si>
    <t>Q2</t>
  </si>
  <si>
    <t>Q1</t>
  </si>
  <si>
    <t>commentaire Q4</t>
  </si>
  <si>
    <t>injection coté Q3 (droit vu de derrière)</t>
  </si>
  <si>
    <t>injection coté gauche vu de derrière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</si>
  <si>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Injection configurée côté droit sur  Q2B, gauche sur Q1B et gauche sur Q4A</t>
    </r>
  </si>
  <si>
    <t>Q6A</t>
  </si>
  <si>
    <t>entre les deux antennes LH (à gauche LH1 vu du plasma)</t>
  </si>
  <si>
    <t>Q6B</t>
  </si>
  <si>
    <t>has IC?</t>
  </si>
  <si>
    <t>Nombre de choc avec ICRH programmé:</t>
  </si>
  <si>
    <t>Nombre de choc avec ICRH effectif:</t>
  </si>
  <si>
    <t>rendement:</t>
  </si>
  <si>
    <t>Résumé</t>
  </si>
  <si>
    <t>lower divertor</t>
  </si>
  <si>
    <t>coté droit vu du plasma</t>
  </si>
  <si>
    <t>PJ4</t>
  </si>
  <si>
    <t>D2</t>
  </si>
  <si>
    <t>both sides</t>
  </si>
  <si>
    <t>170°C</t>
  </si>
  <si>
    <t>56,425@-16dB</t>
  </si>
  <si>
    <t>70°C</t>
  </si>
  <si>
    <t>54,975@-12dB</t>
  </si>
  <si>
    <t>solution 1  gauche - 70°C</t>
  </si>
  <si>
    <t>solution 1  droite - 70°C</t>
  </si>
  <si>
    <t>solution 1 des deux cotés, fréquence du pic coté droit - 70°C</t>
  </si>
  <si>
    <t>solution 1 des  2 cotés - 70°C</t>
  </si>
  <si>
    <t>solution 1 droite - 70°C</t>
  </si>
  <si>
    <t>solution 1 des 2 cotés - 70°C</t>
  </si>
  <si>
    <t>solution 1 gauche - 70°C</t>
  </si>
  <si>
    <t>solution 1  des 2 cotés - 70°C</t>
  </si>
  <si>
    <t>solution 2  droite</t>
  </si>
  <si>
    <t>http://betelgeuse.intra.cea.fr:8080/share/page/document-details?nodeRef=workspace://SpacesStore/1860951f-b596-4801-a4ed-ed0da4493654</t>
  </si>
  <si>
    <t>Definition des ROI :</t>
  </si>
  <si>
    <t>Commentaire InfraRouge</t>
  </si>
  <si>
    <t>Points de Match C5 à vide</t>
  </si>
  <si>
    <t>Points de Match C4 à vide</t>
  </si>
  <si>
    <t>Bug#1 : TirQ2 passe à 0 régulièrement, autorisant un tir de conditionnement</t>
  </si>
  <si>
    <t>Bug#2: coupure sur la consigne toutes les 50ms</t>
  </si>
  <si>
    <t>antenne pas adaptée</t>
  </si>
  <si>
    <t>on change la fréquence et on trouve le point d'adaptation</t>
  </si>
  <si>
    <t>problème alim module 2 (trop chaud) --&gt; on passe sur Q2</t>
  </si>
  <si>
    <t>problème alimentation électrique -&gt; on passe sur Q4</t>
  </si>
  <si>
    <t>-&gt; mal adapté, on change la fréquence</t>
  </si>
  <si>
    <t>OK 10kW/20ms coté gauche</t>
  </si>
  <si>
    <t>OK 10kW/20ms coté droit</t>
  </si>
  <si>
    <t>sécurité TOS vérifiée</t>
  </si>
  <si>
    <r>
      <rPr>
        <sz val="11"/>
        <color theme="6" tint="-0.249977111117893"/>
        <rFont val="Calibri"/>
        <family val="2"/>
        <scheme val="minor"/>
      </rPr>
      <t>OK des 2 cotés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mais tension sature à 2092V</t>
    </r>
  </si>
  <si>
    <t>Q1 et Q2 ont été misent à 3060 et Q4 laissée à 3006. Le plan est d'essayer de démarrer les plasmas sur les limiteurs de Q4…</t>
  </si>
  <si>
    <t>BUG : tension VdBm correcte mais pas tension en V</t>
  </si>
  <si>
    <t>ok des 2 cotés mais réglage à améliorer - tests sur les tensions</t>
  </si>
  <si>
    <t xml:space="preserve">dans le fichier de conditionnement </t>
  </si>
  <si>
    <t>ok coté gauche 20 ms 10 kW 20 kV</t>
  </si>
  <si>
    <t xml:space="preserve">ok coté droit 20 ms 10 kW </t>
  </si>
  <si>
    <t>ok coté droit 20 ms 10 kW à la même fréquence que le coté gauche</t>
  </si>
  <si>
    <t>continuer et penser à remettre les sécurités</t>
  </si>
  <si>
    <r>
      <rPr>
        <sz val="11"/>
        <color theme="6"/>
        <rFont val="Calibri"/>
        <family val="2"/>
        <scheme val="minor"/>
      </rPr>
      <t>ok des deux cotés 20 kW/20ms</t>
    </r>
    <r>
      <rPr>
        <sz val="11"/>
        <color theme="1"/>
        <rFont val="Calibri"/>
        <family val="2"/>
        <scheme val="minor"/>
      </rPr>
      <t>, mais tension Q4 gauche &gt; tension Q4 droite. La fréquence est inférieure --&gt; mélange de deux solutions différentes ??</t>
    </r>
  </si>
  <si>
    <t>theo</t>
  </si>
  <si>
    <t>on règle à gauche --&gt; OK 10 kW/20ms/20 kV</t>
  </si>
  <si>
    <t>on règle à droite --&gt; OK 10 kW/20ms/20kV</t>
  </si>
  <si>
    <t>OK des 2 cotés 20kW/20ms/20kV</t>
  </si>
  <si>
    <t>on passe à 40kV pour tester la sécurité tension --&gt; OK la limite en tension fonctionne</t>
  </si>
  <si>
    <t>on revient à 30kW et on augmente la durée à 100ms --&gt; défaut vide OK</t>
  </si>
  <si>
    <t>500ms --&gt; OK</t>
  </si>
  <si>
    <t>1s à 28kW pour être en dessous de 27kV</t>
  </si>
  <si>
    <t>on remet la sécurité TTF --&gt; n'arrive pas à démarrer…</t>
  </si>
  <si>
    <t>on remet les sécurités TOS (Securite) et on passe à 30 kW -&gt; OK</t>
  </si>
  <si>
    <t>ok à gauche, 10kW/40ms/20kV</t>
  </si>
  <si>
    <t>sol 1</t>
  </si>
  <si>
    <t>sol 2</t>
  </si>
  <si>
    <t>--&gt;OK Q2 5s</t>
  </si>
  <si>
    <t>ok Q4 20kW/5s/20kV</t>
  </si>
  <si>
    <t>Montée en puissance</t>
  </si>
  <si>
    <t>Y</t>
  </si>
  <si>
    <t>Q1 HS pb alim B3</t>
  </si>
  <si>
    <t>+/- 2pF par rapport au vide</t>
  </si>
  <si>
    <t>+/- 2pF par rapport au vide.Antenna Q4 toujours bloquée.</t>
  </si>
  <si>
    <t>Q2 1 interup. SHAD + défaut vide
Q4 2 interup Opto + 16 interup SHAD</t>
  </si>
  <si>
    <t>Q2 Défaut Vide en début de pulse
Q4 2 interup Opto + 16 interup SHAD</t>
  </si>
  <si>
    <t>Q2 Défaut Vide en début de pulse
Q4 4 interup SHAD</t>
  </si>
  <si>
    <t>Q2 Défaut Vide en début de pulse
Q4 2 interup Opto + 14 interup SHAD</t>
  </si>
  <si>
    <t>Q2 tire 100ms après la fin du tir Q4</t>
  </si>
  <si>
    <t>Q4 tire 100ms après la fin du tir Q2</t>
  </si>
  <si>
    <t>RAS</t>
  </si>
  <si>
    <t>Q4 tire 1s après la fin du tir Q2</t>
  </si>
  <si>
    <t>Q4 Défaut Vide en début de pulse
Q2 1 SHAD/7 opto/ 1 TTF/1DeltaV</t>
  </si>
  <si>
    <t>Q4 Défaut Vide en début de pulse
Q2 6 SHAD /1 TOS</t>
  </si>
  <si>
    <t>Q4 tire 1,4s après la fin du tir Q2</t>
  </si>
  <si>
    <t>Q2 tire 1,4s après la fin du tir Q4</t>
  </si>
  <si>
    <t>Q4 Défaut Vide en début de pulse +( 8 SHAD+ 4 optos ????)
Q2 1 delta V</t>
  </si>
  <si>
    <t>+0,5 pf - 100 kHz</t>
  </si>
  <si>
    <t>Q2 Défaut Vide en début de pulse 
Q4 RAS</t>
  </si>
  <si>
    <t>Q2 Défaut Vide en début de pulse 
Q4  1 delta V</t>
  </si>
  <si>
    <t>Q2 1 TOS
Q4  RAS</t>
  </si>
  <si>
    <t>Q2 1 delta V
Q4  RAS</t>
  </si>
  <si>
    <t>Q2 et Q4 1 delta V</t>
  </si>
  <si>
    <t>Q2 1 Shad et 1 delta V. Q4 1 delta V</t>
  </si>
  <si>
    <t>1</t>
  </si>
  <si>
    <t>points chaud centre écran Q2</t>
  </si>
  <si>
    <t>points chaud centre écran Q4, au même niveau que le précédent malgré l'augmentation de puissance</t>
  </si>
  <si>
    <t>Q2 et Q4 300 kW ensemble</t>
  </si>
  <si>
    <t>Q2 et Q4 500 kW ensemble</t>
  </si>
  <si>
    <t>Q2 et Q4 750 kW ensemble</t>
  </si>
  <si>
    <t>Q2 et Q4 1MW ensemble</t>
  </si>
  <si>
    <t>OK</t>
  </si>
  <si>
    <t>Test contrôle de phase, antennes ensemble</t>
  </si>
  <si>
    <t>la phase oscille entre 0 et 360…</t>
  </si>
  <si>
    <t>repeat en inversant sur les SMX (droite --&gt; gauche)</t>
  </si>
  <si>
    <t>phase NOK</t>
  </si>
  <si>
    <t>la température des points chauds sur le septum de Q2 a diminuée</t>
  </si>
  <si>
    <t>repeat 56303 en passant la fréquence de modulation de 10 à 5 kHz</t>
  </si>
  <si>
    <t>idem mais c'est pire. A priori c'était du bon coté au choc précédent</t>
  </si>
  <si>
    <t>Q2 : la température est du même ordre que sur le 56298</t>
  </si>
  <si>
    <t>OK pour Q4, mais à priori pas sur Q2. A confirmer</t>
  </si>
  <si>
    <t>pas d'autorisation chauffage sur plasma API</t>
  </si>
  <si>
    <t>on change la fréquence de modulation de Q2 de 5 à 2kHz</t>
  </si>
  <si>
    <t>repeat 56305</t>
  </si>
  <si>
    <t>1 TOS sur Q2, qui s'arrête rapidement sur défaut vide</t>
  </si>
  <si>
    <t>Toujours OK pour Q4, même problème avec Q2</t>
  </si>
  <si>
    <t>choc annulé, problème DGENE</t>
  </si>
  <si>
    <t>repeat</t>
  </si>
  <si>
    <t>idem, phase oscillante sur Q2</t>
  </si>
  <si>
    <t>interchangé les modulations du module 1 et 3</t>
  </si>
  <si>
    <t>idem, phase oscillante sur Q2, mais un peu différent</t>
  </si>
  <si>
    <t xml:space="preserve">pas d'autorisation chauffage sur plasma </t>
  </si>
  <si>
    <t>N</t>
  </si>
  <si>
    <t>FCI pas en choc…</t>
  </si>
  <si>
    <t>Commissioning</t>
  </si>
  <si>
    <t>test régulation de phase</t>
  </si>
  <si>
    <t>signal de consigne Q2 qui oscille sur toute la gamme</t>
  </si>
  <si>
    <t>repeat + long</t>
  </si>
  <si>
    <t>claquages sur Q2 et Q4. Arret sur vide</t>
  </si>
  <si>
    <t>1 DV Q4 et 5 DV sur Q2, PB démarrage Q2, defaut vide sur les 2</t>
  </si>
  <si>
    <t>Freq mod Q2 5 KHz</t>
  </si>
  <si>
    <t>Freq mod Q2 1 KHz</t>
  </si>
  <si>
    <t>1 DV Q4 et 1 DV sur Q2, tir propre</t>
  </si>
  <si>
    <t>Q2 Phase introduite 180° au lieu de 0</t>
  </si>
  <si>
    <t>défaut vide Q4</t>
  </si>
  <si>
    <t>Pas d'autorisation du PCS</t>
  </si>
  <si>
    <t>repeat.</t>
  </si>
  <si>
    <t>Version SVN CODAC</t>
  </si>
  <si>
    <t>139</t>
  </si>
  <si>
    <t>138</t>
  </si>
  <si>
    <t>137</t>
  </si>
  <si>
    <t>Freq modulation Q2 5 kHz</t>
  </si>
  <si>
    <t>pareil…</t>
  </si>
  <si>
    <t>on essaie de comprendre… on sort des chocs</t>
  </si>
  <si>
    <t>repeat avec nouveau CODAC : on fixe le range du PID de -1/+1 V</t>
  </si>
  <si>
    <t>repeat avec nouveau CODAC : on fixe le range du PID de -0,5/+0,5 V</t>
  </si>
  <si>
    <t>En réalité la modif réalisée avec les valeurs par défaut n'a pas été sauvée correctement… a refaire</t>
  </si>
  <si>
    <t>-&gt; Version CODAC 139</t>
  </si>
  <si>
    <t>-&gt; Version CODAC 138</t>
  </si>
  <si>
    <t>NSB</t>
  </si>
  <si>
    <t>OK mais coupé après 0,1s (densité trop élevée)</t>
  </si>
  <si>
    <t>Q2 et Q4 ensemble. Phase Q2 fixée.</t>
  </si>
  <si>
    <t xml:space="preserve"> plus long mais disrupte pendant FCI (nl=5). Interruptions optiques Q2 et Q4</t>
  </si>
  <si>
    <t>disrupte sur FCI</t>
  </si>
  <si>
    <t>1 MW sur Q2</t>
  </si>
  <si>
    <t>1 MW sur Q4</t>
  </si>
  <si>
    <t>on essaie d'identifier si une antenne est plus fautive qu'une autre dans les disruptions</t>
  </si>
  <si>
    <t>OK.</t>
  </si>
  <si>
    <t>OK. Disrupte suite à l'arret de FCI</t>
  </si>
  <si>
    <t>évenement à 8,50s sur Q4 -&gt; Prad augmente beaucoup, plasma qui touche l'antenne suite au début d'oscillations MHD</t>
  </si>
  <si>
    <t>conditionnement vide gauche OK 20ms/10kW/20kV</t>
  </si>
  <si>
    <t>conditionnement vide droite OK 20ms/10kW/20kV</t>
  </si>
  <si>
    <t>les deux cotés ensemble OK 20kW/20ms/20kV</t>
  </si>
  <si>
    <t>on remet les sécurités</t>
  </si>
  <si>
    <t>OK 5s/20kV</t>
  </si>
  <si>
    <t>+/-2 pF et +100kHz pour passer sur plasma</t>
  </si>
  <si>
    <t>Q1 sur plasma 400kW/400ms</t>
  </si>
  <si>
    <t>envellope densité atteinte avant le créneau FCI</t>
  </si>
  <si>
    <t>on teste l'asservissement de phase sur Q1 et bouge un peu capa haute de 0,1 pF pour voir si ça va dans le bon sens pour adapter un peu mieux</t>
  </si>
  <si>
    <t>OK ! Antenne un peu déséquilibrée, 15 et 22 kV. 5 Interrup SHAD</t>
  </si>
  <si>
    <t>plein de deltaV et de TOS, très peu de point pour voir si ça fonctionne…</t>
  </si>
  <si>
    <t>Commissioning Q1</t>
  </si>
  <si>
    <t>repeat avec la capa d'avant.</t>
  </si>
  <si>
    <t xml:space="preserve">mieux mais la phase grand n'importe quoi… </t>
  </si>
  <si>
    <t>déploiement nouveau bitfile sensé corriger le modulo de phase entre 0 et 360 (phase#1 entre 0 et 600…)</t>
  </si>
  <si>
    <t>modulation Q1 à 1 kHz</t>
  </si>
  <si>
    <t>régulation de la phase + lente mais résultat identique</t>
  </si>
  <si>
    <t>test sur Q1 asservissement de phase avec le nouveau PID. Modulation de Q1 à 5 kHz</t>
  </si>
  <si>
    <t>idem, phase oscillante et pas régulée</t>
  </si>
  <si>
    <t>repeat sans modif (trop tard)</t>
  </si>
  <si>
    <t>déploiement nouveau bitfile CODAC corrigeant les valeurs de PID utilisées par défaut: P=0,015, D=0, I=0,04</t>
  </si>
  <si>
    <t>déploiement nouveau bitfile CODAC avec tempo de 20ms avant de faire la régulation de phase. Modulation à 1kHz</t>
  </si>
  <si>
    <t>repeat avec modulation à 5 kHz</t>
  </si>
  <si>
    <t>2deltaV et 1 TTF, des interruptions au début et ensuite le même comportement : une phase "smooth". Les oscillations sur la tensions tournent à 5 kHz</t>
  </si>
  <si>
    <t>créneaux de phase de 20ms ! Pas du tout ce qu'on voulait… Mais démarrage intéressant : des oscillations de puissances et tensions apparaissent après 20ms. Les oscillations sur la tension tournent à 1 kHz</t>
  </si>
  <si>
    <t>après analyse, la temporisation bloque l'ensemble de la fonction de sauvegarde des phases pendant 20ms, ce qui explique l'allure des points !</t>
  </si>
  <si>
    <t>repeat pendant qu'on débug</t>
  </si>
  <si>
    <t>inverse les cables phase pour essayer</t>
  </si>
  <si>
    <t>pas de puissance -&gt; n'arrive pas à démarrer</t>
  </si>
  <si>
    <t>passe en phase fixe</t>
  </si>
  <si>
    <t>OK mais toujours probleme acquisition de la phase</t>
  </si>
  <si>
    <t>pb pilotage</t>
  </si>
  <si>
    <t>bout de flux</t>
  </si>
  <si>
    <t>déploiement du nouveau CODAC . On remet la régulation de phase en enlevant le coupleur 3dB</t>
  </si>
  <si>
    <t>toujours problème de régulation, mais cette fois le problème d'aquisition est corrigé</t>
  </si>
  <si>
    <t>modification setup de la synchronisation des sources: source fixe devient la référence (avant c'était l'inverse). Modulation à 3 kHz.</t>
  </si>
  <si>
    <t>13 TOS et n'arrive pas à démarrer…</t>
  </si>
  <si>
    <t>on remet comme avant les oscillateurs. On laisse à 3 kHz</t>
  </si>
  <si>
    <t>on retrouve le comportement du 56387</t>
  </si>
  <si>
    <t>on modifie les coeff de calibration d'offset de phase de Q1 -&gt; on mets ceux de Q4 à la place, pour voir</t>
  </si>
  <si>
    <t>changement de programme, on arrête là</t>
  </si>
  <si>
    <t>pareil… mais cette fois la mesure de phase des Pi n'est plus semblable à celle des tensions --&gt; je corrige les fichiers dans le CODAC pour annuler cette modification</t>
  </si>
  <si>
    <t>actif sur le seuil ci-dessous</t>
  </si>
  <si>
    <t>SHAD générateur</t>
  </si>
  <si>
    <t>Valeur ou seuil typique</t>
  </si>
  <si>
    <t>20 ms</t>
  </si>
  <si>
    <t>Q1 et Q2 1s en fin de choc après LH</t>
  </si>
  <si>
    <t>nouvelle version du CODAC : ajout du signal GICHCONSPH qui donne la consigne de phase en entrée du PID</t>
  </si>
  <si>
    <t>1er ohmique</t>
  </si>
  <si>
    <t>on règle les déphasage introduit. On règle l'aqui rapide</t>
  </si>
  <si>
    <t>défauts optiques et shad puis arrêt vide sur Q1 qui s'arrête juste après avoir commencé ; Q1 220 deg ; Q2 337 deg</t>
  </si>
  <si>
    <t>on règle les déphsages introduits</t>
  </si>
  <si>
    <t>OK, phases fixes mal réglées. Bout de flux un peu trop tôt. Q1 130 ; Q2 235</t>
  </si>
  <si>
    <t>repeat 56438</t>
  </si>
  <si>
    <t>Q2 OK mais on avait oublié de valider Q1 ! Q2 310°… pas logique</t>
  </si>
  <si>
    <t>Q1 Phase OK. Q2 Phase 300</t>
  </si>
  <si>
    <t>changement phase introduit Q2</t>
  </si>
  <si>
    <t>suspicion d'avoir la phase V1V3 inversée…</t>
  </si>
  <si>
    <t>changement phase introduit Q2 et mesure générateur</t>
  </si>
  <si>
    <t>OK Q1; Q2 110°</t>
  </si>
  <si>
    <t>OK Q1 mais toujours pas Q2 (330°)</t>
  </si>
  <si>
    <t xml:space="preserve">on rentre dans la machine pour croiser les câbles de Q1 V1 et V3. </t>
  </si>
  <si>
    <t>on rajoute un morceau de câble sur Q2 Gauche pour arriver à obtenir 180° (+2m) On ajoute Q4</t>
  </si>
  <si>
    <t>Q4 nz tire pas, défaut vide --&gt; dû mauvais réglage de capac C3 (30pF)</t>
  </si>
  <si>
    <t>défaut vide Q4, démarre pas. Démarrage lent… ?</t>
  </si>
  <si>
    <t>on fixe la phase sur Q4. Nouvelle version du CODAC pour forcer les consignes de phase à 180°. Nouvelle phase introduite sur Q1</t>
  </si>
  <si>
    <t>pas de données sur GICHCONSPH !?? --&gt; normal, la stratégie diagnostic était incomplète et il manquait la ligne GICHCONSPH</t>
  </si>
  <si>
    <t>défaut vide sur Q4</t>
  </si>
  <si>
    <t>nouvelle phase introduite sur Q1. On ecarte les capa pour décaler la fréquence</t>
  </si>
  <si>
    <t>nouvelle version du CODAC pour forcer 180° en consigne</t>
  </si>
  <si>
    <t>on remet la régulation de phase sur Q4</t>
  </si>
  <si>
    <t>régulation de phase OK. Q2 et Q4 coupent ensuite suite défaut vide (et arrêts SHAD avant)</t>
  </si>
  <si>
    <t>on remet la régulation de phase sur Q2. Plasma + prêt des antennes de 2mm</t>
  </si>
  <si>
    <t>la régulation de phase de Q2 semble fonctionner, mais Q2 coupe rapidement après le début. A vérifier</t>
  </si>
  <si>
    <t>Q2 seule, pour éviter de perturber LH et de ralentir la montée en puissance LH</t>
  </si>
  <si>
    <t xml:space="preserve">régulation de phase Q2 OK. </t>
  </si>
  <si>
    <t>--&gt; bug sur le CODAC : consigne de phase à 0 deg pour Q1 et Q2 et 220° sur Q4 !! --&gt; les consignes de phases n'étaient pas initialisées correctement !! BORDEILEUU! !</t>
  </si>
  <si>
    <t>Q1 seule. Reprise du setting du 56440</t>
  </si>
  <si>
    <t>repeat en échangeant les cables du SMX pour palier l'inversion physique des cables en bas…</t>
  </si>
  <si>
    <t>on remet tout comme normal, les cables en bas et les 2 cables en haut, repeat</t>
  </si>
  <si>
    <t>aucune antenne ne tire, mais pourtant on a l'autorisation PCS, pas compris la cause !</t>
  </si>
  <si>
    <t>chauffages pas en choc</t>
  </si>
  <si>
    <t>cancelled</t>
  </si>
  <si>
    <t>régulation de phase sur Q1 qui fonctionne aussi ! Mais beaucoup de TOS, SHAD, etc… sans doute manque de conditionnement, ou connexions magnétiques avec LH</t>
  </si>
  <si>
    <t>modulation à 3kHz</t>
  </si>
  <si>
    <t>le même sans LH</t>
  </si>
  <si>
    <t>Q2 OK mais limite en puissance (Rc basse). Q4 coupure vide</t>
  </si>
  <si>
    <t>--&gt; la tempo de 20ms fout elle la merde ???</t>
  </si>
  <si>
    <t>Tir Q2 en fin de pulse 0,5MW - 500ms</t>
  </si>
  <si>
    <t>Disrupte avant ICRH</t>
  </si>
  <si>
    <t>On essaie encore</t>
  </si>
  <si>
    <t>repeat avec Q1</t>
  </si>
  <si>
    <t>repeat avec Q2 puisque Q1 et Q4 indisponibles. +0,1pF sur les 4 capa pour essayer d'équilibrer les tensions un peu mieux sur Q2</t>
  </si>
  <si>
    <t>+0,1 pF pour essayer d'équilibrer les tensions.Une chance sur deux d'aller dans le bon sens ;)</t>
  </si>
  <si>
    <t>Q2 OK. Tensions un peu mieux équilibrées. A poursuivre</t>
  </si>
  <si>
    <t>+0,1pF sur C1 et C3 de Q2</t>
  </si>
  <si>
    <t>OK, c'est mieux. +0,1pF pour C1 et C3</t>
  </si>
  <si>
    <t>défaut Alim A2 ou B5 (Q4) 12:05</t>
  </si>
  <si>
    <t>défaut disjonction géné 5 et 6 encore -&gt; pas de Q1</t>
  </si>
  <si>
    <t>pertes alimentations HT (défaut disjonction géné 5 et 6 et alimentation anodique) -&gt;  pas de Q1</t>
  </si>
  <si>
    <t>repeat sur Q4</t>
  </si>
  <si>
    <t>phase Q4 OK, mais trip et disruption, deltaV et TTF</t>
  </si>
  <si>
    <t>Passage sur le programme LH 1 MW + IC 0/0,5/1 MW Q2. Q1 en test piggy back. Modif capas Q4 pour améliorer le match</t>
  </si>
  <si>
    <t>0,5 MW Q2 OK, mais sur la phase à 1 MW, la résistance de couplage chute à cause de la perte de LH (Cu) et du plasma qui s'éloigne. Disrupte avant de pouvoir tirer avec Q1 (pour diagnostiquer)</t>
  </si>
  <si>
    <t>on baisse la puissance du second palier pour passer la barre</t>
  </si>
  <si>
    <t>trop de cuivre dès le 1er palier</t>
  </si>
  <si>
    <t>repeat en montant le seuil du cuivre</t>
  </si>
  <si>
    <t>repeat en décalant le début des puissances LH</t>
  </si>
  <si>
    <t xml:space="preserve">Disrupte pendant le 1er créneau </t>
  </si>
  <si>
    <t>repeat en réduisant la puissance LH</t>
  </si>
  <si>
    <t>OK. Mais coupures LH pendant tir FCI</t>
  </si>
  <si>
    <t>OK, mais disrupte pendant le 1er créneau</t>
  </si>
  <si>
    <t>Nickel ! Phase parfaitement régulée, tir propre. On pourrait améliorer l'équilibre des tensions. Le signaux d"erreur sont positifs sur les 4 capas. Oscillations du plasma</t>
  </si>
  <si>
    <t>repeat antennes LH reculées de 2mm</t>
  </si>
  <si>
    <t>repeat antennes LH reculées de 2mm encore</t>
  </si>
  <si>
    <t>repeat avec antenne Q4</t>
  </si>
  <si>
    <t>toujours beaucoup de cuivre pendant Fci</t>
  </si>
  <si>
    <t>repeat avec antenne Q1</t>
  </si>
  <si>
    <t>phases Q4 toutes plates!! ?? Comme si pas de données. Du coup la phase doit tourner et on voit des oscillations sur les tensions…</t>
  </si>
  <si>
    <t>reprise du 56464 en ajoutant FCI (750kWx2 LH en fond)</t>
  </si>
  <si>
    <t>choc annulé</t>
  </si>
  <si>
    <t xml:space="preserve">Q2 nice. LH trips. </t>
  </si>
  <si>
    <t>pas de gas, pas de plasma, pas de PCS non plus.</t>
  </si>
  <si>
    <t>plasma disrupte après 300ms. Q4 marche la moins bien.</t>
  </si>
  <si>
    <t>repeat sans Q4</t>
  </si>
  <si>
    <t>Passage au programme 100% FCI. 3s / antenna toggling. SANS sécurité TOS générateur</t>
  </si>
  <si>
    <t>pareil, disrupte 300 ms après le début</t>
  </si>
  <si>
    <t>repeat en montant le courant à 700kA et la densité aussi</t>
  </si>
  <si>
    <t xml:space="preserve">Problèmes avec la phase de Q4 ! Plus de données ? </t>
  </si>
  <si>
    <t>on switch les antennes, pour que Q2 tire en premier: Q2, Q1, Q4</t>
  </si>
  <si>
    <t>repeat pour le dernier plasma d'André, Q2, Q4, Q1</t>
  </si>
  <si>
    <t>dernier choc</t>
  </si>
  <si>
    <t>Disrupte avant ICRH :(</t>
  </si>
  <si>
    <t>nice shot IC//LH</t>
  </si>
  <si>
    <t>reprise de la référence C4 55564</t>
  </si>
  <si>
    <t>TODO: GICHANTPOS a corriger</t>
  </si>
  <si>
    <t>Tempo sur l'asservissement de phase supprimée dans le CODAC --&gt; nouvelle version.</t>
  </si>
  <si>
    <t>Problème alimentation Q4 Alimentation indisponible</t>
  </si>
  <si>
    <t>pas terrible</t>
  </si>
  <si>
    <t>decharge nettoyage He</t>
  </si>
  <si>
    <t>Q1 et Q2 (Q4 alim indisponible). Sécu PiPr géné activée</t>
  </si>
  <si>
    <t>disrupte très rapidement après FCI. Grosse puissance rayonnée, cuivre et plasma qui s'éloigne en se refroidissant</t>
  </si>
  <si>
    <t>reoeat avec seulement Q2 à 7s</t>
  </si>
  <si>
    <t>Disrupte avant le tir.</t>
  </si>
  <si>
    <t>repeat Q2 seul à 7s</t>
  </si>
  <si>
    <t>Disrupte 300ms avec FCI…</t>
  </si>
  <si>
    <t>nH/nD entre 20 et 28% pendant FCI</t>
  </si>
  <si>
    <t>choc sans FCI, LH seul pour monter la puissance et "nettoyer" la machine</t>
  </si>
  <si>
    <t>plasma rattache pas… disrupte</t>
  </si>
  <si>
    <t>nH/nD entre 14 et 22% pendant FCI</t>
  </si>
  <si>
    <t>idem</t>
  </si>
  <si>
    <t>idem, disrupte avant le plateau de courant</t>
  </si>
  <si>
    <t>disrupte avant le plateau de courant</t>
  </si>
  <si>
    <t>pas beaucoup mieux</t>
  </si>
  <si>
    <t>non plus</t>
  </si>
  <si>
    <t xml:space="preserve">toujours pas </t>
  </si>
  <si>
    <t>encore pas</t>
  </si>
  <si>
    <t>module 3 (Q1) non fonctionnel</t>
  </si>
  <si>
    <t>Ohmique avec la décharge de nettoyage</t>
  </si>
  <si>
    <t>ok, pas de disruption, malgré MHD au début</t>
  </si>
  <si>
    <t>on ajoute LH 2x400kW</t>
  </si>
  <si>
    <t>decharge de nettoyage</t>
  </si>
  <si>
    <t>temperature à 90°C (problème avec la descente en témpérature cette nuit)</t>
  </si>
  <si>
    <t>HS</t>
  </si>
  <si>
    <t>un peu plus long, disrupte avec le démarrage de LH</t>
  </si>
  <si>
    <t>encore un peu plus long, sans LH (juste le déblocage klystron)</t>
  </si>
  <si>
    <t>nH/nD sur plateau Ip: 18%</t>
  </si>
  <si>
    <t>nH/nD demarrage: 10-20%</t>
  </si>
  <si>
    <t>nH/nD sur plateau Ip: 3% !!</t>
  </si>
  <si>
    <t>nH/nD sur plateau Ip: 20-32%</t>
  </si>
  <si>
    <t>idem, plasma détaché,  + pbm DWMS qui limite LH à 0</t>
  </si>
  <si>
    <t>idem, un peu + de puissance LH, mais toujours détaché</t>
  </si>
  <si>
    <t>nH/nD sur plateau Ip: 22-30%</t>
  </si>
  <si>
    <t>repeat avec juste LH2</t>
  </si>
  <si>
    <t>nH/nD sur plateau Ip: 25%</t>
  </si>
  <si>
    <t>pas mieux, disrupte quand LH commence</t>
  </si>
  <si>
    <t>repeat à 550 kA au lieu de 500kA</t>
  </si>
  <si>
    <t xml:space="preserve">repeat. </t>
  </si>
  <si>
    <t>cette fois il attache, mais disrupte tout de même avec la baisse de la puissance LH/ La temperature baisse pendant LH.</t>
  </si>
  <si>
    <t>nH/nD sur plateau Ip: 26%</t>
  </si>
  <si>
    <t>nH/nD sur plateau Ip: 12% divertor, 25% AG</t>
  </si>
  <si>
    <t xml:space="preserve">nH/nD sur plateau Ip: </t>
  </si>
  <si>
    <t>plasma + près des antennes</t>
  </si>
  <si>
    <t>nH/nD sur plateau Ip: 10% divertor, 25% AG</t>
  </si>
  <si>
    <t>Ohmique</t>
  </si>
  <si>
    <t>early disruption</t>
  </si>
  <si>
    <t>décharge de nettoyage</t>
  </si>
  <si>
    <t>pas de données nH/nD ??</t>
  </si>
  <si>
    <t>1er Ohmique</t>
  </si>
  <si>
    <t>ok</t>
  </si>
  <si>
    <t>3x0,5MW/1s</t>
  </si>
  <si>
    <r>
      <t>toutes les alims sont disponibles.</t>
    </r>
    <r>
      <rPr>
        <sz val="11"/>
        <color rgb="FFFF0000"/>
        <rFont val="Calibri"/>
        <family val="2"/>
        <scheme val="minor"/>
      </rPr>
      <t xml:space="preserve"> Antenne Q2 8mm en crabe</t>
    </r>
  </si>
  <si>
    <t>High Confinement, post boro</t>
  </si>
  <si>
    <t>Q4 coupe pas longtemps après le début (vide). Q4 un peu mal adaptée. Rc entre 0,7 et 0,8 pour les 3 antennes. Pas de traces de cuivre ! Q4 beaucoup de sécurité SHAD</t>
  </si>
  <si>
    <t xml:space="preserve">plasma disrupte avant FCI ! </t>
  </si>
  <si>
    <t>défaut disjonction module 3 (Q1)</t>
  </si>
  <si>
    <t>Problème pendant la prépa sur le module 6. Pas de courant résiduel quand on applique la tension (écran)</t>
  </si>
  <si>
    <t>3x1MW/3s. MàJ capas Q4. On enlève la sécurité Pr/Pi générateur pour ne pas couper pendant le tir</t>
  </si>
  <si>
    <t>on monte Q2 (0,5 puis 500ms pour monter la puissance). On baisse Q4 à 0,5MW pour la conditionner</t>
  </si>
  <si>
    <t>nl 4.3</t>
  </si>
  <si>
    <t>nl 2.7</t>
  </si>
  <si>
    <t>on perd Q4 (SHAD+optique puis vide). Pas de mesures de phase pour Q4 (mesures constantes -&gt; oscillations phase )! On relance le CODAC… Q2 OK sur les 3s</t>
  </si>
  <si>
    <t>on perd encore Q4.sur vide, mais elle tire plus longtemps. Retour de la phase. Puissance Q2 limitée par le CODAC à 1MW</t>
  </si>
  <si>
    <t>Le même avec Q2 à 1,5MW</t>
  </si>
  <si>
    <t>Le même avec Q1</t>
  </si>
  <si>
    <t>on recule Q1 et Q2 à 2950</t>
  </si>
  <si>
    <t>Q2 coupe (vide), Q1 et Q4 OK.</t>
  </si>
  <si>
    <t>Q1 limite toujours</t>
  </si>
  <si>
    <t>nH/nD entre 11 et 17%</t>
  </si>
  <si>
    <t>nH/nD entre 11 et 15%</t>
  </si>
  <si>
    <t>Limitation infra-rouge sur les limiteurs de Q1 et Seuil dépassé sur Q2</t>
  </si>
  <si>
    <t>Limitation infra-rouge sur les limiteurs de Q1 -&gt; asservissement sur toutes les antennes</t>
  </si>
  <si>
    <t>coupure vide Q2. Les capas de Q4 n'ont pas bougé. Bcp TTF et deltaV sur Q1</t>
  </si>
  <si>
    <t>Q2 coupe mais continue. SHAD sur Q1 et TTF sur Q4. Q1 mal adaptée</t>
  </si>
  <si>
    <t>Adapt auto off et on match manuellement les capas.</t>
  </si>
  <si>
    <t>Q2 OK mais Q4 coupe</t>
  </si>
  <si>
    <t>on monte le courant à 550kA pour baisser la densité devant LH. Adap auto Q4</t>
  </si>
  <si>
    <t>sécurité IR LH1</t>
  </si>
  <si>
    <t>Q1 OK ! Q4 coupe à plusieurs reprise (TOS, Opt). PIC 3,7 MW ! Bcp d'argent dans la décharge;</t>
  </si>
  <si>
    <t>on recule Q4 à 2950 également. On recule un peu le plasma 7 mm --&gt; 9mm des antennes</t>
  </si>
  <si>
    <t>on baisse un peu Q4 pour essayer d'avoir qq chose de propre avant tout</t>
  </si>
  <si>
    <t>PIC 3.6 MW. Q1 OK, 1 coupure Q2, + de coupures sur Q4 (conditonnement?). Rc Q2 2,7 Ohm ! Rc Q1  voisine 1 Ohm seulement</t>
  </si>
  <si>
    <t>nH/nD entre 11 et 16%</t>
  </si>
  <si>
    <t>disrupte avant FCI, MHD</t>
  </si>
  <si>
    <t>nH/nD entre 12 et 20%</t>
  </si>
  <si>
    <t>nH/nD entre 10 et 16%</t>
  </si>
  <si>
    <t>défaut IG1 inverse EHP G2</t>
  </si>
  <si>
    <t>repeat injection gaz par divertor</t>
  </si>
  <si>
    <t>perte Q2 avant choc. Disrupte pendant FCI. Coupures sur Q4 mais elle redémarre ensuite</t>
  </si>
  <si>
    <t xml:space="preserve">disrupte avant FCI. </t>
  </si>
  <si>
    <t>Q4 coupe sur vide</t>
  </si>
  <si>
    <t>modif capa Q4</t>
  </si>
  <si>
    <t>repeat sans LH, FCI seul Q1, Q4. Fuelling divertor en feed-forward. Test Matching auto Q1 et Q4 pour voir si le problème dans le graphe ne concerne que Q4</t>
  </si>
  <si>
    <t>les capas ne bougent pas… mais sinon pour les antennes, ça va. Sauf que le plasma disrupte (Prad explose)</t>
  </si>
  <si>
    <t>3,5 MW max, assez propre avant disruption</t>
  </si>
  <si>
    <r>
      <t>défaut IG1 inverse EHP G2</t>
    </r>
    <r>
      <rPr>
        <sz val="11"/>
        <rFont val="Calibri"/>
        <family val="2"/>
        <scheme val="minor"/>
      </rPr>
      <t>. nH/nD entre 7 et 12 %</t>
    </r>
  </si>
  <si>
    <t>nH/nD entre 9 et 15%</t>
  </si>
  <si>
    <t>pas d'autorisation PCS…</t>
  </si>
  <si>
    <t>repeat.Adapt auto Q4</t>
  </si>
  <si>
    <t xml:space="preserve"> Montée + lente ICRH. repeat</t>
  </si>
  <si>
    <t xml:space="preserve">on monte le seuil de cuivre 200 -&gt; 350. On force l'auto matching pour Q4 dans les variables de l'API </t>
  </si>
  <si>
    <t>reprise du #56515, 2MW LH</t>
  </si>
  <si>
    <t>repeat avec 3MW LH</t>
  </si>
  <si>
    <t>disrupte avant FCI</t>
  </si>
  <si>
    <t>Dépassement sur LH1 -&gt; asservissement de la puissance LH</t>
  </si>
  <si>
    <t>nH/nD entre 4 et 10%</t>
  </si>
  <si>
    <t>nH/nD entre 7 et 10%</t>
  </si>
  <si>
    <t>repeat avec 4MW/LH</t>
  </si>
  <si>
    <t>repeat en montant LH plus rapidement (700ms -&gt; 500ms)</t>
  </si>
  <si>
    <t xml:space="preserve">repeat en décalant d'une 1seconde pour avoir un plasma </t>
  </si>
  <si>
    <t>test de Q2 -&gt; l'écran ne tombe pas, c'est déjà bon signe</t>
  </si>
  <si>
    <t>repeat, IC 2s plus tôt</t>
  </si>
  <si>
    <t>-&gt;  défaut Q2 (après le tir)</t>
  </si>
  <si>
    <t>Q2 et Q4 tire, Q1  coupe après qq secondes (vide) et pas super bien équilibrée. La sécurité Pi/Pr générateur était activée</t>
  </si>
  <si>
    <t>repeat sans la sécurité Pi/Pr, +modifs capas. Laisse Q2 HS our le diagnostic après le repas.</t>
  </si>
  <si>
    <t>nH/nD entre 6 et 10%</t>
  </si>
  <si>
    <t>-&gt; défaut Q2 (avant ou après le tir?)</t>
  </si>
  <si>
    <t>changement de programmation, retour à 500kA et ICRH après LH</t>
  </si>
  <si>
    <t>Q1 plus propre au départ mais ça part en couille après, surtout Q4 qui se désadapte.</t>
  </si>
  <si>
    <t>repeat avec moins de puissance sur LH1</t>
  </si>
  <si>
    <t>disrupte avant FCI, (MHD, Thermique, Cu)</t>
  </si>
  <si>
    <t>retour à la config capa Q1 du 56598. Point X + élevé</t>
  </si>
  <si>
    <t>NB: poblème dans le graphe API conditionnement automatique corrigé par Patrick. A vérifier si ça change quelque chose (quand on tirera)</t>
  </si>
  <si>
    <t>pas 'autorisation chauffage</t>
  </si>
  <si>
    <t>Seuil relevé (x2) sur courant IG -&gt; Q2 ne tombe pas</t>
  </si>
  <si>
    <t>déséquilibre puissance Q1 --&gt; à comprendre</t>
  </si>
  <si>
    <t>Point chaud sur Q2, semble derrière l'écran sur Q2… En réalité depuis décembre. Semble être à l'interface strap/plaque cuivre… A vérifier à l'ouverture.</t>
  </si>
  <si>
    <t>Le même que 56633.</t>
  </si>
  <si>
    <t>On avance le tir ICRH à 4,5s</t>
  </si>
  <si>
    <t>disrupte après 40ms de HF</t>
  </si>
  <si>
    <t>On avance encore de 350ms</t>
  </si>
  <si>
    <t>Pas de mesures de tension ??? --&gt; relance TSDAQ</t>
  </si>
  <si>
    <t>On monte en rampe</t>
  </si>
  <si>
    <t>Retour des mesures de tensions.</t>
  </si>
  <si>
    <t>Q2 seule</t>
  </si>
  <si>
    <t>--&gt; marche/arret sources G5 --&gt;OK</t>
  </si>
  <si>
    <t>OK, coupure pendant la rampe puis disruption. Nombreuses coupures en fin de tir (deltaV, SHAD, TTF, opt)</t>
  </si>
  <si>
    <t>disrupte avant FCI (MHD)</t>
  </si>
  <si>
    <t>OK avant disruption. Ne coupe pas sur les forts VSWR (que fait la sécurité antenne??)</t>
  </si>
  <si>
    <t>reprise du 46 à plus fort courant/densité, à plus faible puissance Q2</t>
  </si>
  <si>
    <t>disrupte peu après le démarrage FCI. 1 coupure SHAD, deltaV</t>
  </si>
  <si>
    <t>toujours ce point chaud sur Q2</t>
  </si>
  <si>
    <t>disrupte avant LH</t>
  </si>
  <si>
    <t>Phase OK</t>
  </si>
  <si>
    <t>repeat 700kA</t>
  </si>
  <si>
    <t xml:space="preserve">Q1 OK, Q2 coupe (vide) en cours. LH couple très mal. Antenne Q1 limite d'un coté. La résistance de couplage est plus faible d'un coté que de l'autre. </t>
  </si>
  <si>
    <t>matching auto sur Q2</t>
  </si>
  <si>
    <t>Capa de Q2 n'ont pas bougé…</t>
  </si>
  <si>
    <t>Capa de Q2 n'ont pas bougé… Q4 pb matching. Plasma se crasche sur les antennes</t>
  </si>
  <si>
    <t>toujours des différences importantes entre puissances incidentes gauche et droite entre le générateur et le coupleur 3dB de Q1</t>
  </si>
  <si>
    <t>réglage Q4 manuel. Q2 et Q4 en adap auto</t>
  </si>
  <si>
    <t>Matching auto fonctionne sur Q1 avec court-circuit sur le seuil HF)</t>
  </si>
  <si>
    <t>matching auto sur Q1 (K=6)</t>
  </si>
  <si>
    <t>matching auto sur Q2. Q4 sur tir (K=10)</t>
  </si>
  <si>
    <t>change waveform PLH</t>
  </si>
  <si>
    <t>disruption avant LH</t>
  </si>
  <si>
    <t>pas brillant</t>
  </si>
  <si>
    <t>passage à 500kA</t>
  </si>
  <si>
    <t>disrupte pendant LH</t>
  </si>
  <si>
    <t>repeat avec LH avant. Q2 (seulement) recharge d'un choc précédent</t>
  </si>
  <si>
    <t>repeat avec les 3 antennes</t>
  </si>
  <si>
    <r>
      <t xml:space="preserve">Capa de Q2 et Q4 bougent pas. Pas vu de déclenche seuil HF non plus… Gros pic de cuivre après coupure de Q2 (lié??). </t>
    </r>
    <r>
      <rPr>
        <sz val="11"/>
        <color theme="5"/>
        <rFont val="Calibri"/>
        <family val="2"/>
        <scheme val="minor"/>
      </rPr>
      <t xml:space="preserve">Encore un cas où la puissance n'est pas coupée malgré un VSWR &gt; 10!! </t>
    </r>
  </si>
  <si>
    <t>reapeat en changeant la hauteur du point X</t>
  </si>
  <si>
    <t>repeat en changeant la hauteur du point X</t>
  </si>
  <si>
    <t>problème de couplage LH, disrupte avant FCI</t>
  </si>
  <si>
    <t>fail</t>
  </si>
  <si>
    <t>fail aussi</t>
  </si>
  <si>
    <t>les consignes de vitesse arrivent bien au controlleur. Mais je ne peux pas confirmer que l'autorisation HF passe à TRUE…</t>
  </si>
  <si>
    <t>Plasma High Confinement en USN</t>
  </si>
  <si>
    <t>antenne Q2 n'est plus en crabe depuis hier</t>
  </si>
  <si>
    <t>1er ohmique avec LH</t>
  </si>
  <si>
    <t>repeat for LH et pour avoir une idée du rapport isotopique</t>
  </si>
  <si>
    <t>plasma disrupt dès le début (montée de cuivre)</t>
  </si>
  <si>
    <t>on mets Q2 sur le choc, pour vérifier sa config</t>
  </si>
  <si>
    <t>annulé, problème informatique</t>
  </si>
  <si>
    <t>Disrupte</t>
  </si>
  <si>
    <t>disrupte pendant FCI. Dommage les 3 antennes étaient OK, c'était tout joli comme tout. 1.2MW</t>
  </si>
  <si>
    <t>SHAD, deltaV, TTF. La coupure de Q2 semble déclencher la MHD et après c'est compliqué et ça disrupte</t>
  </si>
  <si>
    <t>LH un peu reculé. Réglage Q2 (+0,2pF partout) + Q1 en adaptation automatique</t>
  </si>
  <si>
    <t>Les capas de Q2 ont bougées, mais pas beaucoup plus vite… Est-ce que le coefficient est le bon?</t>
  </si>
  <si>
    <t xml:space="preserve">acélération à 0.2 m/s^2 sur les 4 capacités de Q2, sur </t>
  </si>
  <si>
    <t>comportement puissance incidente super bizarre sur Q1 : puissance d'un coté constante !!!</t>
  </si>
  <si>
    <t>réglage Q1 et Q2. Enlève adapt auto sur Q1 pour voir. On met Q4 à la place de Q2 le temps que quelqu'un vienne pour Q1…</t>
  </si>
  <si>
    <t>adapt on auto mais ne fonctionne pas (seuil HF ne débloque pas)</t>
  </si>
  <si>
    <t>1er test adapt auto</t>
  </si>
  <si>
    <t>choc annulé pendant la préparation (LH)</t>
  </si>
  <si>
    <t>disrupte 0,1s après FCI</t>
  </si>
  <si>
    <t>pas de déclenche du seuil de tension -&gt; capa bougent pas</t>
  </si>
  <si>
    <t>réglage Q4.  On rajoute Q1 (branché à l'oscilloscope)</t>
  </si>
  <si>
    <t>disrupte rapidement après le début de FCI. On rayonne toute la puissance FCI…</t>
  </si>
  <si>
    <t>petit réglage des capas et repeat. Hauteur point X changée</t>
  </si>
  <si>
    <t>repeat #56750</t>
  </si>
  <si>
    <t>repeat avec plasma + proche de 5mm</t>
  </si>
  <si>
    <t>mauvais couplage et beaucoup de coupures…  La MHD commence avant FCI</t>
  </si>
  <si>
    <t>default Polo, annulé</t>
  </si>
  <si>
    <t>rapport isotopique 11%</t>
  </si>
  <si>
    <t>disrupte dès le départ, Te faible</t>
  </si>
  <si>
    <t>pas mieux</t>
  </si>
  <si>
    <t>test technique matching auto</t>
  </si>
  <si>
    <t>disrupte au bout de 1,5s, à peine le temps de bouger les capas… qui dérivent ensuite car l'autorisation de bouger rester reste. La rampe de puissance commence à très basse puissance et passe sans doute dans la région multipactor</t>
  </si>
  <si>
    <t>je remet la rampe d'accélération à 0,02 m/s2</t>
  </si>
  <si>
    <t>reprendre ce genre de choc de référence pour + tard, en évitant la rampe de puissance</t>
  </si>
  <si>
    <t>Reprise 56756</t>
  </si>
  <si>
    <t>Disruption avant ICRH</t>
  </si>
  <si>
    <t>Le même avec LH retardé</t>
  </si>
  <si>
    <t>Le même avec injection N2</t>
  </si>
  <si>
    <t>Disruption avant LH</t>
  </si>
  <si>
    <t>Le même</t>
  </si>
  <si>
    <t>TTFs sur Q2. 2 Ohms sur Q1 - 2 Ohms sur Q2 - 1  Ohm sur Q4.</t>
  </si>
  <si>
    <t>Problème d'équilibrage des puissances --&gt; Sécu DeltaV</t>
  </si>
  <si>
    <t>Q2 seule, reset des oscillateurs</t>
  </si>
  <si>
    <t>pas de plasma</t>
  </si>
  <si>
    <t>petit réglage des capas de Q2 pour essayer d'équilibrer un peu plus les tensions.</t>
  </si>
  <si>
    <t xml:space="preserve"> Passage de la régulation de phase à 5kHz pour tester. Pas de changement majeur observé sur la phase. Peut être même un peu plus "bruyant", mais dur à dire.</t>
  </si>
  <si>
    <t>disrupte avant FCI, gros pic de Cu pendant LH (objet vu devant LH2)</t>
  </si>
  <si>
    <t>on repasse à 3kHz</t>
  </si>
  <si>
    <t>on essaie de monter la puissance IC</t>
  </si>
  <si>
    <t>le même sans azote</t>
  </si>
  <si>
    <t>pas de puissance sur une moitié de l'antenne?</t>
  </si>
  <si>
    <t>disrupte dès le départ</t>
  </si>
  <si>
    <t>repeat du 76</t>
  </si>
  <si>
    <t>truc qui tombe de la gauche de Q4 et qui fait disrupter, visible sur la wide angle et sur la camera visible</t>
  </si>
  <si>
    <t>Q1 et Q4 au garage</t>
  </si>
  <si>
    <t>disrupte encore avant FCI</t>
  </si>
  <si>
    <t>pareil</t>
  </si>
  <si>
    <t>repeat du 89</t>
  </si>
  <si>
    <t>retry avec antenne LH +3mm</t>
  </si>
  <si>
    <t>repeat avec +puissance LH</t>
  </si>
  <si>
    <t>plasma attache pas</t>
  </si>
  <si>
    <t>choc pour plot VSWR(Rc) ?</t>
  </si>
  <si>
    <t>2,6MW sur LH2</t>
  </si>
  <si>
    <t>mieux, mais disrupte peu après le démarrage de FCI. Prad augmente et le plasma s'éloigne, et patatra. Mais arrivée de FCI au même temps que l'injection d'argon. 0,67 MW</t>
  </si>
  <si>
    <t>good, mais disrupte 1s après FCI…. 1MW</t>
  </si>
  <si>
    <t>ça tire. Mais pas longtemps. Mais c'est encore propre. 0,7 MW</t>
  </si>
  <si>
    <t>OK mais disrupte rapidement après FCI. 0,7MW</t>
  </si>
  <si>
    <t>disruption en fin de rampe, mais sinon très joli et stable,  5 SHAD. 0,95MW</t>
  </si>
  <si>
    <t>Disruption pendant ICRH dans la rampe de montée. 3x0,3MW</t>
  </si>
  <si>
    <t>repeat avec +puissance LH. Petit reglage Q2</t>
  </si>
  <si>
    <t>repeat en montant plus vite LH</t>
  </si>
  <si>
    <t>avec 2,3 MW sur LH1 et 2,3 MW sur LH2</t>
  </si>
  <si>
    <t>disrupt. Problème contrôle plasma, objets sont à la mauvaise position dans le PCS</t>
  </si>
  <si>
    <t>un morceau qui se détache de la PL de Q4 (runaway?)</t>
  </si>
  <si>
    <t>un seul créneau de puissance</t>
  </si>
  <si>
    <t>toggling antennes, 100kW base et créneaux à 500kW alternativement. 500 kA</t>
  </si>
  <si>
    <t>repeat 600 kA</t>
  </si>
  <si>
    <t>mieux, Q1 OK, Q2 OK mais Q4 pas au top</t>
  </si>
  <si>
    <t>repeat 700 kA</t>
  </si>
  <si>
    <t>repeat. Montée Q1 plus raide pour faire analyse breaking slope</t>
  </si>
  <si>
    <t>nH/nD entre 5 et 6%</t>
  </si>
  <si>
    <t>créneau un peu plus court pour faire passer Q4</t>
  </si>
  <si>
    <t>OK, mais consigne s'arrête à la fin du créneau de Q2, bout de flux</t>
  </si>
  <si>
    <t>disrupte sur créneau Q4. Q1 trip (1er créneau) deltaV</t>
  </si>
  <si>
    <t>les conditions de couplage de Q1 bougent mais la raison n'est pas claire. Choc intéressant à analyser avec la réflectométrie.</t>
  </si>
  <si>
    <t>plasma attache pas (amorcage)</t>
  </si>
  <si>
    <t>adapte un peu Q4, Q1-Q2-Q4. Mouvement LPA</t>
  </si>
  <si>
    <t>Q2 OK puis Q4 bof (limite d'un coté). Argent avec Q4 ? (200ms après)</t>
  </si>
  <si>
    <t>repeat en changeant l'ordre : Q2, Q4, Q1.</t>
  </si>
  <si>
    <t>repeat.  Antennes LH en position</t>
  </si>
  <si>
    <t>nettoyage</t>
  </si>
  <si>
    <t>repeat 56813</t>
  </si>
  <si>
    <t>change courbe de densité</t>
  </si>
  <si>
    <t>ovni disruption, 200ms après fci</t>
  </si>
  <si>
    <t>pas de gas</t>
  </si>
  <si>
    <t>Disrupte pendant Q1…</t>
  </si>
  <si>
    <t>15:33 -&gt; remarque que 3 variateurs sont en défaut…</t>
  </si>
  <si>
    <t>17:00 -&gt; reset de la baie moteur : OK</t>
  </si>
  <si>
    <t>1er choc avec FCI. Q2 seule. Q1 et Q2 avancée, Q4 au garage. Reprise du 56871, en ajoutant la puissance</t>
  </si>
  <si>
    <t>super nice. Mais densité et puissance LH pas à la consigne</t>
  </si>
  <si>
    <t>Données rapides bizarres. Manque des données</t>
  </si>
  <si>
    <t>On rajoute Q1, même consigne que Q2</t>
  </si>
  <si>
    <t xml:space="preserve">bien mais limite en tension quand on perd LH. </t>
  </si>
  <si>
    <t>Petit réglage Q1 et matching auto Q1</t>
  </si>
  <si>
    <t>allume/eteind le SMX de Q1. pas de Q1 sur ce choc</t>
  </si>
  <si>
    <t xml:space="preserve">disrupte sur FCI. </t>
  </si>
  <si>
    <t>propre pour Q2, mais disrupte quand LH coupe</t>
  </si>
  <si>
    <t>repeat avec LH2 à 2964mm (+3mm) pour réduire la connexion magnétique avec Q1</t>
  </si>
  <si>
    <t>repeat en mettant l'asservissement Cu sur ICRH aussi. Montée en densité</t>
  </si>
  <si>
    <t>l'asservissement fonctionne, mais ça n'empêche pas de disrupter sur la montée de cuivre</t>
  </si>
  <si>
    <t>asservissement Cu ON</t>
  </si>
  <si>
    <t>repeat sans FCI…</t>
  </si>
  <si>
    <t xml:space="preserve">early disruption </t>
  </si>
  <si>
    <t>pas mieux… ils sont vraiment trop nuls à LH</t>
  </si>
  <si>
    <t>encore une disruption pendant LH</t>
  </si>
  <si>
    <t>repeat avec Q2</t>
  </si>
  <si>
    <t>Q2 OK, mais LH je vous raconte pas!</t>
  </si>
  <si>
    <t>repeat avec Q1 cette fois pour tester le match automatique</t>
  </si>
  <si>
    <t>A nouveau un problème avec la puissance sur Q1. Q2 OK. Disrupte sur FCI. Capas de Q1 ont pas eu le temps de bouger</t>
  </si>
  <si>
    <t>pas de consigne sur Q1 !!! Harg le pilote !!!</t>
  </si>
  <si>
    <t>choc sans LH pour comparer. Ha ha ha, ils sont trop nuls les LH, bien fait pour eux !!</t>
  </si>
  <si>
    <t>repeat sans le matching auto sur Q1 pour faire un peu propre</t>
  </si>
  <si>
    <t>les capas ont bougées ! Mais diverge! Encore le problème de puissance avec le SMX !!</t>
  </si>
  <si>
    <t>mieux, 2 MW mais quel merdier sur Q1 !</t>
  </si>
  <si>
    <t>Un peu plus de puissance sur Q2</t>
  </si>
  <si>
    <t>Q2 OK, mais toujours le problème de puissance sur Q1</t>
  </si>
  <si>
    <t>problème d'unbalance de puissance sur Q1</t>
  </si>
  <si>
    <t>pas de données rapides ?</t>
  </si>
  <si>
    <t>Cuivre ne monte pas pour ces 3 derniers chocs!!?</t>
  </si>
  <si>
    <t>Q1 et Q2</t>
  </si>
  <si>
    <t>Bon choc Q1 limite sur tension max /  MHD en fin de tir après FCI et disruption</t>
  </si>
  <si>
    <t>repeat avec ajout Q4</t>
  </si>
  <si>
    <t xml:space="preserve">OK pour Q1 et Q2; Q4 n'a pas tiré </t>
  </si>
  <si>
    <t>RAISON: Q4 décalée dans le temps =&gt;  sécurité vide sur Q4</t>
  </si>
  <si>
    <t>instabilité lorsque LH arrive à 2MW puis disruption</t>
  </si>
  <si>
    <t>repeat LH1 et LH2 décalés</t>
  </si>
  <si>
    <t>disruption avec LH =&gt; voir commentaire choc 56885</t>
  </si>
  <si>
    <t>disruption avec LH2</t>
  </si>
  <si>
    <t>LH passe avant IC</t>
  </si>
  <si>
    <t>repeat + LH1 avant LH2 et 1,5 MW/antenne</t>
  </si>
  <si>
    <t>repeat avec Q2 uniquement</t>
  </si>
  <si>
    <t>limitation cuivre</t>
  </si>
  <si>
    <t>Disruption rapidement quand LH+FCI</t>
  </si>
  <si>
    <t>point chaud sur tuyau divertor =&gt; arrêt</t>
  </si>
  <si>
    <t>FCI en premier puis LH1 seul</t>
  </si>
  <si>
    <t>pas de problème d'équilibrage de puissance sur Q1</t>
  </si>
  <si>
    <t>AM</t>
  </si>
  <si>
    <t>On baisse la puissance pour améliorer le choc</t>
  </si>
  <si>
    <t>Disruption quand FCI. 1 arc Q1</t>
  </si>
  <si>
    <t>FCI propre mais disrupte quand LH tire. Coupure Q1 et Q2 pendant LH, puis reprise</t>
  </si>
  <si>
    <t>idem. FCI OK et disrupte pendant LH</t>
  </si>
  <si>
    <t>disrupte pendant FCI, plasma détaché/ MHD pendant la phase à 300kA</t>
  </si>
  <si>
    <t>on reprend les réglages du 56345 qui était très différents… est-ce qu'on a dérivé sur la solution de référence depuis ??</t>
  </si>
  <si>
    <t>on rajoute Q4 et on repasse à 500 kA</t>
  </si>
  <si>
    <t>repeat 480 kA</t>
  </si>
  <si>
    <t>PM</t>
  </si>
  <si>
    <t>disrupte pendant FCI,  Prad augmente avec Q4 ? Sinon Q4 OK</t>
  </si>
  <si>
    <t>700 kA. Phi = 140° sur Q4</t>
  </si>
  <si>
    <t>pas de données rapides pour Q4?</t>
  </si>
  <si>
    <t>choc annulé, DPOLO a pas vu la prépa</t>
  </si>
  <si>
    <t>early disruption avant FCI</t>
  </si>
  <si>
    <t>650 kA. Phi = 140° sur Q4</t>
  </si>
  <si>
    <t>High Confinement</t>
  </si>
  <si>
    <t>Q2 super nice shot</t>
  </si>
  <si>
    <t>Weight of divertor vs main chamber W sources</t>
  </si>
  <si>
    <t>point chaud Q2 visible</t>
  </si>
  <si>
    <t>point chaud visible sur Q2</t>
  </si>
  <si>
    <t>point chaud visible Q2</t>
  </si>
  <si>
    <t>points chaud centre écran Q2 et bas du strap gauche</t>
  </si>
  <si>
    <t>Bon choc pour FCI RAS mais disruption. Impureté triggered by MHD</t>
  </si>
  <si>
    <t>Q4 au garage ; LH ajouté en fin de FCI à 1MW/antenne</t>
  </si>
  <si>
    <t>réapplique à 2.16e-4</t>
  </si>
  <si>
    <t>28 kV</t>
  </si>
  <si>
    <t>Pr/Pi générateur</t>
  </si>
  <si>
    <t>Sécurité Pr géné</t>
  </si>
  <si>
    <t>Si Pr&gt;200kW</t>
  </si>
  <si>
    <t>la Pr ne sera jamais &gt;200kW, car le générateur va réguler Pi pour être toujours en dessous</t>
  </si>
  <si>
    <t>TOS géné</t>
  </si>
  <si>
    <t>le géné peut débiter 1.5MW sur un SWR de 2:0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</si>
</sst>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8.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ourier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5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225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 wrapText="1"/>
    </xf>
    <xf numFmtId="2" fontId="4" fillId="4" borderId="11" xfId="0" applyNumberFormat="1" applyFont="1" applyFill="1" applyBorder="1" applyAlignment="1">
      <alignment horizontal="center" vertical="center" wrapText="1"/>
    </xf>
    <xf numFmtId="2" fontId="4" fillId="3" borderId="11" xfId="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4" fontId="1" fillId="7" borderId="11" xfId="0" applyNumberFormat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1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Alignment="1">
      <alignment horizontal="justify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11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" fontId="0" fillId="8" borderId="0" xfId="0" applyNumberFormat="1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5" fontId="0" fillId="8" borderId="0" xfId="0" applyNumberFormat="1" applyFill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 wrapText="1"/>
    </xf>
    <xf numFmtId="166" fontId="0" fillId="8" borderId="0" xfId="0" applyNumberFormat="1" applyFill="1" applyAlignment="1">
      <alignment horizontal="center" vertical="center" wrapText="1"/>
    </xf>
    <xf numFmtId="2" fontId="0" fillId="8" borderId="0" xfId="0" applyNumberFormat="1" applyFill="1" applyAlignment="1">
      <alignment horizontal="center" vertical="center" wrapText="1"/>
    </xf>
    <xf numFmtId="14" fontId="0" fillId="8" borderId="0" xfId="0" applyNumberForma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3" fillId="0" borderId="0" xfId="3"/>
    <xf numFmtId="49" fontId="12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14" fontId="0" fillId="9" borderId="0" xfId="0" applyNumberFormat="1" applyFill="1" applyAlignment="1">
      <alignment horizontal="center" vertical="center" wrapText="1"/>
    </xf>
    <xf numFmtId="1" fontId="0" fillId="9" borderId="0" xfId="0" applyNumberFormat="1" applyFill="1" applyAlignment="1">
      <alignment horizontal="center" vertical="center" wrapText="1"/>
    </xf>
    <xf numFmtId="164" fontId="0" fillId="9" borderId="0" xfId="0" applyNumberFormat="1" applyFill="1" applyAlignment="1">
      <alignment horizontal="center" vertical="center" wrapText="1"/>
    </xf>
    <xf numFmtId="1" fontId="0" fillId="9" borderId="0" xfId="0" applyNumberFormat="1" applyFon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65" fontId="0" fillId="9" borderId="0" xfId="0" applyNumberFormat="1" applyFill="1" applyAlignment="1">
      <alignment horizontal="center" vertical="center" wrapText="1"/>
    </xf>
    <xf numFmtId="166" fontId="0" fillId="9" borderId="0" xfId="0" applyNumberFormat="1" applyFill="1" applyAlignment="1">
      <alignment horizontal="center" vertical="center" wrapText="1"/>
    </xf>
    <xf numFmtId="2" fontId="0" fillId="9" borderId="0" xfId="0" applyNumberFormat="1" applyFill="1" applyAlignment="1">
      <alignment horizontal="center" vertical="center" wrapText="1"/>
    </xf>
    <xf numFmtId="14" fontId="0" fillId="5" borderId="0" xfId="0" applyNumberFormat="1" applyFill="1" applyAlignment="1">
      <alignment horizontal="center" vertical="center" wrapText="1"/>
    </xf>
    <xf numFmtId="1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" fontId="0" fillId="5" borderId="0" xfId="0" applyNumberFormat="1" applyFon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166" fontId="0" fillId="5" borderId="0" xfId="0" applyNumberFormat="1" applyFill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0" fillId="8" borderId="0" xfId="0" applyNumberFormat="1" applyFont="1" applyFill="1" applyAlignment="1">
      <alignment horizontal="center" vertical="center" wrapText="1"/>
    </xf>
    <xf numFmtId="2" fontId="0" fillId="9" borderId="0" xfId="0" applyNumberFormat="1" applyFont="1" applyFill="1" applyAlignment="1">
      <alignment horizontal="center" vertical="center" wrapText="1"/>
    </xf>
    <xf numFmtId="2" fontId="0" fillId="5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8" borderId="0" xfId="0" applyNumberFormat="1" applyFill="1" applyAlignment="1">
      <alignment horizontal="left" vertical="center" wrapText="1"/>
    </xf>
    <xf numFmtId="49" fontId="0" fillId="9" borderId="0" xfId="0" applyNumberFormat="1" applyFill="1" applyAlignment="1">
      <alignment horizontal="left" vertical="center" wrapText="1"/>
    </xf>
    <xf numFmtId="49" fontId="0" fillId="5" borderId="0" xfId="0" applyNumberFormat="1" applyFill="1" applyAlignment="1">
      <alignment horizontal="left" vertical="center" wrapText="1"/>
    </xf>
    <xf numFmtId="2" fontId="0" fillId="6" borderId="0" xfId="0" applyNumberFormat="1" applyFont="1" applyFill="1" applyAlignment="1">
      <alignment horizontal="center" vertical="center" wrapText="1"/>
    </xf>
    <xf numFmtId="2" fontId="0" fillId="10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4" fontId="0" fillId="11" borderId="0" xfId="0" applyNumberFormat="1" applyFill="1" applyAlignment="1">
      <alignment horizontal="center" vertical="center" wrapText="1"/>
    </xf>
    <xf numFmtId="1" fontId="0" fillId="11" borderId="0" xfId="0" applyNumberFormat="1" applyFill="1" applyAlignment="1">
      <alignment horizontal="center" vertical="center" wrapText="1"/>
    </xf>
    <xf numFmtId="164" fontId="0" fillId="11" borderId="0" xfId="0" applyNumberFormat="1" applyFill="1" applyAlignment="1">
      <alignment horizontal="center" vertical="center" wrapText="1"/>
    </xf>
    <xf numFmtId="1" fontId="0" fillId="11" borderId="0" xfId="0" applyNumberFormat="1" applyFont="1" applyFill="1" applyAlignment="1">
      <alignment horizontal="center" vertical="center" wrapText="1"/>
    </xf>
    <xf numFmtId="2" fontId="0" fillId="11" borderId="0" xfId="0" applyNumberFormat="1" applyFont="1" applyFill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49" fontId="0" fillId="11" borderId="0" xfId="0" applyNumberFormat="1" applyFill="1" applyAlignment="1">
      <alignment horizontal="left" vertical="center" wrapText="1"/>
    </xf>
    <xf numFmtId="0" fontId="0" fillId="11" borderId="0" xfId="0" applyFill="1" applyAlignment="1">
      <alignment horizontal="center" vertical="center" wrapText="1"/>
    </xf>
    <xf numFmtId="165" fontId="0" fillId="11" borderId="0" xfId="0" applyNumberFormat="1" applyFill="1" applyAlignment="1">
      <alignment horizontal="center" vertical="center" wrapText="1"/>
    </xf>
    <xf numFmtId="2" fontId="0" fillId="11" borderId="0" xfId="0" applyNumberFormat="1" applyFill="1" applyAlignment="1">
      <alignment horizontal="center" vertical="center" wrapText="1"/>
    </xf>
    <xf numFmtId="166" fontId="0" fillId="11" borderId="0" xfId="0" applyNumberFormat="1" applyFill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3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center" vertical="center" wrapText="1"/>
    </xf>
    <xf numFmtId="2" fontId="0" fillId="12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49" fontId="20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top" wrapText="1"/>
    </xf>
    <xf numFmtId="2" fontId="0" fillId="6" borderId="0" xfId="0" applyNumberFormat="1" applyFill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49" fontId="21" fillId="0" borderId="0" xfId="0" applyNumberFormat="1" applyFont="1" applyAlignment="1">
      <alignment horizontal="center" vertical="center" wrapText="1"/>
    </xf>
    <xf numFmtId="2" fontId="0" fillId="13" borderId="0" xfId="0" applyNumberFormat="1" applyFill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2" fontId="2" fillId="4" borderId="20" xfId="0" applyNumberFormat="1" applyFont="1" applyFill="1" applyBorder="1" applyAlignment="1">
      <alignment horizontal="center" vertical="center" wrapText="1"/>
    </xf>
    <xf numFmtId="2" fontId="2" fillId="4" borderId="21" xfId="0" applyNumberFormat="1" applyFont="1" applyFill="1" applyBorder="1" applyAlignment="1">
      <alignment horizontal="center" vertical="center" wrapText="1"/>
    </xf>
    <xf numFmtId="2" fontId="2" fillId="4" borderId="18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2" fontId="2" fillId="4" borderId="17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2" fontId="6" fillId="3" borderId="12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2" fontId="2" fillId="3" borderId="15" xfId="0" applyNumberFormat="1" applyFont="1" applyFill="1" applyBorder="1" applyAlignment="1">
      <alignment horizontal="center" vertical="center" wrapText="1"/>
    </xf>
    <xf numFmtId="2" fontId="2" fillId="3" borderId="16" xfId="0" applyNumberFormat="1" applyFont="1" applyFill="1" applyBorder="1" applyAlignment="1">
      <alignment horizontal="center" vertical="center" wrapText="1"/>
    </xf>
    <xf numFmtId="2" fontId="2" fillId="3" borderId="17" xfId="0" applyNumberFormat="1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2" fontId="6" fillId="3" borderId="20" xfId="0" applyNumberFormat="1" applyFont="1" applyFill="1" applyBorder="1" applyAlignment="1">
      <alignment horizontal="center" vertical="center" wrapText="1"/>
    </xf>
    <xf numFmtId="2" fontId="6" fillId="3" borderId="21" xfId="0" applyNumberFormat="1" applyFont="1" applyFill="1" applyBorder="1" applyAlignment="1">
      <alignment horizontal="center" vertical="center" wrapText="1"/>
    </xf>
    <xf numFmtId="2" fontId="6" fillId="3" borderId="18" xfId="0" applyNumberFormat="1" applyFont="1" applyFill="1" applyBorder="1" applyAlignment="1">
      <alignment horizontal="center" vertical="center" wrapText="1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4" borderId="15" xfId="0" applyNumberFormat="1" applyFont="1" applyFill="1" applyBorder="1" applyAlignment="1">
      <alignment horizontal="center" vertical="center" wrapText="1"/>
    </xf>
    <xf numFmtId="2" fontId="2" fillId="4" borderId="16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4" borderId="12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3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2" fontId="6" fillId="6" borderId="12" xfId="0" applyNumberFormat="1" applyFont="1" applyFill="1" applyBorder="1" applyAlignment="1">
      <alignment horizontal="center" vertical="center" wrapText="1"/>
    </xf>
    <xf numFmtId="2" fontId="6" fillId="6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2" fontId="1" fillId="5" borderId="19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49" fontId="6" fillId="4" borderId="20" xfId="0" applyNumberFormat="1" applyFont="1" applyFill="1" applyBorder="1" applyAlignment="1">
      <alignment horizontal="center"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2" fontId="6" fillId="4" borderId="20" xfId="0" applyNumberFormat="1" applyFont="1" applyFill="1" applyBorder="1" applyAlignment="1">
      <alignment horizontal="center" vertical="center" wrapText="1"/>
    </xf>
    <xf numFmtId="2" fontId="6" fillId="4" borderId="21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2" fontId="6" fillId="6" borderId="20" xfId="0" applyNumberFormat="1" applyFont="1" applyFill="1" applyBorder="1" applyAlignment="1">
      <alignment horizontal="center" vertical="center" wrapText="1"/>
    </xf>
    <xf numFmtId="2" fontId="6" fillId="6" borderId="21" xfId="0" applyNumberFormat="1" applyFont="1" applyFill="1" applyBorder="1" applyAlignment="1">
      <alignment horizontal="center" vertical="center" wrapText="1"/>
    </xf>
    <xf numFmtId="2" fontId="6" fillId="6" borderId="18" xfId="0" applyNumberFormat="1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2" fontId="2" fillId="6" borderId="15" xfId="0" applyNumberFormat="1" applyFont="1" applyFill="1" applyBorder="1" applyAlignment="1">
      <alignment horizontal="center" vertical="center" wrapText="1"/>
    </xf>
    <xf numFmtId="2" fontId="2" fillId="6" borderId="16" xfId="0" applyNumberFormat="1" applyFont="1" applyFill="1" applyBorder="1" applyAlignment="1">
      <alignment horizontal="center" vertical="center" wrapText="1"/>
    </xf>
    <xf numFmtId="2" fontId="2" fillId="6" borderId="17" xfId="0" applyNumberFormat="1" applyFont="1" applyFill="1" applyBorder="1" applyAlignment="1">
      <alignment horizontal="center" vertical="center" wrapText="1"/>
    </xf>
    <xf numFmtId="2" fontId="2" fillId="6" borderId="18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14" fillId="0" borderId="22" xfId="0" applyNumberFormat="1" applyFont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3" borderId="21" xfId="0" applyNumberFormat="1" applyFont="1" applyFill="1" applyBorder="1" applyAlignment="1">
      <alignment horizontal="center" vertical="center" wrapText="1"/>
    </xf>
    <xf numFmtId="49" fontId="6" fillId="3" borderId="18" xfId="0" applyNumberFormat="1" applyFont="1" applyFill="1" applyBorder="1" applyAlignment="1">
      <alignment horizontal="center" vertical="center" wrapText="1"/>
    </xf>
  </cellXfs>
  <cellStyles count="4">
    <cellStyle name="Insatisfaisant" xfId="2" builtinId="27" customBuiltin="1"/>
    <cellStyle name="Lien hypertexte" xfId="3" builtinId="8"/>
    <cellStyle name="Normal" xfId="0" builtinId="0"/>
    <cellStyle name="Satisfaisant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Top!$E$6:$E$35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0.01</c:v>
                </c:pt>
                <c:pt idx="5">
                  <c:v>0.1</c:v>
                </c:pt>
                <c:pt idx="6">
                  <c:v>0.10100000000000001</c:v>
                </c:pt>
                <c:pt idx="7">
                  <c:v>0.11</c:v>
                </c:pt>
                <c:pt idx="8">
                  <c:v>0.111</c:v>
                </c:pt>
                <c:pt idx="9">
                  <c:v>0.2</c:v>
                </c:pt>
                <c:pt idx="10">
                  <c:v>0.20100000000000001</c:v>
                </c:pt>
                <c:pt idx="11">
                  <c:v>0.21000000000000002</c:v>
                </c:pt>
                <c:pt idx="12">
                  <c:v>0.21100000000000002</c:v>
                </c:pt>
              </c:numCache>
            </c:numRef>
          </c:xVal>
          <c:yVal>
            <c:numRef>
              <c:f>Top!$F$6:$F$35</c:f>
              <c:numCache>
                <c:formatCode>General</c:formatCode>
                <c:ptCount val="3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E-4BD5-AE44-C490C1D9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8720"/>
        <c:axId val="49161344"/>
      </c:scatterChart>
      <c:valAx>
        <c:axId val="503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61344"/>
        <c:crosses val="autoZero"/>
        <c:crossBetween val="midCat"/>
      </c:valAx>
      <c:valAx>
        <c:axId val="491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1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412377</xdr:colOff>
      <xdr:row>0</xdr:row>
      <xdr:rowOff>875851</xdr:rowOff>
    </xdr:from>
    <xdr:to>
      <xdr:col>1</xdr:col>
      <xdr:colOff>338082</xdr:colOff>
      <xdr:row>0</xdr:row>
      <xdr:rowOff>877756</xdr:rowOff>
    </xdr:to>
    <xdr:pic>
      <xdr:nvPicPr>
        <xdr:cNvPr id="3" name="Image 2" descr="IRFMpeti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377" y="875851"/>
          <a:ext cx="718185" cy="4629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119743</xdr:colOff>
      <xdr:row>0</xdr:row>
      <xdr:rowOff>32657</xdr:rowOff>
    </xdr:from>
    <xdr:to>
      <xdr:col>1</xdr:col>
      <xdr:colOff>353192</xdr:colOff>
      <xdr:row>0</xdr:row>
      <xdr:rowOff>840377</xdr:rowOff>
    </xdr:to>
    <xdr:pic>
      <xdr:nvPicPr>
        <xdr:cNvPr id="4" name="Image 3" descr="CEA_logo_quadri-sur-fond-rouge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3" y="32657"/>
          <a:ext cx="1028106" cy="8077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296988</xdr:colOff>
      <xdr:row>0</xdr:row>
      <xdr:rowOff>885647</xdr:rowOff>
    </xdr:from>
    <xdr:to>
      <xdr:col>1</xdr:col>
      <xdr:colOff>219922</xdr:colOff>
      <xdr:row>0</xdr:row>
      <xdr:rowOff>1348562</xdr:rowOff>
    </xdr:to>
    <xdr:pic>
      <xdr:nvPicPr>
        <xdr:cNvPr id="5" name="Image 4" descr="IRFMpetit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988" y="885647"/>
          <a:ext cx="717591" cy="4629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13</xdr:col>
      <xdr:colOff>171450</xdr:colOff>
      <xdr:row>43</xdr:row>
      <xdr:rowOff>114300</xdr:rowOff>
    </xdr:to>
    <xdr:sp macro="" textlink="">
      <xdr:nvSpPr>
        <xdr:cNvPr id="5121" name="yui_patched_v3_11_0_1_1609946986696_620" descr="data:image/png;base64,iVBORw0KGgoAAAANSUhEUgAAAgoAAAJmCAYAAAA996h0AAAAAXNSR0IArs4c6QAAAARnQU1BAACxjwv8YQUAAAAJcEhZcwAADsMAAA7DAcdvqGQAAP+lSURBVHhe7L0LYFTVtf//BXkHMCAQw0MeJgHiaKFKhcQH2NqShP4MVlIQbUQvGR/XJvE2IvcftWJufcRKplYxsShRqRhoGW9NxjcvE6AgcGEMkIwQ3gYQkDeI5L/XnnNmzkzOTOaVxwzrY0/n7H3OPmeSHM7+7rXWXrtdgwBMxLBh6x6s2mBDze6DSo2dwbG9MfbaIbjl+nilhmEYhmGahoVChLBm804UvGHBd9+fUmr06dGtM7Kn34a0mw1KDcMwDMN4hoVCBEAiIfelJUrJNx6/73ZMvm2UUmIYhmEYfVgoRAAz5yyE1bZf7rdvfxm69uyDTlHRsqxy/sxxnD1+BD9eOCfLV1wehQ9feVjuMwzDMIwn2iufTBijigTiisHXoHufgejUtbvL1r13f/QZnKichSZdFAzDMAxDsEUhAhj3u0Jlzz9Wv52n7DEMwzCMPmxRiAA6deyg7DEMwzBMaGGhEIaUr7Likefeh2nhMulCeGByknLEdyiQ8eTpc3j7w7XyWnTN0GCDyZiMdu3a2bdkI0w25RAsMFKd0aKU3bBZYEp2tk1ONsEi27q3U8rtjGJPqTHSvUzi7oRNlDXXcX4BhmEYxk9YKIQh88pWYsPW3Vj08Xrc+VgJjn5/WgYmkitB3XoPHe3YtPW0/fPlLHTu2EG0LXZciz49MeO97ag7clYpeUOIhOR45FgzUNvQgIaGWlRkWJETn6wRC54QnX98KnIMzrYZhhykxpMYSEF6ljjFWmMXAhYzSuhT/L9ZKgULzFRhSECcLBYiVZSLahtQW5SEqpxMH+7PMAzD6MFCIQzRBiKe/+GCQzCoFgZPUNDjU699KM+lNidO22dAEN7aLfj3txj67NqmBYPooHOqklBUmm3vsMX/p2RXik6/Etn2Cs/Izl+0zXO2zc4rEjV2MRCfmARUlaFcdPi2GiuQlCSOkXaQFSB7SFZ6imypJc7X+zMMwzC6sFCIENwFg5aVX9VK9wJNo/x0zVal1n+aEgyyA4cBCQF0yrpt4xJEjV0MxCXQXhWqa20oL6tCUkYp8rNIO5TDVlstjiQhUU06mZKOLFFDloxko0VxRzAMwzCBwLMeQsDs8p14/rPdSqn5Gfvdv5U9IDr2apw6cgA/nDut1Nghl4PKkZ0blT0nXXr0RlR0DL7b4xQOa674mbLnG/f97Eo8/avBGNK7iyzbTMmIzzGgoqEYKaobokoeQlZFA4pTKLYgFSVZFWgodh39u7ZVsZ9vLapFZXatsl8EQ04OxInIq7G3KSqyIqdRW4pTyERBSZUUEUW1bFVgGIYJBLYohICWFAnudI6KRu9BI6Vg6Ni5m1ILnDn6rWNToWRMJA76DDHg8pih6KA5PxCW247JTcU+6reCvAHSdVDZgIZach80jWtbBcWlYJBmhnhI74MQCSXIAnkZ4tIypGsih9RIVrpGJBBxSCmuRGVDhbQulJHPgmEYhvEbtiiEgHa5K+Rnw9xb5Wdzo82bEBN3vfxsuPgjTh2rx6mj9VSQde506tYTUb1iZQImlXrbV8qe57wK6s+nQhYEsiSQRcEVxYqAItRWUqyBGNWbMpEqOvKmLAqq9aAkydnWbpHIclgKaGYDBSnCcY7SRlaR1cFuMrCfJ9rVUjsTkuNzKLLRcZxhGIbxHbYohDkkEE4e2Y/DdVukC0IrEmhmg5bzp4/j6L7tOLJnK86eOKLU+g4JhLemDcfOJ2/UEQkEWRFqUWQoQ7ycmhgvRILoxIUwyNPqgpJUx9RF5/TFFBTXVgiJ4WxbJkr2zt5Oipz6IK6XkSbuRCizIQR2q4OdlOIKZCWVIDVeXIdEQlYRSlkkRAQUjPuEyewWfEtTck1CNjqxmIwwiS05OVnZtNN0SUy6ns8wjGfYohACWtOiQO6Ei0IsaIntc7nMrUArRO46cATvfLhWN0/CZR06O9Z+IDxZFCiAUd+CwDAth3bxM1oFtbQgUz7rhE2IgsKEYtgNVRYYjTXIS69GIdQ6slAVIqEyDzXGTJRZDciv1Ma0BAMJlXIkFGc7rkdCpUZ8ViMPxQ5LlwmiEKJ7MkzLwUIhBLSmUNCiFQju0Ais7OOvsPSLTS7TIrV4EgqMZ+j3SnkoNm7bK0WZltg+PTF6xCD8dOQgR4fGBAbN6pk6600cOPy9LN8+diTmPDxJ7ktsJhgLE1BMqsBihJEEgvh/+Sl7ZiEekoV4qEwT+3GoNRpFpx0qoeBZqGTW5KEyG0JI+C9O6GfesHWPeLb2wPrNAaXWyegRA5FwVT9cE9dfLvLGMM0FC4UQ0NJC4dYH5sqXiIo3geAOtSPrwjsf/tvx0iUoDfSK+blKifEFSlK1SIgv7d/CE5QJM2f6BE63HSD0u6YsogR1imRNcO8cLUrnL3ppuwgQgiG5ADDIfxaJSM8To3nFA6WeGyqh4EmoJCtCweanOKGf9V2xeRL1WuiZulM8Xw9l3MzPF9MscIxCGKIKAhII+TNTZKZFX0QCQS8S6rSoDY3IDGI0QtCLhvEdepHT5otIIMiSU/DGR0qJ8YfaXQelIFN5KOMW3RF0SjpgNplghnMGjCFfdNiicy4mk39zhqnEZYu7mmXcg8UMOSvHSZwSU+Mbf1taKYWRLyKBoGeQcqgUueVPYZhQwUIhDHn8vttlymZ/BIIeZL5946np8lrZYrQbefgQ5CaOaydO+hrkRm4cFYr1iOodi14Dhrts3a8YgI5dnDNMVnxVq+wx/vBi6acOQfbTkVdJcUudqdYiJiGlkFOGRJfI2ZZDT6gEgvmL/1P2lGcrOkZOZ3Z/vuiZu6yjPYcJEbr1WhjGFXY9hICWdj0wvtNkkJvNhOTCBFQWx/vlR26tpb1pIS8KTt1AfmvbfqW2dUgY3A/xV/XDvZNuxODY3kptaHnfbaRMlgR1xgNZ1Egstx1oum4BEtXkXuT6kK4HNZjRN9dDoM8WwXFGTHPAFoWwxcNomYbH5C9VRsxGTQpjOi6niV1C88Li0hLFEE35gaVN2L6WhLXGAotFbOXVMCh24rTiSuT7aKBpDV8wdZC/yy+VLo/WFglEza6DchQ785l3GwVyhgL6eV8rW6WU7KgigfDV7dNypKBYu65ISrFL7o4UH+MTOM6AaWuwUAhb4pCWWO3oA0UvCHN1ItIowZAYIedVVqJSbMXpZmQK9UAja7MYWVdWihFHjau5PaLx6ju2Y5W/RP/8yIEu7R0M77oFoLYVyJdOVo5QQ2uWeBMDFKsQiQTybBHBPl8M4wl2PYSAVnM96ERa0/oHhQlCILh1iGT2rBGD67IyIKO0+NJa94B+N/TDV7tFpcvfkX0OfFqx3dLgyTxMI+eKL7+W09HumfQz3WC6tKc/U/bE+c/8QtlzhVwH//xiE9ZuqUPqTdf4FWOS+WSpHMUTPfoMRNeefdCu/WWy3BqcPlaPE4f3yn0aBYd61oz259Xjd5NulJ1qJIzAQ/F80bNFQY00VdffZ4sBjp48jx0HTuD6+CuUGl8hl5OHjLPk2ozPgUFmphVl8e5pl2p1XXvG/Rx3bBaYMguQU2VfOCeJEsgp7yvCJq6ZmVoCOkrJ7UrFRRyvd+XaVY5stoHBFoVwRne0bHCsomgxkvuhHdoZ6YwS0U8qFoVMo4vLIuLRCXKzFgixIESBMTkT1YlqpkfPUBQ65UvwdUlvd8gSQG3ufKzYcS369Adtp9nt8r6tKhKIbtExyl7gboCsZ9/Dm+bVOHe+cfvsu2+TwYuUXEkPcsHQiqhvmquEqHhHqQ1Pgnm+SCBQcCc9W/OXVgX0bDHAqbM/oOSjGjz17kbsPez7v+1gsFmUjlwpN0aIkPhU5CADtWJM39BQi3xRik9WrMJCCJBIIJHRUJGFqpIClGte7rbyMvu1lSX6A4WFQpjjHmkdlwDHAkhyUaRKWhSJUJdhjoNcf+mSQsd3XKlMmyP3jA9+ZHffuK8vdIoloLTDdC610U5580doNKJdZPzT/WT1VqzZUoebZrzcSDBQoqpXZ/8WvXVG10TPqK6w7TmMT9ZsD/sZJYE8X+4CIWTP1iXKwD5RKH50HK4d3AuPvbEObwjRcOpsM8bByE7em0gQiBFgCa1+W6paA+KQkleEpKocFApBYBcC9kXy6L3WQO85xwvMgkK5YF5W0AvjsVAId9xHy+JhKUWhDFqkEXMyZZxJjxcPVwaqM40wibqCIKdvMXbcX+haVoqO65Hn3pcj3k/XOJfybi0aDAa8+vCN9i1jGIYo9cStotya83VKnpyG0mfv9SgYDhw+ruzZieraCe3bt0MvISD+/NidWPT8DOVIZOHt+fIkEJjgmXLzECEYknD+wkUYX6lCxTq7ey0YSlKVtW3kqnZODFkVqK3wPHPHViPXz4VmKRs5GqSxnlVdajfJigKyHNO6OZrgdbvIoIV1i+WaOFU5hQFbklkohD1uo2VBXLZzxCwDGinTTFy2GD0XI5vqdB1hjK+4L+mtvtC1zDKZpQlYS5cevXHFoJFKqeXZu3ItHnltLR5eAeRlxKABUbg340Zk9AluufFQkDgsVlcw0GwK+v0SXTp1QDshEK6I7iEEwm+kQBh73VB5LJLw5flyFwiUb6FnP638Y4KhV/dOeGTSCMy5dzRWfV2PR+etxZa6o8pR/6HVcykckNwDDuidrI0nCIDa6iqhACjuzL6kPy24R8HrhMUsZEJSkVyQz76gXokm+N0/OJgxBHAeBf949PW1MmgonDiyc6Oy51za+9ypY3LFzh/OnZblrtGx8pM4c8yem58W7aKgw67RfeXLnNAu7d176Ghlr2n0voOvkEXhtb6HUHZIFPr2RdIhK/5kjcJQnMLgDDE+KbPC/hT7R6A/i8rX61airmKOUnJSveMAXljwuVznIKpLB1z4EegfE43Z9/1CVxwMSX0K14wJ31kQgT5farKvrj3tAXjB/j0Y76SOGSgFhCtBBjPKuhJlKX6lTkV7Ps1oywRK8yFdFrR0fikyEZ9jUJbi134POJbgd0HvO/oAC4UQwELBPyh629OsgLaKNgmO+iKnJb5PHavHqaP1VJB17nTq1hNRvWLRqaszQ6P2Ze5Pghy97+Ar7kIhQ+w/Uia+t+DWEAkFvZ+lqb81dfB6QoFY8ulGvLjgU3Tq1AHHT56Va2VMTx2DzqLsjrfrhAOBPl+UtbFbrxi0v6yjLAf6bDGeWbyqDh+s2Y2UGwZKt0SnDu6G+GYUCuq15ayFNNQa42H3XiQ5xUN8GTIc+/Z70ew3setyH4uxnWibpYgK/2DXA8P4Cb3ATx7Zj8N1W+SIT/sS7+w2Ve/86eM4um87juzZirMnQp+UyB/2HqrHCms9li/biTWIcolTaEuQQCDXw5LPN+Evs6bgy7cew6IXZniMYYg0vD1fHTu4znQhIXGozoqTh/fi4o8/KLVMKPiq9jsYX1mN7fuO488zx2D6hGE6IkFDSao9DkHZkhUXQHCkoLi2AkUoQ3w7u0hIojQbSQYk0OG4bJRWGFAWL+5JykCIleIUG8rLqsQ5GUjT+DVU90NBAN+LLQohgC0K/hHuFgVyJ1wUL3Mt2hU8ya9OCYj0cu+TqfjHC07fcotaFG4RYuGwKPSJArZa8dwye2R8W7EokEAo+vsyDIzphZy7x+u6GMglUbRwuXRJPDTlZoeFIZIsCk09XxQoO99c1TjHBM2E0YgKtigEBk2NpGmS9UfP4j9/PQLXDumlHGk7yNwJ5vQWizdjoRACWCj4R7gLBS3elvimKWq0eBStHOkpMr2lhEJzEQqh8FLu5CYFgjvugmFOiSVihIIWb8+XR8GgwELBP2gq5N+X78CnG/fj7vHDkD7uKuUIw64HhvEB9+x/9AJvaolvyq5HaYZpdU5a8ZPaaPE3o6A2W9/5MyeVvdbjxx/OKnuB0zOqi3QxkFjwZxaD+yyJcCeQ5+uW6+PFz5+JF7LT5QJdWiIhW2VLs+PbE3JKJE2NZJHgClsUQkBbsihs2LoHqzbYULPbdZRBq/uNvXaIfLm0NuFoUaCgOrIMeBvh+QLlVCj7ZINMxDT1Vzf4tbz3EyZzm00sREs/05Ll7oTj37o1CMXzpbUw+PtsMYw3WCiEgLYgFNZs3omCNyxNZmSjdLjZ028LuKMLBeHaedDvVi8HfyAEci0SF5TAqS0y9w936VoDWCj4TqieL0oX7m69YphgYNdDBEAiIfelJU2KBIJ85SQoaPTC+EeoRAIRyLVo1P7q7Kk+m+dbAjJ5k+m7LX2ncCVUzxeLBCbUsEUhBLS2RYFGmTTaJNQEP52iomVZ5fyZ4zh7/Igj4p5eSuQ7bw14lHnpwH9rhgl/2KIQAagigbhi8DXo3megTPCj3br37o8+gxOVs3jRGIZhGMY3WChEGId2bpZT1nS3b5xpYhmGYRjGF1goRAA8FYphGIZpLlgohCGU8Y+WMFbXqqfpVP4y+bZRUNezp2vpZRFkGIZhGA5mDAEtHcw46dHXHDEGNN3xnkk3YuqvrnexLFAQmYp7MBkJBFq2lrIGqhkDQxncuHDZDlw3tJfH1Kcc4NYc7INp/Usow2Bk9M9Bdn+lmthfBCNyUKzU2bYXoZzO6bEPthMDENfDXt8chPpv/dRrH8pll/Puuz2ks1AYhvEMWxTCEG0gInX088pW4s7HSmQyH2+oFoQ7HytutJ59KIMbrbuO4om3vsLsBV8FtYY74zu27S8Bw+ei8oYpwLYieFt2Pm44iQSxs38xCjWrfTuXiiEBoewSJ9zKrQRNA6ZnnJJOTZs1X+YLcMUGk9Hk8rNbTEaYxJacnKxsoix/UDpXlI2iHOAa/U4839cobxbKezFMy8NCIUKgjp5GW5lPlsrsjFq8CYTmZPNOFgwtRZwQCbLzx15UYxC85d8ki4JJdPy2E7tgFSLAsj0XyeuLUL5/n7Q+JK9fg9oTRTCuXyvPNZ7Yi1pxjnG7ON5KkBWBsheqjL1umE6+gDikJVbD7OiMLTBXJyItATDkV6KykrY8IJM68UwgT5SLRbnA6FVYNY3n+5JDzxbEvWhGEw0EyD3ovpHrkcQTwzQ37HoIAVozf0twZKdz9kLPvlfh5JEDjZaY7T10tLIHHNu1udFqdLSKYVTvWBw/6MyTr23THJA7ghZbIfHArofmYB9MX7wEjFFFg4In1wOJAVGfJz7trgjRxa3PhbnHVKSL/Zpti1Ddc7Do7AYho/9YpPUfILpE/wiV64E6y7c/XCv3yeVQWpCp73qwmWAsTEAxrapnESN6FIv/lE+50J4FxuQa0W9nKz+LezlAPNw3uSYPldnqlX2/F4n9Fxd8IlcibQr6PVC65tvHjlRqGCa0sEUhzOl6eV/0GXyN7PTlMrM6aEUCCYSe/YagzxADuva8QqltGb45cEJaGZjmYC2MXyxGgrtI8JvBSOw/EPE9BiJtxFTkDZ+C0huESMBiZK63d9QtTe2ug1j0sXOVSlpoy2N8Qlw20mGWo3aLGUhXVuG1ipG80UhbDdJL1Y7aBlNyARId5SDwcF8nvt+LRAJlWvVFJBCqNZGzrTLNBVsUQkBLBzN6Wm6YrApH9myX2Re7RgvhoHDm2AH52f2KAYjqdaXcV6H8CiqhWpaWXA1aQRDVpQPuGHuVXJGN9jmYMfSQJaBAdPL2FTwGIe+G3zg7JHInbAMMPakwCInYA1CcwgmqH4SMnkqZBMaJf8C4bg8SBwBlJ8ahtMdqZJ4Q5+BLVPf4A4qHiwN+EIq/tTbz6E9HXiVX4qRYBVqvRDddMY3oaxKBarcRvkvnTaN7sxANxUgJWiUo6NzXblGo9ete5FbYsHW33KdMq52iLkenrj1xWcfOso5ouHgB504fx7mTx+S/e4LEU2tlW2UiGxYKIaAtCAVadvjk4T344dxpWVZpJ/5rEP/ZC+0RdXlfdOsVg/aXdZRVzSkU3AWCCguFS4dg/9bvf7weRQuXKSV7Z6gG3pJIoGWYGyNEQDsxeq+thLT66wgFizFZCCuDIqwSkVccAquCzn1JKORXZ/p1L+2/b7L8kRXQEw0Xf8TBHU5LQqj+DTOMFhYKIaA1hQK5HY4f2oPzYnShhV6ot1wfh6+/OSCXnXVBIxgok6NKqF4yBYs2Y2hM90YCQYWFwqVDMH9rEgQ0m4cCGfWI1BG09t+3v7BQYJoDjlEIcw7v+tpFJFAuBUrARCOtx+/7JUqfzZSr+9Eqfw4aLuLUsXocqmueJEv5U6/D9AnDdEUCw/gKRfV7EgkExSpEIpxplWlrsFCIICjbIgmE/5ic7PKyueX6eI+CgWHaKrsOfKfs6bP7wBGvQiKc0GZbnZZyg1LrH5NuuZYzrQbAii3f4vyFYN6F5HJqh3ZGnYmvNhOSxTHHIYsR7dolK7k87C6wdtRWbMl67QmbBaZk7XkmOHOe0GGjvId6DXuaEPt91TZ67fyBhUIY4j7iGHvdULwthAAFeXmMBhd4FAwCHsUwrUHWs+/hTfNqnDvfuMPPvvs2GbxI2Uf1oOmSFOj4prkKmU++o9SGJzT9kwIYKWPqe5b1mPqrG6RbhVwJ6kbTl9VNW//p67+XVsQV62tknhS6Dl2P8Y0N3xzB/XO/lIKhRREdfGpJFbIqGtBQWwSUpDoFhQMhQuJTkYMM1DaI8xpqkS9K8clKpy8EQWZqCQx0jYosVJUUoFxzDXltaieP5aDQgxZpChYKYQhFexPU2c/9w11yi3fr+L2hJxjuvG2U/GSYluST1VuxZksdbprxciPB8NORg/Dq7N+itwfx2zOqK2x7DuOTNdtltsZwRpsZlawkJBgoPkNdz0WPlsq0Gunkpicif9pPsOTLXfivN9Zh2173jJ/NREqx7MS1QbbWGrcxv8WMEiShyDGtNg4peUVIqrJ3+rbyMgipYZ+OK69XiWyX2T1akpDoLRObF1gohCFkOaCRBHX2ZE0IFFUwkLuCErYwTGtQ8uQ08Rze61EwHDjsGqgb1bUT2rdvh15CQPz5sTux6PkZypHIwl0waGmNTKuRzIiBl+OVh27Ez0fFouC9/8OrH27D0ZPnlaPBU5KquADE6F8PS2GO6PABQ4LrfBhbDbmQDHCpjkuQM2gcoiLJioJk1b2guB4UXO6blIE0b9NtvMBCIWzxkF+enhLKEqfktje6PTgWtzaE7lx0hmlBEofF6goGSjqkxiF06dQB7YRAuCK6hxAIv5ECIRih3FaJjr0aHTt3U0pOwaDFXSCoidSY4EgdMxDFjybJQOxH563B4lV1QcYv2NG6ANyhOAWpH5KKkOfRGqBPbbWQF+J/GaXi2or7IlMNgBA47iuOkRUi3lMcRBPw9MgQ0NLTI1VsQhgUJmhS0xprkJcHZBYmoFRUSvGozOWuzIYQFpkosxqQX1kMP5/HkMLTIy8dKF23t3U+vl63EnUVc5SSk+odB/DCgs+xcdse+dK+8CPQPyYas+/7ha44GJL6FK4ZE76zILRp2dXcKOdOHcOpIwccuVG0KdbV89VU7GqWVW1elOZOyX6pEBPdFX+eOQa9undSatyhYMZUlGRVoEHrRyAoqDA+R8YQyEMUzJhqRZGSa8NmSkZ8jujpk7JQofde1p4Pca1MoDRfvONTcyAqUYpM0d6AigZqq/keeTWu96WBZXI8cgw639EHWCiEgNYSCtJy4JZfPq8mWYiHShe/lx2b+C8OtUYjRAMWCkybgDp4PaFALPl0o1wIqlOnDjh+8ixypk/A9NQx6CzK7ni7Tjigl0SNkinRNOZTR+vlDCW9bKtR0THNnkDtUoTiFF791zb06tEJWRMTMLCPtyXNAxQK1PGLYxRjYO/o9VCunVSE2so08f6Ot1sfKG7BcY0yZGiuJ+8V73Zf5XuQuHCuPeI77HoIZ3TzyxscAStk0kom35U0N8UpwTAM07YhgUCuhyWfb8JfZk3Bl289hkUvzPAYwxBpkEA4eWQ/DtdtkRYFdRoziYMLJw86RAKh5kM5eXivI5UzEzgUl/DiEiteXGzF3eOHYs49o5sQCRpKUu3xAMqWrHEB6GEPRCRKkOqxTQqKaytQhDLEt7OLhKQkUZ1kQAIdFn1AaYUBZfGiPQkBIVa0WsURo0CCRIiN0gBEAsEWhRDQahYFgiwJuvnl1QeCXBJkRLA/PRa2KDBtCK0lgARC0d+XYWBML+TcPV7XxUAuiaKFy6VL4qEpNzssDJFkUaD1HdxXe6U4IpoCSTOeVn5Vi/nmKt2Mq9rcKGxR8B2KQ6B4hA/W7MaUm4bgjnFXoVOHtjuOptwJmeZ0VGpVQTPCFoVwJyUdyClDohoFk1KMUhQiOVkICCEKkpMLgPQA58QwTAugtSC8lDvZa5Cip6DHSEIrEkgg5M9MkTOT1GnRnEAttFD+BMqjsO+70zKQccrNQ9q0SCDixHu+pUQCwRaFENCqFoUwhC0KjMp1U/6ExKtjPVoQmkK1MFA+hnC2KNz6wFyXLJNaC0JT6FkYKIHaivm5SonxBq1Nc8fYQbh2SC+lhnGHhUIIYKHgHywUGMYVCtpc+sUmvwSCO1rBQJkdOTcKEypYKIQAFgr+wUKBYRpD2RS9pWD3lQOHv+fcKExI4RgFhmGYNkAoRALBIoEJNSwUGIZhGIbxCAsFhmGYoPCQTl1sRntOdXHcKJf5tXifWs8wbRIWCgzDhA1PvfYhnjCZPayO6LnDpnVP7JuyHkpIO+84pCVWw+y4sQXm6kSkJQC0pI/NVAjk0XS2BJgzleWB/WDD1j1yUahHnnvfZaMASApgZJjmhoMZQ0BbCWb89ttvYTab8cEHH+Ds2bNKrZ077rgD6enpGDKk9ReOibRgRnqRr9pgQ81u1wQ4g2N7Y+y1Q+S8dyZ41mzeidyXlsj9Ht06o7Qgs5E/Xnf9k/RqFEKto5z3ouPOELtpxciOE+cki3Mq1WV8A0QnnXqx+H9n8jObEC2FMCMPxT5mx6Oft+ANS5NLRtPvInv6bQHNlGAYX2CLQoTwxz/+EUOHDsVDDz2Ejz76CMuXL3fZcnNz5fEZM2bg2LFjSismGOhFPunR18TobpFc3W/D1t0uG013myVGv7988C8oX0VjSyZQKMcAjaBVxl43TDdoLy4tEY6hvcxr7i4AalENMdrPJpFAnbc4JyMt+PTmuunUtcQhPi0dqC73yaKgiqKmRAJBq0iSoKDnjWGaAxYKEUBRURGeeeYZaUUgq8Fbb72FZcuWObb33nsPU6dORZcuXbBgwQIpFi4NfDBFi+P2FzedS2VxXNvAA/wib1loWWWa9kfQ7ACPOQI8dNjWAnumUrIwpJeq4sG/zrspKEmq2WQSd093SZFus9ifwbi4FHGkDOU+3IzyIahQSmda/KnXgOEuG60aSatHqtDviGGaAxYKEcALL7wgP5cuXSq3++67D+PHj3dsJBJILGzcaF+altwTlwaefceG/EpUVoqNluU2WmAzZQJ5olwsKkSn0pRW4Bd5y1G76yAWfexcFfGhjFu8TiXU67AN+cUoLqYtGylCJQTSeTeJezp1hbh48X0oNkII0YLEfLm8cFNYbfuVPSGMBl+D7n0GolPX7i5b99790WdwonKWPQ8DwzQHHKMQAlo7RoFWByN8+VP6c25z0aIxCh59x+nIp+XXaswwO3zahG8+a+0iPn2HXudY5rcRDRdR/41doBHBLtRz8vQ5vPPhWmzYtselM2kNaJ2B+Kv64d5JN8p4jOZi5pyFjp/1pyOvwuP33Y5P12yVPnn9nAG0NG8BEpU1/x1/d5dhvnguMquRaLCiTHTeldmunXtro32+/IEXgmKaAxYKIaCtCAV/uGSEgkBdMVNZRhMpcoVNp1AoqFZXYaNAt0ygVOlgvNAaL3IaMc58ZqHDBN9WoGC6N56+p1nEwvsfr0fRwmVKye52UEfOJBJosaRIxH3tB19hocA0B+x6iADGjh2r7PlGW5j50JLomqITUpCSIrbsPGSgRkgEsiQUIsEHkUDQojstzbsf/rvNiQSCYjDIyhFqSBC8VrZKKdnRmtcD6UjbKhTsSlMeaRok/Yy03oO/TL5tFMji9Lb4W9C1OICWCRVsUQgBLW1ReP7557F27VpkZ2fLGAQ9fHExrFmzBibRgV555ZWYO3euUtv8tPz0yMamaFp920CzyaziZZpRivTqTBTAIP4jEpFX7Op6oJduxZdfI+Gqfrhn0s9keV7ZSuWob9CL/OGMW/DPLzZh7ZY6pN50jV9T2jKfLHWsENijz0B07dkH7dpfJsutwelj9ThxeK/cb47VCilnArkYPEHLL0fKlECaPaOKIPpd3imeFXrOtLEY9O9Gxf3fDwnIso83iOdyixRuBLX98JWH5T7TNEdPnseOAydwffwVSg2jwkIhBLS0UNC6GkgoPP30040EgzehQMGMFABJQkGlJR+DcMyj0BZe5Fp3R8zVo8UfufUNgvU2Z5BhIGbvrGffk7kmpqeOQedOrlYarTDS43eTbpQjb3p0l3y2EZ+s3obSZ+9VjoYXeq4s9+dM7/mi2I2yTzZ4FFTsivCdvYdP4dn3NiOmVxdkTUzAwD4+rr1hMyE5PgfOUOUkZFWUopiiZsWgpF1qiSg3IN3cDqklWahoKNbMiqFBTCpKsirQkFcjr2MQ50pPqGxrRZE6wGlF2PUQxkRHR8scCRMmTJAb7XuCpk6+/vrrMpfC5MmTpUig9oxvuJu8KW/CnY+VOEzFnqAXOY2M6Vxqo4oEwlu7JvFTJDQYDHj14RvtW8YwkPOpAVG4N4PKBtzbSgPzT1ZvxZotdbhpxst407wa58473QnZd98mgxcpBkIPMrHfkfM6fnbPi1IkrIiwLIXuz5kWyshI7gUK9PRmdfEVmmJN75DZs2c3StZ2qUDCoPjRcbh2cC889sY6vPFRDU6d9d29RWKABly1RUBJaqaSAdRJSjrF05RoZmEJLGZRI9o2TrzRpmCh0MLQSD/YTWXnzp3SmqAVDO7nqOWuXbvKZEx1dXUyRmHevHk4cOCAclZovpcvGwmVSKElX+ShYO/KtXjktbV4eAWQlxGDoROEOlghymU7gVsMaK28oiVPTpOWAHfB8NORg/Dq7N+it8Zqo4UsCTKg8c9ZYWtJ0CM69mp07NxNKTmfMy2UyIuSemnp0qM3rhg0Uin5Dg0gKCEbvUPIrUk5WS5lptw8RAiGJJy/cBHGV6pQsc7uXvOVuOx8ZKEKZe5zblPSRb143jVKwWKWMkEnQZcOFhOSk9V3aTKMLbhwCAuFMIYEAmVk1AoGd+ihUiH3BOVZoPMffPBBmYCJ8Z+WfpGHioF9Y3CrIQbjE7thb3U96patxTv1dKQ7BuI0dsmzQstcc7Wy553EYbEeBcOBw8eVs+yQQLghcTD+9ZeH8OYz9+LqQX2UI5FB56ho9BbPiftzpoeaw6PPEAMujxmKDk2crwfll9BCwuFSp1f3Tnhk0gjMuXc0Vn1dj0fnrcWWuqPK0aaIR2ISUFXtbuFKgd2oYE8IRi6LArs5wSVBV0mqIgZS6aACuTdSc4CMWo3VIl6IBeV4M8MxCiHA1xgFtdMO9lfu6TqUmpmsBosWLVJq7FCwIgkEvdkRofpO/qD1tYYLR3Y6cyHExF0vP8+dOoZTRw7gh3OnZblrdKz8JM4cs1tr6EVOQYddo/s6ki9p/fq9h45W9ppG7zv4CrkeXut7CGWHRKFvX2SI/UfK6qX74XcPG4B/qKLBPwL9WVS+XrcSdRVzlJKT6h0H8MKCz/GVEFs9ujpzVPzMMAQFj/waPaIai9whqU/hmjG3KKXwQu9v23DxR5w6Vo9TR8UfpuGi7vPVqVtPRPWKlQmYVPz9m6x87X6cPLxHKYlntkMnTPzvcqXEaEkdM1AKCBeUGAVHbIGcZh2PHEMFGtLNjhgFZ9xBCZKKalGKTIhmzhgE9+toYhTSypPFuQZNfIM9tsEqrmNfS6R5YaEQAtqCUNi0aZM0GapZFzt27CgtBidOnJBlcjfQLAnK2qi1PLSWUAi3YEaXQEIPL3I9mnqR+xNspvcdfIWEwn/DiuesYp/EQUYMVpWdwrSH+6LqH1asCEAkEE39LE39ralz1xMKxJJPN+LF0k9xWft2OHf+R6TcfA0euutmDIzRj63xdq22jvZv22/YKPlcnTl2EBfFM6alc8cOOPdDY785WR66RcdIq5W/zxcNLrRWBEoDTwMLxs7iVXX4YM1upNwwULolOnVwM8Q3EgqaTjyh0FUoqMGLSVnIQon4rwi1anK3NiwU2PUQ5pBAoODE0aNHS5FA4iAnJwe7d+/GwYMH5boPI0aMkLEJ6sJQ9EllJjBIIJw8sh+H67ZIi4JWJNCLXMv508dxdN92HNmzFWdPHFFqW4eBtxgwO0MIhocNGHioHoMzhmDgYSDpVqq3Bzi2BUggkOthyeeb8MR9t8ukSv9repAUDn5u/Av+MHeptDhEKupzpRUJFItB00GXz8/FohceaDQtlKxa39fvFG39z51AU6MnTpwo9+ld0ZJTpdsyX9V+B+Mrq7F933H8eeYYTJ8wrLFI0MEmAxSTkJGm14Er7ocqIRKqxL89Hxcki0vLEFcsQYESIWkzFXi5R+hhoRDG6AkEij+gf+jkbqA6siBs3boVFotFvgzIPUERzupKkoz/tPSLPBS0s1rxyGtWPFcmttfW4rllp7CibC0eobLcdqC1paNWILyUOxmLnp+BO38xWv5uyYrwP//5a6xb+DiuHtAHmU++g6lPvCVnTUQaes8ViSX1maIMmFRHU2tpiqh2VsiPF5yzanyF3hP0fiDoXXGpJWRzh6ZJPvXuRpR8VIP//PUI5E+9DjHRXZWjnlFjC+JTrXJ6pKeBvn32A+FHRx+XjdKKIqAs3n6PHJpl4fkeoYZdDyGgtVwPBP0jp8DEWbNmSXHQFGSBoCRLtIqkFnY9eEdvnjtBL3Kay6+X+IemP5Z9/JVcNVI7LVJLS7kemotQuB5IFBT9fZkQA72Qc/d4jL2u6ZkxFOT4rxVbMG/JKrmfc/cEaWkIV9eDe8pmb8+VO9SOEoC945a5098kWPReuZS7A5oK+fflO/Dpxv24e/wwpI+7SjnCsEUhDCHLgJ4FwRdGjRol3RE0NfKJJ56Q8QpUx3iHXrpa9EZ67lCSHFrpkEZ+tJARtdHifs2m0CZ3On/mpLLXevz4Q/Dz7XtGdXGxIPgiEghKznTX7aPxefHvpaXhXyvDO12x+gz58ly5Q88RZf2kNnMengRDXH9ZT8maGN/Z8e0JOSWSpkaySHCFLQohoKUtCuFOOFoUXlzwqbQM+DPS04NyKlAmPUrENPVXNyB7+gTlSNM8YTK32aRC1Dm98dR0peQkHP/WrQVZoLRiMBgCudalblFgPMNCIQSwUPCPcO08WvtFTuKCEji1Reb+4S5dawALhfCBhQLjCXY9MIyPhEokEIFci0btr86e6rN5viVIGNwPL2Snt6nvxDBMaGGLQghoPYuCDSZjORKKsx2ZvSwmI2rEZ3VCsTJv14nFaAI057YWPMq8dOC/dfjAFgXGE2xRCGvikJZYrVlkxAJzdSLSEpSiAxIUySiw+pZOl2EYhmFUWCiEOXFpiXAoBYsZSFeyfLmRVlyJ/MDi7xiGYZhLGBYK4U5cNtJhX2RE6gRdv0KcT9m/GKatQ0t20+wPCgZlGKZlYKEQAaSkA2aTScgF11XImEuJfTCtz0Xy+iKY9itVKvuLYNTU2baLc+QSIPtgsy8FEhas2bxTTi+lKaLTZs13SS7EMEzzwUIhEiClkFOGxDynTLAWGGE00mZCCy5bzrQStu0vAcPnovKGKcC2Imlh8kTc8Bxk9xA7+xejUCMUnI+Jm4A40fqCgrIPUi4LlbHXDXNLYEVxOOJZV0oEBfaaxJacnKxsoqz5t2Az0Zr+SiEoPN/bqLlh6O7HMC0LC4WIIAXFDcpSpbJYjMrKYrnOfDHNclDqU0SZLQ6RSZwQCbLzx15UYxDiZa0+qkXBdmIXrEIEWLbbLRHl+/dJ60Py+jWoPVEE4/q18lzjib2oFecYt4vjrcT8pVUOCwJNLW2cqMpzYK8hv1L8e6AtD8g02jt0mwmFZfLEEOD53o58kUHcb8PWPTAtXIZHnnvfZSPhtLKNJuBiIgsWCgwTMeyD6YtFSBzzG59iUuJ6DIahxwAhKgYjg6wM/QfAsn+XqBsojo5D4vFF0uJg3b8XNf3/gLzhA+wNW5jaXQex6GPnmhKUFlsvD0XTgb21QkQlip/XBlMhkBfC6F7v9w7sfuRqmfToa0IULBI//3ohGHa7bJQpdJbJjF8++Be51gPDNBcsFBgmIlgL4xeLkTBGtSwEymAk9h+IeCEW0kZMFeJgCkpvGIs0LEbm+rXKOS3Li6WfOhZM+unIq2Tiqb8trWwco+AhsNfphqtBemk27L22/uyggPESVGwL4H4kEnJfWuJT0CYtOFbwhkUKB4ZpDlgoMEwEYFm/CNaeYlBLroL1/9DEG9ixbqN6+7FyTbyBdZtrOWX4IFSvW4zy/UIYUAAkfa5fI8qqpaFleV+MpCl1tcqu/d9h6qz50hXxyJ/eV2qd6AX2GvK1bjgbyFhfXSiEQ4FViAhTo99VoOgHFdcGdL/55iplT7yk21+GqOgY9Bow3GWL6h2Lyzo4l5im3wnDNAecmTEE8FoP/sHZ+i4dgvlb02j6zsdKXJZf1kLuB1qZ0xULjO0KkFirxOxYRAeNxllKJd6OBUTjeyfX5KFSDR7y437aJcX7Dr0O7S/rqJTcaLiI+m82KgX/li13hzMzMp5goRACWCj4BwuFS4dg/taUM4GmQ3qClmMOdBXPto5WKPgDCwWmOWDXA8MwbZJdB75T9vTZfeCIR2tDuNOpYwdlr3k5f+EizKt348Ul9mDIgkWbsXhVHU6djczfKxMYLBQYhmk1sp59D2+aV+Pc+cYdU/bdt8ngxR7dnH54LW9/uFYuu71LCIaFFeuQ+eQ7ypHwg2Yt0JRHmgZJLpcHJicpR3xn8m2jcPL0Ofl7oWs1NRNiS91R/Ncb63Do+7O4cXgfWffzn1yJU+cu4DFR/1Wtd6EWadDvY+/hADJ+2kxIbtdOWmTsG+XLUCJRLEZZR/kzLEY6pkzPdUDuKlFPJyjXceTakG2T7bk/3I+1MCwUGIZpNT5ZvRVrttThphkvNxIMPx05CK/O/i16e1iSu1/vHujVMwq//v3r4jrbZMbGcGVe2Uo55ZGmQVJcxtHvT8v4C3IlqFvvoaMdm7aetn++nIXOHTuItsWOa9GnJ0gElFhqMGuKATMnJuDWa6+U9eNG9sN9v4jD8zOux5LKOqzY8q2svxTYc+iUFEhvfFQTkEUlq6JBum5qi4CS1EyX5F5ESnqW+P8STb4NgcUsakRb/dz7TuKyUSmuHbp4Gv9gocAwTKtS8uQ0lD57r0fBcODwcWXPTnT3rrh6UF/s3HcEHTpchqWik6T24Yx2GiS5U1TBoFoYPEEzQiiWg86lNjRVUsVTO3I3lIjOMH/adRjYR1+E9ereCflTf4K/L9+JoyfPK7WRTeqYgSh+NEn+vMZXqlCxbq9yxD/isvORhSqUlTdSCqJePO8apWAxS5ngYY0eDWxRYBjmUidxWKyuYCC3ghqH0LVzR1wR3R37Dx3HDYmD8XnJ7/FS7mQhGuxm80jDXTBooYyM5F4g14u3gE89Pli9G+NG9kVMdFelRp+oLh1wx9hBQizsUGr0ef755zFhwgTk5ubi7NmzSm14QgLp8bsMQkT9BJ9vOoBH563Ftr3+rikSj8QkoKra3cKVArtRwZ5vgzr/Ars5wSVjbkmq4sJIpYNtAxYKDMO0GdwFw5S8v8n6Lp064ZwYCU+beAP+vfBx5EyfgL69ustjkUZ07NXo2LmbUnIKBi2UkZHcC1q69OiNKwaNVEqe2b7vOIYP6KmUvDNi0OXYtsdzR0kiYfbs2Vi+fDmKioowY8YM5Uh4M2Lg5fjzzDG466bBKHjv/2SwZygsK6r7ocBkg628DFVIQpFmjR5CdWE0VNC5bQOeHhkCeHqkf/D0yEsH+lt74+t1K1FXMUcpubLk0434n799govi383p02cwVYgE42+SMTAmWjnDlSGpT+GaMbcopfDiyE5nLoSYuOvl57lTx3DqyAH8cO60LHeNjpWfxJljB+QnJWPq2rOPONbXkXyp3uZMd03xDO60F7/PN3OT0ffyLkqNHXo/ub+bFi7b4dWisPbtP+C7uv9TSvQdYzDh9+8qpciiU4f20h1zffwVSo0CuQXic2AQHbw9hoACFFNhLapFZUKhtAxQ5689VpKUhSwhGEpQhNpKJWun+3UomDHViiLKywH3e7QsLBRCAAsF/2ChcOkw11yN3PREpdQY6tzdhQIJhKK/LxOCoBdy7h6PsdcNxd76Y5i3eBWWfLYRv771Wtx/x1hpfdCid61wQZs3QRUKDRd/xKlj9Th1tJ4Kss6dTt16IqpXLDp1dVpXtEKBAh19RU8oNMW0adOwaNEipQSMHTsWq1evVkrhD1kRKLhx884jeGTSCBns2Qi3Dt4mOvh4tYOvpc5eKxSo/28H1auQRGJCTcjVhoUCux4Yhmk2vIkEd0ggUGzCks83ydiDRc/PkCKBICvC//znr7Fu4eO4ekAfORVy6hNvyVkTkQYJhJNH9uNw3RZpUdCKBJrZoOX86eM4um87juzZirMnjii1Lce8efMwfvx4uT9ixAi89957cj/coYBPyifx6Lw1GHBFN7yZe5O+SNCgxhaQSMiqKHWu5uuG3f1AJCEjzcNJbQy2KIQAtij4B1sUGBWyApAocLcgNAXNivjXii2Yt2SV3M+5ewL+MHdpRFgUyJ1wUYgFLbF9Lpe5FSgTJQV4vvPhWt08CeR++PGCc+ZDc1sUVIJp29ZYvfUg3vioFsNie2DmxPgmgz4vBVgohAAWCv7BQoFRuW7Kn5B4dazPAkEPyp/wpnmN/IwEoaBFKxDcoemPZR9/JVeN1E6L1MJCwXd2fHtCuhmOnDiPrIkJjWMRLmFYKIQAFgr+wUKBYVy59YG5LumovQkEd6gdWRfe+fDfLktvUxroFfNzlVLTXOpCgQI3KWBxys1DlBpGhWMUGIZhWhlVEJBAoMWuKNOirwtekSCg9M3UZs7Dk2CI6y/r7xR1jO9MnzCMRYIH2KIQAtii4B9sUWCYxpArgZbODgWBXOtStygwnmGLAsMwTBsgVCKBCOW1GIaFAsMwDMMwHmGhwDBM2EALID1hMntdKIlhmNDCMQohgGMU/CPSYhQ2bN2DVRtsqNl9UKmxMzi2N8ZeOwS3XB+v1DDBsGbzTuS+tETu9+jWGaUFmTL4z44NJmM5EoqzHQvsWExG1IjPsjI134ABGaXFyI6jcwtRTVWJ6cjLTrGn0A0Yz/euRh5EdVD3a6nni2MUGE+wUAgBLBT8I1KEAnVcBW9YmhzdUqeWPf02n6PYmcbQFMCps950TP+7fexIGeGvxSY658KEYiXFrQVGYw3y0qtRCLVOdOjJhUgoTYS5PE104KHLiufp3pk1eahMK4cxgPu19PPFQoHxBLseGCYA1NGtLyZwSoZDL3xKjMMExvylVQ6RQIF62dMnyH0tcWmJgLrWv8UMpCuL7TioFaP6RMTXVsNaVghjcjKMFptyLDi83juA+/HzxbQlWCgwEQyZhE32td8VyCRsEluyeGnLTRy3v7rpXFFP5/vwLp9vrlL2xD+i9pchKjoGvQYMd9miesc6VvQjqLNj/Kd210Es+ti50NFDGbfoR/XHZSMd9rX+ZV+t+AGsBUYxwqetBumlogOPT0dppRj9V1Yi3Vzo8nwEjId7SwK4Hz9fTFuChQITwcQhLbHaMdATr3CYqxORlgAY8itRKV7clXlAptECm6kQyCtGZXECzJmqePCM1bZf2RMj3MHXoHufgXIFP+3WvXd/9BnsXBSJA/AC48XSTx1ZC3868iqZUOhvSytdshCqpKSLgb3JJLrsdEe8gCFfdNLFtGUjRQzzbeU1qHX8ga2o8W2Q3yR69yYCuR8/X0xbgoUCE9F4MglbayywWMRWXg2DGP7FZduD3CwmcU5Gml/BZod2bpZL++pu32xUzmIC4f2P17t0mrv2f4eps+bL0fMjf3pfqdVAvXVOGRLztF21K3FpQEGmESZjMgoS8z2u8uc3Hu4d7P34+WJaGw5mDAEczOgfLR3MaDEaIYaTgPKZYjEiuSYd+QniYI0ZBdXpqFQWebfZLCgsrEGeGH16e5+75+b3FX8W6dGDRo2U1//ztdtQs8s1Cr6loah7GuHfO+lnmtkHoYN+1jsfK/H4eyb3w4evPKyUIovWeL44mJHxBFsUmIhH1xydkIKUFLFl5yEDNbBY7LEMcXEp4qwylDdhHqYFe/yF8vEHA3WcM59ZiHllK1tdJBC03DEF0GXml8r9UGNauMxrZ0mxCpECib9Hnntf/sz0dw70+Tp5+hze/nCtvJbeMtR61B87IxdEIh5/8yssXlWHU2d9EynnL1yEefVuuT9jbqVfbdsa9L1piWmmMWxRCAFsUfCPlp8eaYGxXQESayvtZl+yKBQIsUCzyaziZZpRimKawpZZjUSDFWWJ+ajMdjUf00u34suvkXBVP9wjRtB6wXT0c6l4+vnoRf5P0bmu3VKH1Juu8WtKG/nl22rA2q3Xx+P5bKHI/CTr2fdkLoD708cpNU4ynyz1Koh+N+lG2aHSokhLPt2If620ovTZe5Wj4cWkR19zxBjQz0MLOrk/Z96eL4rXKPt4g3hOtziWnPbF4vLZxv34YM0ejB3RF/fcdjWqquuxfd9x0WEeanKp5S11R1FiqcF1Q3shK2U4KtbtEaLjrE9t2yJHT55HwXv/J/dnpiRgxMDQW8nCFRYKIYCFgn+EYx6F1nqRayEzvBrARxHv3XtdKR6q1jMKnjn+HY4frJP7/i5prDIk9Sn8ctxIVO84gKeyUuS+CiUaouj/2l31jt+ZO/1695B/l4ExveWUwrqKOcqR8GLc7wqVPSfuz5ne80XxG2WfbMCna7bKsjveXBEV6/ZiwzdHkJueiKguHVzcB9RpvrhkCyZePwC3XiueMze+qv0OCz6zYdYUAwb2ifKrbVuHxBP9bNcN7Y2ZQvD06t5JOeIBmwnJ8TlwSvgkZFWIwQdFzopBSbvUElFuQLq5HVJLslDRUKwJdqVBTCpKsirQkFfjdh1xpawilJIbVLmHQVxH8ZK2KOx6YBgfUEUCQebwRR+vlx23air2BL3IKe0wnUtttB2et3Z6aKP8W1skEF17OkeMgfjTVUqenIaXciejaOFyTH3iLWzctkfW/3TkILw6+7forRFjrtiF90u5d2LR8zPkfiTh/pxpWflVrXQvzJyz0KNI8AZ15pb1+/DIpBFSJLhDnWP+1J/g78t3ynO1kLuh5KMa5E+7TooEd7y1VSkqKsKECRMwe/ZsnD17VqltG/xidH8UP5qEftFd8Oi8NdKdQj9zU5AYILFUWySe6dRMmNzclynpWeL/SzSzsAQWs6gRbTXzadXrNFRkoaokB4XSJ5qNSlHXGiKBYKHAMAHSnC/yJvFTJDQYDHj14RvtW8Yw0Kr7DYjCvRmiXpRvjbGf11qMvW4oKv76EKan3CDdEY++sBh764/JYwcOH5efKiQPrri8O+b+4Tf4oOhB2TaSiI69Gh07d1NKzudMyyyTGRu22mMDVLr06I0rBjktMt4gawK5G7yNlklA3DF2kOjw7fELKh+s3o1xI/siJrqrUtMYT22J119/Hbm5uVi+fDmef/55PPPMM8qRtgN9//t+EYc/zxwjXTEPvrLa5/iFuOx8iC4eZe6BTinpol5IBY1SsJilTHDNu+FCEhIpQzdZFNq1g1ErMloQdj2EAHY9+Ec4uh60pmF6kZ86cgA/nDut1NjpPXS0sgcc2dl42hq9yClxznd7nMLBnyh17XeIibte2fMNEgr/DSues4r9mGF47dZTKDzUFzdXW/F2fQz+++EovPfaDtgdCb5DU/RUPP0sc83V0rytB7ke3N0F585fwJvm1Xjzg9VIvfkafFIlV0mQAqFnj27If+BXuOmnjeek6F0rXND72547dczlOesaHSs/iTPHDshPSsbUtWcfcayvI/mSL3+Tp97diDtuvMoljkDrPlDZ8e0JzF1ajVceulGpAQoWbcbPf3KlEAv9lBrPbZ96ZxOOnnR1G31Z8iCOf/uNUgI6dumO2x9fqpTaNvQzP36XAZ06aIR6I7cApQqPR46hAg3pZofrgY5ZjBr3g+qyILcDHWzkwhAkFaG2svVdDywUQgALBf/Q+lrDBW3HH8oXuVZcNIXed/AVEgqv9T2EskOi0Lcvkg4pogFRGD9hqBi37MRzy/xzhRCB/iwqX69b6bFzP3T0JO79/97G9ydP4YcfLuKPD6di0s3XKkcbQ0LhmjHhORNC72/bcPFHnDpWj1NH66kg69zp1K0nonrFygRMKk39TWi03PfyLnjx/htc3A56nT0xueALnBe/f5UeXTtifk6yT23vn1uJN3OTlZKdkSNHYtu2bUpJCOguXXDmzBml1PZQYxYo3uLu8cNcfm6JH0JBjVlIKqpFKTIhmqFIDbJ2v45WSCjxCywUwhgWCv5BU7GmTximlMIDvRFfKF7kLWlR0AqFDLH/SJn43oIhMTGYdmsU3itrHouCNwuSJysAxSnMKfkIFy78iP833oB1X++RdQ9NuRnTU8egc6fGfvVIsSj0GzZKPldnjh3ERfGMaencsQPO6cSDkKuiW3SMtFoF+nx56ux9wZ+2Dz30kHQ/qKSnp2Pp0rZnUdi293u8YalBp47tZVDjsCt7KEfcaCQU7AGKViEGKhMKXYWCGryYlIUslIj/FIsBHfImOFpZKHCMAtPihJtIcIcEwskj+3G4bou0KGhFAr3ItZw/fRxH923HkT1bcfZE6HMN+MPeQ/VYYa3H8mU7sQZRuNUwDCRt6+rrUYW+uLmV4xQIiktQYxTuv2Ms/vWXBzHzzptkwCNNfVyzpQ43zXhZuibIRRGJqM+VViRQQqv8mSlYPj8Xi154oNG0WrJqfV+/U7T1LXdCazJ37lxMnDhR7o8YMUKW2xL2WRtWOVXyrpsG47n7rvcsEnSwyQDFJGSkNXaPASmQMY1VQiRUAUnessDaylFG58gghdalZYVC/S4ki9G3cYtS3lItRuPrYJIDm0MwimM0Ole35Hd26efcV67jPHeduKbTX2x5Z53mGjSEYpjQEa4v8oG3GDA7w4D/ftiAgUI0LBf/NJLE/r0ZNyLjUB3esRsYWoXjp85iTokFkx8rwejhA/F58e/x61td3QyJw2IvCcGg91z98+UsxzNFGTGpjqbWUi4JWmZa5ccL+tNI2xLkaqD06cTWrVsxZAiF1rY+NLOBrJ3GV6ow4IpueDP3Jpc4jKYoSW0nLSvxqVbQ9EhPqbrtsx8IfTGhXqcduR2SilAashzjgdOyrgfq4J+vg+H+W1FM7wASCm+eQtETY5AdQ0KhGtbUMai8vZvjXKhlLW7XsX26DvEVsF/nIF3zELLoWD+3+wUB+akImjrjDgkSgl0PkYvWNKyFXuSU9EcvcRJNfyz7+CuZvdBTHoCWcj00F6FwPVD+hKKFy3DX7aORM30CekZ1UY56h3Iv0JRK1SVBQiNcXQ/uKZu9PVfuUDtKCPbOh/92mULrb26LlnI9qARzv+Zg7+FTckpn5i+u9jqj41Kk7boeYrqB/olUfdt0gFXc7UOQhdMo23wauDZRdthaYWD91jU6PRAo4xhFb1NwjioamEsHeulq0RvpuUNJcijNMI38Hr/vdtlGi/s1m0I7cvzh7Ellr/W4+OMPyl7gkCgg60DFXx+WgsFXkUC4WxjCGfUZ8uW5coeeI0rfTG3mPDxJrq5JULImxncoJwTNaGCR0JhWsSi4TP9At6AtChAiwVS4DjlXCpFwb195CmF5ZwVSN8BuXQjSokAmKe2cYHqY7h4/VFoY2KIQ+by44FNpGfBnpKcH5VSgTHqUiGnqr25AthhB+8oTJjNWfFWrlNoWCYP7iQ47Uym5Eo7TYVsDskBpM30GQyDXutQtCoxn2pzrgdJPqCT9NBGlouNv5KHxQShQnELqhtNA/yGozRusGzASiml6JBg+PXAee39oz0IhwmntFzmJC0ripDVRtxXIYuJp0SsWCuEBCwXGE23O9ZCUOkZ2uLRV6okEXU6her9oe6X9xUsxC3aR0BcVHkRCqKCV13p3aEDX9vzARzqhEglEINcik/LcP9zlMC23BcjC4k0kMAwT/rTdYEZvuF3HJq4Tr14H9mM03atibqJm8Y3gcHc9EOR2IPfDlc/8W5bZosAwjWGLQnjAFgXGE2GdR6HkTfsUSBIJWfdfI8SGEA2bDyoxEIeQqk6R/DT4YEYtJBAo2xilpeXAF4ZhGCaS4cyMPkIWhYPfn5UWBHdxwMGMDOMZtiiEB2xRYDzBmRl9hLIJsgWBYRiGudRgocAwEcE+mNbnInl9EUzuaT72F8GoqbNtF+ecoL19sMlPhmEYz7BQYJgIwLb9JWD4XFTeMAXYVgRvy9bHDc9BNqWu378YhRqh4EyX7iYgTrQdQfHUax/KfBI0vZRhmJaBhQLDRABxQiTIzh97UY1B8LaMjGpRsJ3YBasQAZbtdktE+f590vqQvH4Nak8Uwbh+rTzXeGIvasU5xu3ieCuyZvNOmbCKkk5NmzXfJV1xJLNh6x6YFi6TOTS0GyUBW9lGE3AxkQULBYaJGPbB9MUiJI75jU+5Q+J6DIahxwAhKgYjg6wM/QfAsn+XqBsojo5D4vFF0uJg3b8XNf3/gLzhA+wNWwFKMkUdo8rY64Y1SolNNhGT0eRiTbGYjDCJLTk5WdlEWTGd0DFZ9mZ+8QnP9zUqNwvkXiSMJj36mhAFi7Do4/VCMOx22ShT6CyTGb988C9yrQeGaS5YKDBMRLAWxi8WI2GMalkIlMFI7D8Q8UIspI2YKsTBFJTeMBZpWIzM9WuVc1qe+UurHBYESlaln/o6DmmJ1TA7OmMLzNWJSEsADPmVqKykLQ/ItHfi5oRie7nGpL9Krc94vi9137YA7kUiIfelJT65WGjBsYI3LFI4MExzwEKBYSIAy/pFsPYEzOQqWP+PRp2RdRvV24+Va+INrNtcyynDB6F63WKU7xfCgAIg6XP9GlFWLQ0tT+2ug2JE7Vylkhba8pTZMi4tUfwSlB7bYgbSs92sK7WohjinGkisoVF+IZDmfo7/eLtvbQD3mm92rojTvv1liIqOQa8Bw122qN6xuKyDc6EwElMM0xxwHoUQwHkUGMYzweZRmDlnoVzngvjpyKtkymiKVaCFuRq7H0Q/bTQCxcWA8pliEZ10AWCQ63glIj0vGyhsB3N6A4pTbDCJDjyhUpwnWweO7n1r8pBfHe/3vbRLivcdeh3aX9ZRKbnRcBH132xUCv4tW+4O51FgPMEWBYZh2izvf7zeIRKIXfu/w9RZ8+Xo+ZE/va/UupKSLgb3JhPMSHd0yIb8YtF305aNFDmkT0KijPiMQ0JgC4E2Qu++doK716Gdm1Fv+0p/04gEhmkuWCgwDNMmIf/8a2WrlJIdrc/e4yqa1GPnlCExz/O4PSUvA9UUqyBG/wWNOvYA8XDfQO7VqWMHZY9hWh92PYQAdj0wjGcCdT1QzgRyMXgif2aKdD9EAjRroeLLr5FwVT/cM+lnsjyvbKVy1DdoBc+HM27BP7/YhLVb6pB60zV+/X7Y9cB4gi0KDMO0SXYd+E7Z02f3gSOerQphBokCmvJI0yDvfKwER78/jQ9feVjGHKhb76GjHZu2nrZ/vpyFzh07iLbFjmv5IjROnb2AxavqULBosyzTJ5Wp3hdomX1aB4f4/etrseAzG/Ye9j5Tg47TeYSvbVqC1VsP+vxzN8JmQrIQPiR+7FsyjBYlpNhilHVGC+3SMaNbQjQLjNSGTmh0nXZINgY7Kyd4WCgwDNNqZD37Ht40r8a5841f0Nl33yaDF3t0c0b2a3n7w7Uy0HGXEAwLK9Yh88l3lCPhh7tLRRUMlGjJ2xRJit8gywudS21oqqRKU1MrP9u4H4+9sQ6nzl3Az39ypayjTypT/Ve13oUatS94zy4wiJkTExDVuQNeWGyFefVupdYVEiF0nM4jfGnTUmzfdxwz5n4Z1PfIqmiQVpLaIqAkNdORs0MlJT1L/H+JZiqtwGIWNaJtutMppV6noSILVSU5KHRVFi0OCwWGYVqNT1ZvxZotdbhpxsuNBMNPRw7Cq7N/i94epkL2690DvXpG4de/f11cZ5vM2BhJuAsGLZSRkbIzklDy5p7xBHXya7YfxvMzrsd9v4jDuJH9ZD19Upnql1TWYcWWb2W9OxXr9jra04J5xLVDemHKzUPw55ljsO+701IUaFFX4KXjdB7RVJuWhH7ul8X3WLv9EIyvrG5SKHkjLjsfootHWXkjpSDqhVTQKAWLWcoEaHSCG2owrMBiQnKyam3QWC2aGRYKDMO0KiVPTkPps/d6FAwHDh9X9uxEd++Kqwf1xc59R9Chw2VY+nKWbB8pRMdejY6duyklp2DQQhkZyb2gpUuP3rhi0Eil5BlyFyz+chcev8uAXt07KbWuUH3+1J/g78t34ujJ80qtHSpb1u/DI5NGIKpL46DLTh3aS0vBSmu9w6Ww49sT2GD7TtbTcXf02rQGA/tE4bn7SDxdjVc/3CZdMfT78p94JCYBVdXu4jUFdqOC2e5+sJlQYDcnuAS5lqQqYiBVHEzKQBrN1CG3RGoOkFGrsVrES5dGc8NCgWGYVidxWKyuYCC3ghqH0LVzR1wR3R37Dx3HDYmD8XnJ7/FS7mQhGvrI45FC56ho9BYdvrtg0ENNxtRniAGXxwxFhybOJ/53zR6k3DBAt8PWQiLgjrGDhFiwxyCokDVh7Ii+HkUGQdemtiRICBIWPx8V6/We7m30WLRoESZMmCC3559/XqkNPWRZef3RcRg+oCf+6411Mo4i4PgFN1T3Q4HJBlt5GaqQhCK3mTIO14NQA0lVOYgXasB+bhbys+0pu+xWC8Ba0/xWBZ71EAJ41gPDeGauuRq56YlKyZUhqU+hrmKOUnJSveMAihYux6bte3BZ+3bo0qkTzv/4Ix6ecjPu+sVodO7UeCTr6VrhgDbBUkzc9fKz4eKPOHWsHqeO1lMBXaNjZT1x5tgB+dmpW09E9RIdcNfuskxQfgUVCnR059F5a5E7ORHDrnTN9U3vJ/d3E1kC5i6txisP3ajUAE+9uxF33HgVro+/QqnRb0uWgWff24xi0eHq3dNTm7z5X+H4aVcrBrFz7T+x9eN5SsnOwJ/8EtfdEXiSKX8gYTTn3tGNfm8SGu3H58AgOvhi2edTgGIqrEW1qEwolJYB6vy1x0qSskRHXyL+K0JtpZKxs9F1KElXPHIMFahNLEB8jgEVDWrCLs09FPHQXLBQCAEsFBjGM7MXfIXNO48qJVe+XrfSY+e+5NON+J+/fYKL4t/N6dNnMHXiDTD+JhkDY6KVM1whoXDNmFuUUnhxZKczcVK/YaOkQDhz7CAuCrGgpV279uL9cVEpOSHLQ7foGOl+0AoFmiHhTq/unfFmbnKj0b1ex01MLvgC539w3rNH146Yn5Ps4nbwpe3d44c54hkIT23un1spv587Q4cORV1d4xiGM2fOoEuXLkoptJBwIRcE/QwzUxIwYmDjTKAStw7eZjEiPtWKotpKZNca3YSC6OKN7UBeBSJJ29G7CwWlLC6EyrRy574432ZKFsKBiuIezasTWCiEAhYKDBMYelYAEghFf18mBEEv5Nw9HmOvG4q99ccwb/EqLPlsI35967W4/46x0l2hJVIsCuROcBcIlKr6gclJMi8CuWPe+XCt7oqRtPbDjxecMx/0LAqe8NRx+0Igbf1tM2PGDCxYsEAp2Rk1ahQ2bgx9dkpyM5DLhYI5SeCkjmlinROlQ3eutpEkhEGp6OxFD07TI92EglpH57l09I2uI0hyWhxsFhMyC8RxeYLmHs0MC4UQwEKBYQJD27nrCQR3jp86i4Xl6/DmB6tlQCMJhl+OswfwRYpQ0KIVCO7Q9Meyj7+Sq0Zqp0VqiSShcOzYMcyePRuvv/66LE+cOBHz5s3DkCH2GRShgqZHkkggcTDlpiG6AZuXGiwUQgALBYYJDOrcKSCxKYHgDs2K+NeKLZi3ZJXcz7l7Av4wd2nYCoVbH5jrCNokvAkEd6gdWRfe+fDfjqW4CUoDvWJ+rlJqmrYuFFSC+Z7eoOmQJR/VIKZXF2RNTJAzIBg7POshLLHBZDTZp9coWExGe3IPmwnG5GQki81IkbLyKJ0v6ozinFZO3MEwWnpGdcGSzzdJsbDo+Rk+iQSCghnvun00Pi/+Pf7nP3+Nf61sbIYPJ1RBQAKBUlNTpkVf0y+TIKD0zdRmzsOTYIjrL+vvFHWM76zZfkhOi5xzz2gWCW6wRSEEtIZFwSaEQWFCseLzsghRUIO8PCCzMAGlolJ6rZRlbkuRifI08oOFbkldhmFCC7kSrvCQXMpfArnWpW5RYDzDFoUwJS4tEY48oBYzkJ4NlJfBkK6IBCKlWEbHxmWrwTK1qEYi1CRfDMO0HUIlEohQXothWCiEK3HZSIc9u5fUCdJEYHCk+rSQq4FSfTrSdpE1oQCJpcp8XYZhGIbxARYKYQwtf282mYRcsKf/jEuAI7d4SnElKisrZOYu6Zogl0Np88+3ZRiGYSILjlEIAa0364EycxUgUTMPl2IXMssAgwGwWq0w5Jci3ZyJAhjEf0Qi8orZqsAwjCsco8B4goVCCODpkQzTMtBUQIryZ0IPCwXGE+x6YBgmbCh44yPkvrRERvUzDNMysEUhBLBF4dJmw9Y9WLXBhprdB5UaO4Nje2PstUNwy/U8zyQUfLpmK5567UO536NbZ7z3wgM60f2UM6QcCcXZjinAlGOkRnyWlam5FgzIKC1GWrkRhdVKFRKRnifaBOST83zPauSJ/wqDuk9LPV9sUWA8wUIhBLBQuDRZs3mnGOFamhzdUqeWPf02nxPoMI2h33Fmfqnjd02/S0pMpIdujpH0atFdq3Vu+UQoSVlhAoodifj9x9M9M2vyXBb88ec+Lf18sVBgPMGuhwiDRh+mhcvwyHPvu2wvLvgUK7+qVc5igoVe4r6awCkPP73wKSc/Exj0TKu/a7Ii5IiO0RN6OUZcB/DafCJCNIjhfnoQIoFo+p7+3YefL6YtwUIhQqAXy6RHXxOiYBEWfbxeCIbdLhu9RGaZzPjlg3/RXXUuMiGTsE6qa7FRimu5ieP2CaV2aOlWR+oJL8w3O9d3o9X+oqJj0GvAcJctqnesXM1PZf5SlzXhGB8hlwNtKnMe/jW6i1G0R3RzjADWAqMY6dNWg3Q1n4ilENWJecFnKvVwTwd+3oefL6Ytwa6HENDargd19OEPj993u8wPH+k0aYamZV0LE1BJBTIN09zS/ErlfM9oV/vrO/Q6tL+so1Jyo+Ei6r9xLoPrz2p+epwUo0daYnjDtj2w2vYrta1DwuB+iL+qH+6ddKP0lzcHNKKeNmu+Y3VEWseA7nXg8HGMHjEQ/zE5WdY3wiIEQY0Y5Vcrpn4qO1wPTigxWU1eiPKL6NyTUqiT68Hf+7TG88WuB8YTbFGIAHj04RlPJmFrjQUWi9jKq2Xaa2l9EO/mvHz//byHdm5Gve0r/U3zEg8W6jR/l1+Kt4VQaG2RQNTsOiitUzOfeRe7DhxRakMLmdS1SyjTz033JCsZPcPaFRddoGxkOWVIzPOm+GyosRqQEAqRQHi8Z3D3aanni2E8wUKhhVi+fLmyF3q0ncYVg69B9z4D0alrd5ete+/+6DNYdJoKvvg+I4KmTMICqxASNqkSfE9E1Rpz+d91W0a4rUAdOVk5Qg0JArKWeYKsC57/DikobtCM4FMaWxPEw4HskC6Q1vie9kBG/+/DuSKYtgS7HkKAN9fDt99+ixkzZuCjjz5SaoCNGzdi1KjQmf21Zkp/CNYMHjZ4NUNTHIP4/dFhmsJmtcKKDJRWehcNNKqfV7ZSKfkGuXrI5RMomU+WylE80UOIwa49+6Bd+8tkuTU4faweJw7vlfvUsa2Ynyv3Q4X259XjgclJnl0PYQaJooovv0bCVf1wz6SfyXIgz9fDGbfgn19swtotdUi96RqfZ0LsPXwKg/p2R8ZzyzBq2BWYnHQVRgy8XDnqnUDaqm2mF65E38s744a4PkgdMxC9undSzmjMqbMXULFuLzJuGYon39mIHy78iGFX9sDNhhifv6sn6o+dwcFjZ3HtkF5KDaOFhUII8CQU6urqMHr0aBw7dgzR0dEwGAwYPHgw/vrXv8pyqLj1gbmeTbBeuGSEAsUmaFNdk++4wJ7mmoQBMkpRrA4DXUSEE/cXud7qfGlPf6bsifOf+YWy5wrFGATyIie0gjDm6tHiwWt9gyCZv1VC/TzRTJ2mIvlvHztSii+vwY1hAAUiq1Y+El13ik7f/Tnz9nyRpans4w3iOd3icNVQ2w9feVjue2PxqjqstNbjrw+PhXn1LlCPsEqUrx3aC/f9wptcDqytts2KLQcQ1bkjtu39Xtal3DAA6eOuUs508tnG/Vj85S6MG9kXM26Px7dHT8uO/ZsDJ3z+rt7Y8e0JFLy3GcNie2DmxHjERHdVjuhB75NUlGRVoKGRmUo5ppSIpKwilGrT5lNcVHwOqpKKUOtpQGKzwJRZgJwqu4vY/RoU85JaQseSkFWkeX8RvlzfT1gohABPQiElJUVaEsaPH4/33nsPV155pXIktLTG6PZSozVf5CouQiHuemWvdQlWKGQ9+55MGjQ9dQw6d2psbie32rvl/8YKD1N7SWhRMOWXG7/BJ6u3ofTZe5Uj4YWeVdD9OdN7vuj3U/bJBpdZIVqa+pssXLYDx06dF51jAjp3vMwlSFA99sikEUqNK4G09daGLAYLPrOh3+VdMOXmIUqtXSSs2X5YXossDnrBjE19V184f+GiFDEfrNktrRt3jx+GTh30xHjTQsFaVGt3OymdNtSygGZWxefYO/kizTo9TpTrOzp6mxAG8Ui1KmWLuGZqDgwVDciroWvR5Z3Xafr6/sMxCs0ECQTaSByEWiTQ6JZyI6hzy38nXpT0QtBuvYeOdmzux2gjkUCjWxIZdC26Zih546MaHD15XimFP9qYDrLe0BTUOx8rcZnfrwe9yCmbIJ1LbbSBed7ahZoGgwGvPnyjfcsYBudrGBgy4UbMDi5XT8B8snor1mypw00zXsab5tU4d97VMkZxCHX7v1NKTkgg/O3pe9BRdKa//v3rUiR4EhPhivtzpoVyotC/25lzFnoUCU1Bo+gNtu9kp63XIU6fMEya5L+qbfz7D6RtU22iunSQxzZ88520MBB0DbIkPH6Xwatbwtt3VVm0aBEmTJggt+eff16pdULfia5T/GiStFbcP/dLrNjyrXI0QOIS5GJ8VdXqs2lBIXXiWVnIQpVjtV8XLGaUUCevTuEV/5+SV4SkqhwUUrBVSjYqhVByahRtoKwP1w8AFgrNxMcffyw/ad52qC0JZD2gqG9fOyt3aHRLbe58rNhxLX8tEk1hXr1b/kOLNMGgpblf5KFm70ohCl9bi4dXAHkZMbKuIWYYpo2Uu61GyZPTpCVATzCQmNXOqCCBMDdvCo6dPItpT7yFQ0dPYunLWWFrSdAjOvZqdOzcTSk5nzMtlBOF/t1q6dKjN64Y5Psf07J+H34+KtbDqNnOHTdehQ/Wut6HCKStL23o2P+7cRCWCHFA/O+aPdId4a2NiqfvShQVFWHatGkyqJy22bNny9gxPUiQkDDJn/YTef//emOdQ7j4ja0GNARLSlTSbEsRIPrx9GKkZwkBkVMounZXbDXUwm2WjCI4rDWajt9ilNaErApNfg4frh8I7HoIAXquh3HjxmHNmjVYtmyZdD2EktYyU/qD9v70j5xMef9v7CCH7++el1bh6Ann6Lqtc2SncxoavchPHTmAH86dVmrskPVGRXu+Cr3Iaerqd3ucv39tm6bQXtNf1wNZFF7rewhlh0Shb18kHbLiT9Yo/E4IhlXV3TBNvM6eC8CopHU9+POzqHy9biXqKuYoJaB6xwG8sOBzrPt6N3r2HYCePXvixLc2dO7eGxc7dMWZ77/DqRPfI+s3ydJd0bdXd6UlMCT1KVwz5halFF7o/W3PnTrm8pzpPV80HZqCWrtG93VMf/blb/KL0f2x48AJ5E5OlAGBhJ5Jn9wB015YgR8vOuv9avuiaPtjg3wH0L/9x6cYvLYhtO3EKfj/pl6HcSP6KUe9t6PgyB8uXFRqnCz7yz04c6xeKTmZ+N/laN/Bs6VCC7kiyOIgemM/YxQqUCrOo37fYmyncSEY0S61RHT0WuuA6jowoKJBO1PGzaWhorg2yA1B1/Dl+oHAQiEEqELhiZ84X1rl85/B9nWfY+rj89B/2DVKbWhY/sUXyl5j2rdvjwEDBuJUhyuUGqB/9wvYu3cvjh09qtToM/42z2lx/WXzTv170Uvm7vFDcf/cSo8Bf20RvfgA9xd51+hY+UmcOXZAfjb1IvdHnAUTo+AuFDLEfuGhvri52oq3+xrw3yEQCp5+lrnmauSmO6fmaqHOXSsUVEgwFC1cjk3b9uCW6+NEuR7HT53BQ1Nuxl2/GK0bz+DpWuGA3t+24eKPOCU6t1NHRQfXcFH3+erUrSeieolRelfnu8fX54t8//TvUcVTB+x+HhFIW1/bEOq5evf2pZ07ZD1YsGCBUrJDM89oBpon1JgFy/q9uGPsVbhj3FWKZaNpodCoQ5c0FhES9+vIDt5qjy+AEAKZQGk+kJnqGutgR3u/Wt+uHwBN23MYn6HOUd1otHxedCAbNmxwqQ/FpsXdTHnx4kXs2eNqfrNu2dJIJOiZKfXuFejmiS3iGG2RQKeuPdAp6nLx5rL/M6KXt7qpdOgSJc6Jdkl21VrsPVSPFdZ6LF+2E2sgRIKoG3irEAm3RGHgLa5xC6GEXt7+kjgsFr8cOwLUHazdsgvf7D2EX44biVuvj9cVCZEECYSTR/bjcN0WKURJJBD0XF08dcjl+Tp/+jiO7tuOI3u24uwJ/5Je6XWoeuidF0hbX9sQ6rn+tCE8nT937lw8+OCDSgmYOHEili5dqpQas3rrQTz4ymrs++40XnlorAyu9MX94Q2bqUB04hRg2CCFDm0VWeJAiT3Pi4OUdBlfkJNpgi0uDfmGHMQLkVAl2makxUmLQ7t2yTCRF0JxNRgSqN7H6wcAWxRCgGpR2Jx9nfwkyha+hYL8/8J1o2/Au//8RKkNDVlP/U3ZC+3otmTOfyh7wfPEW87rEmR2JEuC+g+ZXBPhalHoN2yUHOmdOXZQCLMflVo7nTt2wDmdqaok5rpFx0iB1moWhVto/roo9IkCtlrx3DJ7XAsda06Lgre/tZ4VYMmnG1H092UYGNMLOXePx9jrhmJv/THMW7wKSz7biF/fei3uv2OsFBNaIsWiQP9O3Z+r2D6Xy7wRFKNBMRuU4EovAJn+Xf94wenS8+f58jZSb4pA2gZ6v2C+J+GtPQVcUlzVyTMX8MivR3jIz6BvGUjSjOobWxRsMCXHIwduUxYV94C9rdal4DY9MglCKGShorQYKXGU+yUTOS7TI+Hf9f2EhUII0ItROHv2LEaOHClzKTz99NP44x//qBwJHl/MlHoEY6b0FzVGgQKD7rppSKO50eEsFFrrRR6MUGguQikU9ASCO8dPncXC8nV484PVuHpQXykYyNJARIpQ0KJ9rtyhAOayj7+SuSa0s2m0sFBojF57Crj++/Id0pJw9/hhMqaqrWETnX6mOd2+Lk0Lw66HZqJLly6YN2+e3H/mmWdkTgUKbgw1nsyUBI1utQRjpvQXEgg01enN3Jt0E6iEM1qRQC/y/Jkp+OfLWY6XOS1aRHWUI4GmrvbQJAPSigR/0eZsOH/mpLLXevz4w1llLzhIINBshyWfb8JLuZOx6PkZuiKB6BnVBQ9l3Iwv33oMd/18FF5Y8Km9rbhGOEPByFr0nit36Hl4KOMW+ZzRdGdqo8X9moxnKDiTXAs0NbItigQijlKCt4JIINiiEAI8JVwiKIAmNzdXZmdU2bp1K0aMCDwxSFsY3TYFBQJ58+mFm0XBPfult5GeO9SOfv/vuK3VQC9yf9IeP2Eyt9lcAZTv4I2npislV7z9ra+b8ickXh3r0YLgC/Q7edO8Rn6Gq0VBzULpz3OlB81ooplNNMNp6q9uQPb0CcqRprmULQqMd1gohABvQoGg9R5o3u6mTZvkRgTza28LZspgCTeh0BZe5NSG8jK0Reb+4S6PHX24/a1bC/o3qrUaBUMg12KhwHiChUIIaEooaKGHlAjm194WRrfBEo6dR2u/yIkNW/fgnfK1XldVbEkSBvfDA+lJuOV6JaGMDiwUwoNgOtBA2gZ6v2A7+mDbX4qwUAgBLS0U2sLoNli487h04L91eBBMBxpI20DvF2xHH2z7SxEWCiGgpYUC0RZGt8HAncelA/+tw4NgOtBA2gZ6v2A7+mDbX4rwrIcwJZQde0uLBIZhGCZ8YKHAMAzDMIxHWCgwTESwD6b1uUheXwSTe8bk/UUwaups28U5J2hvH2zyM3ygJbtpmii5yxiGaRlYKDBMBGDb/hIwfC4qb5gCbCvymts9bngOsmkBv/2LUagRCs4FbN0ExIm2IShopgcF4FK+hGmz5rvM2mEYpvlgocAwEUCcEAmy88deVGMQPE9WdFoUbCd2wSpEgGW73RJRvn+ftD4kr1+D2hNFMK5fK881ntiLWnGOcbs43krQtF6a7aMy9rphctYPwzDNDwsFhokY9sH0xSIkjvmNc1EYL8T1GAxDjwFCVAxGBlkZ+g+AZf8uUUcpbMch8fgiaXGw7t+Lmv5/QN7wAfaGrcD8pVUOCwIF37bkVN7WhnJnmBYuwyPPve+ykXBa2UYzdTKRBQsFhokI1sL4xWIkjFEtC4EyGIn9ByJeiIW0EVOFOJiC0hvGIg2Lkbl+rXJOy1K76yAWfexcfIrWN/A8U4dW1jO5uF4sJiNMYktOTlY2UZZ+FhssRlE2quVA8XxPo7xwYPchV8ukR18TomCR+PnXC8Gw22WjXCqzTGb88sG/6KZoZ5hQwUKBYSIAy/pFsPYEzOQqWP8PTbyBHes2qrcfK9fEG1i3uZZThg9C9brFKN8vhAEFQNLn+jWirFoaWp4XSz91ZCL96cir5LoSf1ta6SFGIQ5pidUwO3ptC8zViUhLAAz5laispC0PyKSOPBPmdFEuFuVCU6Pfme94vid137YA7kMiIfelJT4FbVJK9oI3LFI4MExzwAmXQkBrJFwKdzgJz6VDMH/r98VIumjhMqVkdzuonSfFKNDqio2wmWAsTEAxrbRnEaN6FIv/lE+5+J4FxuQa5JWKfrsQSKdOHnkoDmK9fk/3TK7JQ2VauTjm331oTQ/KmErQwm9de/ZBp6hoWVY5f+Y4zh4/4ljYjX43tJJkoASTiCiQtoHeL9iEScG2vxRhiwLDMG0SEgSvla1SSna0I2zteicuxGUjXXTJNMC3mEUHrazMay0QHbiRthqkl2YD5dVAYhri09KB6vIgLAoCD/ckbAHcRxUJxBWDr0H3PgPRqWt3l6177/7oMzhROcv1d8MwoYSFQgRBq1S+/vrrSElJwYQJE1y2oqIi1NXVKWcyTNuHAvg8igEBxSp4IkX0yWaTSXTd6VD7bEO+GOUX05aNFDGorxX9d7oY3cfFpYizylAelFLQvycR7H0O7dyMettX+ts3G5WzGKb5YKEQIfzxj3/E0KFD8dBDD+Gjjz7C8uXLXbbc3Fx5fMaMGTh27JjSimHaLrsOfKfs6bP7wBHPQoJ67ZwyJOZpu2xXUvISYabARpMRBchHMJ4HiYd7BnIfWs21pag/dgYLl+2Q+79/fS0WfGbD3sO+WScCaXv+wkWYV++W+//xlyoULNqMxavqcOqsZ1GoQm2JF5dY/Wqrfk/6joQ/P6NPWIzSpWF0xKlQgGuyrJObI4DWDgW32o8lKwGvOtgsMCU7r5Fs1ItvEfdJpuu7HbOZkCzvG0zsjRMWChEAWQueeeYZnD17Funp6XjrrbewbNkyx/bee+9h6tSp6NKlCxYsWCDFAsO0dbLvvk0GL/bo1lmpceXtD9dKX75+UGMKihsqnZ1yihqfoCEuG8WVxcjOLkZlo4OB0PielVTw4T40a4GmPJIVhVwItCqsv0y+bRROnj4nfy90LV9mQny2cT8K3tuslICZExMQ1bkDXlhsdXTmngik7Za6o/ivN9bh0PdnZTk3fSR+/pMrcercBTwm6r+q9SwO1bbEjcP7+NxW+z3pOxJNfc8d356QW2BQ5x2PHGsGahsaZDxEbYYVOfHJdrFgMaGgpApZFaK+CCjJydSZDWOBMT4VOVCvUSskZg7i3Tp+CpTNqVIKGmzlZZDVVcFbyggOZgwBrR3MGBsbK90OS5culULBE9u2bcPIkSPlfmv/2TmY8dLB298669n3MPbaIZieOgadO+mPoqfOmo9dB44oJScUzJgzfQJuvHYolny2EZ+s3obSZ+9VjoYXNA1SjTEga8KdotO/Z9LPXKaB0u9Rxf33SWKp7OMNQhxskbMgiKaCGyvW7cWGb46IDjcRUV06yHeT+l6gkfsbH9Wg3+VdMOXmIbJOSyBtqSOnkfysKQYM7BPl0oY4evI8XlyyBROvH4Bbr71SqbWjbTuob/dG7y9Pbd2/J6He19vPuHrrQbz64TaMG9kPd48fhl7dOylHPEAWhdQS2flTEGu7VCuKajWi0QM2UzLicwyoaCh2cVfZr+d2DbISxOfAQPegk5WyFARJRaitzFbypwiR0S4VJVlZyCopgbWo1i5Yg4AtChEAiQTCm0ggRowYoewxTNvgk9VbsWZLHW6a8TLeNK/GufONTcgHDh9X9uxQB/j4fbej+Mm7sVq0HTP9RSkSKLVzuOIepEl5E+58rMRhYfAEBT3S+hd0LrVRRQLhrR11rJb1+/DIpBGODlRLpw7t5eh7pbW+kYk+kLbUKZeITjl/2nVSJOhBnXH+1J/g78t3ynuoBNo2mJ+RBELxo0nyHOMrVdK94Su2Gh9zWggxIPp5IS7yXEWCwH4NAxK0/XtcgqgRf/MaMhHYYMoUjYsqUORufLKYUSI+stKLkZ4FVOUUyiDbYGChEEGQUm5qY5i2RsmT06QlQE8w0EhZjUMgFwSZ5F967Deo/L+d+HnWX3Do6EksfTkrbC0J3nAXDFooIyO5F8j1Qutf+AuNtMeO6Ot1pEyd5B1jB2Hxl7uUGjuBtP1g9W7R+fZFTHRXWfYEdejU7u/L7XEPRKBtg/kZCboeCYmXZ47Bll1HhWBY7dU14jcpxWiozYA1NV4T2+Ab0uWAIpRmN07WbjELmZBUBAqVSSGlIGSDM8dHYLBQiADGjh2r7PnGkCGNTYkM05okDovVFQy23Yfk8am/ugG/nz4BqzbsQMbj8zGwXzQ+L/k9XsqdjKsH9ZHnRArRsVejY+duSskpGLRQRkbKzqilS4/euGKQ3bXYFNv3fY8RA5teK2PEoMuxbY9rDEggbbfvO47hA3rK/aZwv2egbYP5GbWQFWPOPaORJUQDWTaeenej10DIuAQa91eh2hcDl4uVwIn9GlbYjQcmJFNsgqVGJvACalFeVkWmAsS3i7fHKNC+jF+wgHSC/ZgYHKZSQUiFIJUCxyiEgJaOUXj++eexdu1aZGdnY/z48UqtK77cZ82aNTCZTLjyyisxd+5cpbZl4BiFSwetb92dr9etRF3FHKXkpHrHAbyw4HPRGe5BpyjRSfxwDpe1v4jsabfirl+M1o1nGJL6FK4Z43nKZFvmyE7nNMeYuOvl57lTx3DqyAHxo5+W5d5DR8tPQj1fTcbUNbovLutgD/qkaZMq2jZa+l7eBa8+PNbFJE/vDL33xeSCL4RYsc82IHp07Yj5Ock+tb1/biVienXB5p1H5ej9lYdudLgPPLUh1HtSG7Ik/FmM6tX7eWtHqG3pFTh35s8Q7yYy9Nr/9rkVOHn2B6XkGxT38IvR/e0FbYxCihLMKEb8atyAPRYBMuYgrdy5n12rbWe/lB0lzkDGHqSh1hgPe5+f5Bb74HovUXBeWznHYmwn2mY1joPwAxYKIaClhYJ6DYKEwtNPP91IMHi7j9lsxgsvvCCFgkpLPwYsFC4dZi/4Cs/dZ+/83KHOXU8oEEs+3SjEwqfo0qkjDh49IQMe779jHAbGuGYoVPF2rbbOuN8VKntOodBw8UecOlaPU0frqSDEQKysJ84cOyA/O3XriahesTIBk4pWKKx+O0/Za5qmOmBvBNI20PsF8z2JQNvTFExya6zY8q0McEwdo0lp7iIUqEJ04MZM5JQoUxKSslCUn4dsSuDhciwJWUWl+tk6aXpkZgFyquzXSEoiO4Xo8EtFh68rFNJQ7iZQJMp3SwoiqJGFQghoLaEQHR3tyIngLhjc70NTJ2lqJAkENfGStn1LPwYsFBhCr3MngVD092VCEPRCzt3jMfa6odhbfwzzFq+Ssxt+feu1QjCMle4KLZEiFPoNGyUFwpljB3FRiAUtnTt2wDmd3BHkqugWHSPdDywUvBNIe4p3IJFAMypIJGitKS2JTXT6meb0EE3n9R2OUQhjdu7cKcUBdfiUVEnNwkj7KjQjYvbs2XIKJSVjIpFAMQrz5s3DgQP2UQnDtAVIIFBswpLPN8nYg0XPz5AigSArwv/856+xbuHjuHpAH2Q++Q6mPvGWnDURaRyu2yJdDlqRQFNB82emYPn8XCx64QGk3Uw+bCfknvi+fqdo62PEPeMTlLvh0Xlrserrejw/43oZ3NhaIoGIo9wcLSwSCLYohIDWsiio1yCrACVdongD96yLlGSJrAkEWRsorkE7jTIU3ycQ2KLAEGQFIFHgbkFoCpoV8a8VWzBvySq5n3P3BPxh7tKIsChoIYFAMz3chQFB0x/LPv5KrhqpnRaphS0KjfGlPWVyfOOjWuw4cEKIg3g5XfJShoVCCAhEKIQC9z8diQSyGixatEipsUPBipSMSW92RCi/jy+QNYMsISwUGOK6KX9C4tWxPgsEPSh/wpvmNfIzXIXCrQ/MlbMbVLwJBHeoHWVhfOfDf7tkqaTETSvm5yqlpgmmAw6kbaD3C+Z7Er60J1cD5WGgREwUUHmpw0IhBLQFobBp0yaZxpkCFfWgDpqsCffdd590VaiE8vv4AgsFhmnMiws+lZYBfwSCHpRToeyTDTIRE00pzZ4+QTnSNMF0wIG0DfR+wXxPItj2lyIsFEJAa7oe3AUCuRoefPBBzJo1SwoCsi5QACOlbyaojsQCiQbqtEPxfQKBhQLDuEKuBG3K5mAI5FrBdKCBtA30fsF8TyLY9pcibFMJYyZPnozRo0dLkUACIScnR47WKScCuRuojkTB1q1bYbFYMHHiREc8g7qSJMMwbYNQiQQilNdiGBYKYYwngaAHiQQSCxs3bpTigaDpkgzDMAzjDRYKYQh1+r4KBHdGjRoll6GmqZFPPPGEdEVQHcMwDMPowTEKIaClYxQiAY5RYJi2RTC++0DaBnq/YGMMgm1/KcIWBYZhGIZhPMJCgWEYhmEYj7BQCGtocRETtAuIWkxGmMTmur45nZeMZKM4FuS65AzDMMylBQuFsCYOaYnVcC41boG5OhFpCUpRwWbKBPIqUVmcBxQYXYQFwzAMw3iDhUKYE5eWCIdSsJiBdM3yogpx2era5LWoRiLiZS3DhB9PvfYhnjCZZUIhhmFaBhYK4U5cNtJhllYCqRM8LixG65YXILG0sZBgmHBgzeadMkUxrekwbdZ8l3UNGIZpPlgoRAAp6YDZZBJyIR36OsECY3IhEkpVywITSjZs3QPTwmV45Ln3XTbK379SdGpM8NDCR/T7VBl73TC5LgLDMM0P51EIAa2fR0EIgXYFSKxVhIDFiOQCwCDXlUkErGWwioJ9mZlE5BW3vlUhEvIo0Ai34A1Lk2bwHt06I3v6bQEv9MMA88pW4u0P18p9Sk9cWpB5yaQpJiG6aoMNNbsPKjV2Bsf2xthrh+CW60PjTAwmv0AgbQO9X7B5EIJtfynCQiEEcMIl/wl3oUAiIfelJUrJNx6/73ZMvo2zYPpL7a6D+I85Cx3LMOfPTGlCdNEsn3IkCEGsWthoNlCN+Cwrs9orhGzOKC0WwprOzUQZMpCfJ84PSEF7vl818iCqA7pHSwvRYDrQQNoGer9gO/pg21+KsOuBiWDoBa4/fTQ5Odm+ieM2eYTONcJIm8mi1HlmvrlK2RP/iNpfhqjoGPQaMNxli+odi8s6dFbOEm2WOtswvvNi6acOkfDTkVfBENcff1ta6SVGwfNsIEN+JSoracsDMulZUGcEpaGmUH0W/MXz/UiWOGcd+X4PVYj6ErR54vQ5KShomWqGaQ5YKDARjA8dhuwvxAm2clQnitFfcbEYAaY06Zqh9f5Vrhh8Dbr3GYhOXbu7bN1790efwYnKWfalfxn/eP/j9S6/6137v8PUWfOl6HrkT+8rtY1pejaQfQaQ+D+FOCSIQqARJd7uVxvAPViIMm0Jdj2EAHY9+E+LuR5sJhgLE4QASBEvcCOMEEJA/H9yTTryKd9EjRnmBKWO4jpoDJhfiuIm7MPjfleo7PnH6reFMgmCk2L0+M6Ha7Fh2x6XDrQ1SBjcD/FX9cO9k26U/vJQQ8LqzsdKHNYEdyhG4cNXHlZKjbEYjRB/eED5THGL3UknNwBMSM6slnVW+tNXivNka//RvV9NHirTyv2+h/b56jv0OrS/rKNScqPhIuq/2agUgnu+gjHJB9I20PsF6zoItv2lCFsUmMjGh+mjVhoJxqejVLzAiysrkW4udHFX6NGpYwdlr+WgjvN3QsRQUF9riwSiZtdBlK+yYuYz72LXgSNKbeigmSSeRALxUMYtyp4+erOBDPnib0xWI4onkFowzf53L85DRnAufi+zj4K7x6Gdm1Fv+0p/04gEhmkuWCgwEY9uh5GQgpQUsWWLlzdqYCmvQa3DeWxFjZsjmTpEmvJInRd12A9MTlKO+A4FMpJFgDp6uhZd0x/e/fDfbTJ3APnIycoRanYd+E7Z02e3ECfehIT8w+eUITHP2/i9HIVGkww2JNeTtzObxOP9/L9HSwnR8xcuwrx6N15cYn8WCxZtxuJVdTh11svvVUP9sTNYuGyH3P/962ux4DMb9h727mJT70ncN7fS5/sFci8VtS21I3xpu+PbE3LzGYtRWiuc6fMp7ilZ1skt2QiT5r1i0RxLds2578RmgSlZe55OjIvNhGRxzHEJpay28djOD9j1EALY9eA/LTvrwcv0UbIFZ5SiWDEPZxisKEvMR2W26+t80qOvOWIM6CV+p+j075n0M5cpevQzqbj/bNTBl328QYiDLbJjJZoynbuT+WSpHMUTPfoMRNeefdCu/WWy3BqcPlaPE4f3yn36nayYnyv3/SHr2ffkFL/708cpNU5oWiD56mt3ifsovzN3yP3xfHY6KjfuwL9WWlH67L3KkfCCRGPFl18j4ap+8rmiMk0J9QcSog9n3IJ/frEJa7fUIfWma7zOhNhSdxQllhpcN7QXEgb0xPjrYlFVXY/t+45j9dZDyJqYgOvjr1DObsxnG/fjgzV7MHZEX9xz29XYvPMItu35Hiut9fj5qFikj7tKOdOJ9p5ZKcNRsW6P6MTPNnm/QO6lom1L971uaG+UrdzZZNvVWw/i1Q+3YdzIfrh7/DD06t5JOeIBEgqpJciqaEBxihAJyfHIQRFqK+3xKjZTMuJzgCJ6D9Vqzo0XHbs4YJDt7JeyQ++tVJQkqdewiVvEI9WquabFhMzUHFB0iv2+VOl2PZfvJcoBwEIhBLBQ8J9wmx6pF5PgLhj0hAK5CMo+2SAzCurhj09Z+x1irh4tHqbWNwiS+VslEP/4kNSn8MtxI1G94wCeykqR++5Q8KKea4MSLv3MMBgfrvoaA2N6yZkCdRVzlKPhRUsL0a9qv5Oj6llTDBjYx34Pejep76WjJ8/jxSVbMPH6Abj12itlnZaKdXux4ZsjyE1PRFSXDi5tyWLwxkc16Hd5F0y5eYisI9zv6ev9ArmXintbQm3fVFuCLB1/X74DnwqxMeWmIR7Pk2g7ZNC+1S4KvIc7OTp2cbIYoGhOltdzu4ZWBCgCQw1h9S4UfPwuHmDXA8MECJm9F328XgbckUtCC2VkJPfCzDkLPYqEoPBTJDQYDHj14RvtW8Yw0OuuAVG4N8OA2bRNiJF1rUHJk9PwUu5kFC1cjqlPvIWN2/YoR+wcOHxc2bNDHeAvbhyBg0dPYlPNftl20fMzlKPhiSoSCPfnSnvMHRKitP4FnUtttJYXT+2ogywRHWT+tOscIsEdGj3nT/2J6CR3yk5cC5Ut6/fhkUkjHJ2vlk4d2mPmxAQ5YlfN+03d09P9ArmXSjBtVagdnfPyzDHYsusojK+sloKnKWw1vrsVLYX2zt6Q4NqL269hgEt1XIJMnGdVfKOGrArUVmTJfXdKUhXXgxAvSMpAWoAigWChwDB+Eh17NTp27qaUnC92LbNMZmzYavfDqnTp0RtXDGo8Ym4p9q5ci0deW4uHVwB5GTFATAwGHtqJ58qseG5ZPeqU81qDsdcNRcVfH8L0lBukO+LRFxZjb/0xOVJW4xAosdC4nwzDsZNnUbvnsEMgUNtIpLmE6Aerd2PcyL6Iie6q1OhDneQdYwfJEbUWGqWTGd+bKZ46YWq7+MtdsuzLPfXuF8i9VIJp6w6Jmzn3jJbuERI8T7270ef4CG9QnAL140gqgtdQGj3iskGzuTz1/2RhIMtJQ20RkqpyEO8pDsIHWCgwjJ90jopGb9HhuwsGPdQ58H2GGHB5zFB0aOL85mRg3xjcaojB+MRu2FtdD/TthoEjh2L2wzditkF/ZNnS/PrWa/HlW48hceiVmCw6yJdK7eb260dehVPnLmD/oeMRLxCaW4hSDMLwAT2VkndGDLpcxgJo2b7ve4wY2PQ6G9q2vt7T/X7+3OvLr+ule4Y2Gvlv3evf96RgR7W9p00VCGRVoHtQ/IMecQk07q9CtZekGRSzkFpSJURCFiqUmAMt9msogdXkTkg2wWapkUm8/CIuDRn+x167wDEKIYBjFPznnpdW4egJ/QC1tsiRnc5paDFx18vPhos/4tSxepw6KjrdhovoGh0r64kzxw7Iz07deiKqV6xMwKSi9ev3Hjpa2Wsave/gK+R6eK3vIZQdEoW+fZEh9smyMLTebkm4lebtlVlhf5J9J9CfReXrdSs9xhUcOnoSmfnvYOeB79ChfTv8dXYGbvWyrgHFO1wzxvuUybaK3t/23KljOHXkAH44d1qW9Z4vEqIU1No1uq8j+VJTf5OOl7XHW4/d1GikrfX9a5lc8IUQKxeVEtCja0fMz0l2Mec31ZZee3Nn/gzxGrGg12b2gq+weedRuU+jePquL9x/vU/3un9uJd7MTVZKwKPz1uL5Ga5tCb327m09ocYsrNjyrQxwTB0zUDki8CeYkfJ3yPgCIRIaPOXV0AYzpqGWAhnJ+oAk13gD92BF9xgFTzEQfsBCIQSwUIh8tIGE/YaNkgLhzLGDuCjEgpbOHTvgnGIq10IjxG7RMXLUF2gAoEswYwBC4b/FWOQ5MRyh2ITfZcRgN4mGavHSEzrn1owbcdWKtXhH7PuDLz8LjcQ8Ba5S564nFChOYU7JR3J/6q9G4/N/18q6h6bcjOmpY9C5U2Ofs6drhQN6f1t3IapHU0LUn+fLUwfsC4G0DfR+wXxPItD25MogkUDBliQS3AVIow5bTo/MRA5ZDYikLBTl5yE7JU4RDWoYop0kvY6cpkdmFiCnyn5uUhLZKYS4KBXiogmh4HJ1x8yJwGChEAJYKEQ+2hc5jeLcBQJF4FNuBZqORhH6lFdAL08Cjfp+vOC0pLSkUHhNDLb3HhYFCibbasWfqmPw2m+6Yc3hKIw9VIdHlvmpEgShFgoUlzCnxCJnQcy673bpilChOgp49CQYIkUotJYQDaYDDqRtoPcL5nsS/rZXp3R279pBBkZ6CgBtKWxCGGSa01FpVyMtAguFEMBCIfLRvsi1aAWCOxR1XvbxV3KxHk95AFpKKDQXoRIKx0+dFSJgGf61Ygvuv2OczKugZzUgPAmGSBEKrSVEg+mAA2kb6P2C+Z6Er+0pSdMbH9Vix4ETmDkxXuZTuFThYEaG8QH3THn04qbljv/5cpbHpDY0jY/SDNNcdlpimtpocb/mpcqb5tW46b6X5f7nJb8Xv7ObPYoEInFYrJxSScmV1mypw00zXpbXiBS0IkHvOaN1NaiOnqvfTbpRzgZR0YoEJjgoYHFoTHe8/ui4S1okECwUGMYH1Je0LwLBHRIElDWP2sx5eJJcJpmgpDr+oE2+c/7MSWWv9fjxh7PKXuD0jOoiO/uKvz4sEy5R2VfcBUM4w0K07UGBitMnDJNTKC912PUQAtj1cGlArgRtZx0MgVzrCZMZK74KdCHk5oXEzxtPTVdKrnhzPTB2XlzwqXRRUWfvyZXlC5RTgTKBUiKmqb+6AdnTJyhHmiYYk34gbQO9XzDfkwi2/aUIC4UQwEKBaQno5U8Jdtoic/9wl8e8BiwUfKO1hWgwHWggbQO9X7AdfbDtL0XYpsIwYQKN2l+dPbVNJRqiRZleyE6P2ORHLUmoRAIRymsxDFsUQgBbFBjGM2xRCA+CGWkH0jbQ+wVrEQi2/aUIWxQYhmEYhvEICwWGYRiGYTzCQiGC+Pbbb/H6668jJSUFEyZMcNmKiopQVxfeU8gYb+yDaX0uktcXweS+Ts3+Ihg1dbbt4pwTtLcPNvkZPtCSyjT7g4L1GIZpGVgoRAh//OMfMXToUDz00EP46KOPsHz5cpctNzdXHp8xYwaOHTumtGIiBdv2l4Dhc1F5wxRgWxG8LSgbNzwH2T3Ezv7FKNQIBfsK94SbgDjRNgTFms075fQ/miI6bdZ8uQQ1wzDNDwuFCICsBc888wzOnj2L9PR0vPXWW1i2bJlje++99zB16lR06dIFCxYskGKBiSzihEiQnT/2ohqD4HmNRadFwXZiF6xCBFi22y0R5fv3SetD8vo1qD1RBOP6tfJc44m9qBXnGLeL460ELbVMuQZUxl43rFGCIZI6JqPJRSRZTEaYxJacnKxsouxURLA4zrfJc+m4RXPcM57vZdTcIPDrM0zbgYVCBPDCCy/Iz6VLl8rtvvvuw/jx4x0biQQSCxs32peyNZvN8pOJNPbB9MUiJI75jU+rxMX1GAxDjwFCVAxGBlkZ+g+AZf8uUUdL545D4vFF0uJg3b8XNf3/gLzhA+wNW4H5S6scFgSa+qefSCgOaYnVMDt6bwvM1YlISwAM+ZWorKQtD8gUnbXs6JNRYK2WZ9pMhTAnFMvjNYUmcbQpPN/LvgJDsNd3smHrHpgWLsMjz73vspFwWtlGE3AxkQULhQiAYhMIsiZ4Y8SIEcoeE3mshfGLxUgYo1oWAmUwEvsPRLwQC2kjpgpxMAWlN4xFGhYjc/1a5ZyWpXbXQSz62Ln4FKUt9pQnIC4tUShhpfe2CEGc7r60bi2qkSgtLmnFlchXEiDWVluRKM0wcUgQZ/jS/TZ1r2CvT66WSY++JkTBIvHzrxeCYbfLRpkcZ5nM+OWDf9FdIIphQgULhQiC5gc3tTGRiWX9Ilh7in6LXAXr/9FoxGrdRvX2Y+WaeAPrNtdyyvBBqF63GOX7hTCgAEj6XL9GlFVLQ8vzYumn0vVA/HTkVTLx1N+WVurHKMRlIx1mae6XfbeyEq+1wAijkbYapJdSh07/aTEgwd/F+j3cy05w1yeRkPvSEp+CNmll0oI3LFI4MExz4KNQsMDo1uEkG/0znzHNx9ixY5U93xgyZIiyx0QKKTdQIGMOiuXm5nron4PK25zHssWntDrIek2Z6PEbFItzs4eLYzfcKAMfK2WbuShuBdfD+2IkTamrVXbt/w5TZ82XrohH/vS+UutKSroQTCaT6MLTofbdhvxiFBfTlo0UnQ47PhGokS80G2pkjW/o3UsPf68/31yl7ImXdPvLEBUdg14DhrtsUb1j5bLSKvQ7YZjmwC+LQlJRrcxo1VBbBJTkIFMbFcS0GM8//zwmT54sZzMQq1evtv9dNJuKez1tO3fulMfWrFmDadOmyRkRDNPWoNH0a2WrlJId7QhbtTI0gnrvnDIk5nnrul2JS0tHdaYRJmMmqhPzvHb6Lvh4L3+vrxVHVwy+Bt37DESnrt1dtu69+6PPYKFAFHjKKNNcBOZ6iEsAud6qqhVPm8WE5GTV2pAMoxrWaxP1oo5MfvSpWiIoyMdxrio29M51iR5W27haM2wUSSzrxbWUc4xqgJHFeS2X7+UFyjXQ1mcFzJ49WwYkqjkSVMHgK9R23Lhxclu0aJGcNcEwbQ0K4PMoBgQUq6BPCoobKpGtWg5SilHsoWdOKS62d9pxok1lMbKLK1HsaOgLje9VqWkf/PWBQzs3o972lf72jT1AmWGak8CEgq1GRvYmUXQOdfCpOUCG3dogjQ2p8c7OWlCCdJTKY0moKslBWWKpPLciiwwThdLHp+I4VxysylGuIzr8VGsGakV9A9WXlKGc+nxRH59TAkMF3btUtNSY3uT3Uo/R9Qzie2W6TI3SogoEyjVAUwjDgejoaCkSfBEMNHWSkjHRz0fWCLImUHuGaavsOvCdsqfP7gNHvAqJcKZTxw7KHsO0Pn4JBeq45eg8XgiDrAqUCmVsKy8T3XMW8hWVHJedL0qA1e6Qk2Slp0ifaVyCPQTYoET1kN9OnKn47uw4zk1Jd15HqPTafKDQmCw7f/FNQMYMWw3JlSykS6djHFLSqYUd+/eyixb6zvGadlrCUSCokAvh6aef9ioYaEYEWSBiY2NlMib6eSlGYd68eThw4IByFsO0DlnPvoc3zatx7nzjDj/77ttk8GKPbk4/vJa3P1wrl93eJQTDwop1yHzyHeVI+EGzFmjKI1lRyIXwwOQk5YjvTL5tFE6ePid/L3QtX2ZCnDp7AYtX1aFg0WZZfurdjVi4bAeOnjwvy94ItO3ew6ew4DP7S//3r6/FGx/VYNveppNnqfcj/uMvVX59V/We9760Upabarfj2xNyY+wEFqMgtspie4fuP0nKNCHfsZmSRUdfBqSXopTMED6ThKJaV/+8aoJsSiDY3RW+bSp6x9w3Fb1jvm4qJBAoI6OeYFDp37+/jGmgbIyUU4HyLND5Dz74oEzApKJ3n+bawk2QMc3HJ6u3Ys2WOtw04+VGguGnIwfh1dm/RW8PUyH79e6BXj2j8Ovfvy6us01mbAxX5pWtlFMeaRrknY+V4Oj3p/HhKw9j9dt5jq330NGOTVtP2z9fzkLnjh1E22LHtejTG59t3I/H3liHU+cu4Oc/uVLW3XHjVfLzibe+gnn1brmvR6BtqaN/YbEVUZ3tFpOZExPQ9/IueMNS4xAPemjvR+Smj/T5u2rvSfdT8dau/ugZPPXORrz64TafhIjEYpTvN6c13Z5Lw/Huc0v2JVFd7lqzuhabBaZkfbc74eqSVy6iXFOt12vnL4G5HjTEpWWI7rgEBcpvwGYqEKUkZKQFJiNKCuw/kM1iFtexWx9qq8k2YLBbDqQVwY7dQlECs4w9sMFiphZ27N+rCmWF9l8eiY127SjRih3qUL2Z6sMJrWCg5EpaSBxdeeWVMuCRsjQ2lWuhJVh3uLeyxzDiX/CT01D67L0eBcOBw8eVPTvR3bvi6kF9sXPfEXTocBmWik6S2ocz7kGaqmBQLQyeoKBHWv+CzqU2NFVSxVs76njXbD+M52dcj/t+EYdxI/vJ+uvjr8D0CcPw8swx2PfdaccIXkugbWkUf/D7s/izOD7lZvvMq2uH9EL6uKtkXcfL2suO2R33+xHXXNXLp+/qfs9bDHZR01Q7+pmKH01Cpw7tYXylSvcc7wiRkByPHNVlLrbaDCty4pMdYsFGsX3xOdLyrY8FxvhU5EC9Ri3yRSk+Wen0ySVfUoWsCnHM7vN3ERyyntpJd30OlK4wIIIWCjSXuLRCfMkyxcQvvRKlzuAeP8kyVCOTrpNqRVZRrbQApOQVSTGSKuozqw1iX+OSKBJHpHshE2bprFCQ30uUxS9P/V5FtUpgkYCyF1LHSumO9aYLqhYIXzYVvWPuG438adM75uumx6ZNm6SFhIITiY4dO6JHD/ucN3I/0OwGClr0tM6D3n2aa6s70U25K8PYSRwWqysYyK2gxiF07dwRV0R3x/5Dx3FD4mB8XvJ7vJQ7WYiGPvJ4pOEuGLRQRkZyL5Drhda/8If6Y2ew+MtdePwuA3p176TUuhLVxT763vDNdy5ugUDbkhl/g+07WU+drx7UedP1v6p1xqYE812buqendirqcRIUW3YdFYJhtct384qlEDlVSSiSOTvsxGVXivefEvgqRv2Zqd5EgkAOlrXXiLP3hVVKpy/6P3qfagN1tS5/V/y35GvxUShQZG+DSzSvlriUbFRWqh1Bpfjiynmis67U/iDyB3NGCLv84lTSi2UbeR3niUoduTzsx+V3kcGMiqIS5+fJmAfnLySOIpCVdo3uo9CUYAg1NPKnLVSQQKDgxNGjR8vZDOROyMnJwe7du3Hw4EH5c1FGRnK1qAtD0SeVGaat4S4YpuT9TdZ36dQJ5y5cxLSJN+DfCx9HzvQJ6NuruzwWaUTHXo2OnZ1iWhUMWigjI7kXtHTp0RtXDBqplDzzv2v2IOWGAR47bBU6/v9uHIQloqNWCbStZf0+/HxUbJPtyJ3wwVrnzxXMd/Xlnnrt3BnYJwpz7hmNLCEaSj6qkbERFPPgDXv8nHcMWRUyaN8T9mu4JepSZhy6CwJLoV10qPF/REmq4nqg+LykDARo5Je0E52o/hC1pSG/ihj2G0Snr1VITUE+GjK/2ElCVlGp39OPtJD/nBZYIvHgK+1yV8jPhrm3ys/mhv74BLkR1HUbSCBQ3MGsWbOkq8EdWlHSZDLJTxUSSWq8QEs+BmlPf4byZ36hlJhI5445n+PCj/rP19frVqKuYo5ScmXJpxvxP3/7BBfF83769BlMFSLB+JtkDIzRn60zJPUpXDPG05TJts2Rnc5pjjFx18vPc6eO4dSRA/jh3GlZ7hodKz+JM8fsgciUjKlrzz7iWF9H8iWaNqlC8QzudO10GV584AYMu9I11ze9V9zfAxRAOGPulyibPV6WH523FrmTE31uO+3FFfhR/O3plfX/Tb0O40bY3RSEt/tdHdsDm3ce9bkdob0fCYCY6K54fIqhye9K7aYXrsQPQoj6Q256In4xur9SElCMguiUaeCaV5OsWLH1B6gONG3c+z0Zm5djQEWD0xIuGsDYLhXWolrHwN3RByYVobYyG3HufalSrhLCpMGfzlVD2xEKYUxrCQWiKYHgDlkgSDC4BxS25GPAQuHS4rx4AXsa1VHn7i4USCAU/X2ZEAS9kHP3eIy9bij21h/DvMWrsOSzjfj1rdfi/jvGSuuDFr1rhQvjfleo7DmFQsPFH3HqWD1OHa2ngqxzp1O3nojqJUbNXZ3WFa1QoEBHd8jn79LBKXjqgB/8axX2HLKLFYLaUiepxVNb9V5692yqjfu+iqd2RFNtCb32ns7VQoLi78t3YMWWb3H3+GFIHeOW0lzb6cOzAHDBi1CwH7PaxQZEZ58JlOZDuixEpRQKdjFBIiELFZWKoGg06FbiJQyBCwXv9hymTTJx4kSHi4EsH3PnzvVJJBCjRo2S7giaGvnEE0/IQEiqY5jmwpvpVwsJBIpNWPL5Jhl7sOj5GVIkEGRF+J///DXWLXwcVw/oI6dCTn3iLTlrItIggXDyyH4crtsiLQpakUAzG7ScP30cR/dtx5E9W3H2xBGl1jtNdYjuvP6fSVLYq5u7SPCGei9/7qk919/vGmjbps6tWLdXBjUSFOTYSCS4k5KHoiQ4gvMJe0C9M5ixSWSKgCrkZIprxKUh35CDeBnXoEwWoDgHEgniLIdI0MNWjjLSEkEEKbBQCEMsFgvOnDnjl0Bwh9o999xzOHr0qGP5aYZpDbwJBHd6RnXBQxk348u3HsNdPx+FFxZ8am8rrhEpqALhohAMKrF9Lkf+zBQsn5+LRS88gLSblWUpFcg98X39TtG2ad844ztb6o5Kd8uqr+vlrAsKbqQgx6aJQ3ZlLYoMZYhvZ48ViC8zoMivQP8UFNdWoAh0jXikUqgBRfInGUCTPNVcQUKOyEB/uoc2m7EjRoHcDklFMu9RoLDrIQS0tOsh3GHXA6Ny3ZQ/IfHqWIeLIRAof8Kb5jXyMxJcD1pIIFDyJXdhQND0x7KPv5KrRmqnRWrRcz14wptJvykCaRvo/YL5noQv7Wm2xRsf1WLHgRNCHMQ7poC2BWwWIzLN6TKXUUvBQiEEsFDwDxYKDOPKrQ/MdUlH7U0guEPtKAvjOx/+22XpbUoDvWK+7wu+sVBwQq4GSrREuRd8dZ1FMvwbCGso85fJZa0Mi8kIk9hcM33ReUaZncuHdbEYhmlhVEGguhgo06IvIoEgQUDpm6nNnIcnwRBn97ffKeqYwKAYBMrrwCLBDv8Wwpo4pCVWw+wQBRaYqxOR5sxSKrGZCoG8YlQWJ8BMgTFKPcMwbYPH77tdpmz2RyDocfvYkXjjqenyWtnTnancGSYYWCiEOXFpiXAoBYsZSHdmAlOJyy5GdpwNFpM4npHW6DjDMK3PFR7WtAiEUF6LYVgohDtx2UiHWbofpE7wGN8Sh/i0dKC6nC0KDMMwjM+wUIgAUkT/bzaZhFxI151LS4uPkJCIi0sRZ5ShnJUCwzAM4yMsFCIBUgo5ZUjMc8oEa4ERRiNtJtDiu2Za4tSYjILEfD/m8TIMwzCXOjw9MgTw9Ej/4OmRDNP24OmRjCfYosAwDMMwjEdYKDAME3Y89dqHeMJkltkJGYZpXlgoMAwTVqzZvBOfrtkqUzZPmzXfJRshwzChh4UCwwTJhq17YFq4DI88977L9uKCT7FSdGZM6KB0xfR7VRl73TCZzdBbltLk5GRlE2XNjB+L+/luZd/xkiFVc8PQ3Y9hWhYWCgwTIDSynfToa0IULMKij9cLwbDbZaPFemaZzPjlg3+RufiZ4Jm/tMphQaCkQs7sg56zlBryK1FZSVsekGkUR6hjT0aBtVo5173sL57vbf+rB3c/Ekf0rM0rW9lIjNL2t6WVUpCyG4ZpLlgoMEwA0Is796UlPr2caWW/gjcsUjgwgVO766AQZF8pJeChjFtcMhA2naW0FtVIBK3Kn1ZciXxNpmT3sr80de9A7/f2h2ulGKVnjfbdxShtJJ5IkN75WIm0bGkXl2KYUMBCgYlgPJuEHeZocVw1DtMxaZ7WNvDAfLN9JXiiffvLEBUdg14DhrtsUb1jcVmHzspZ9tEwEzgvln7q6AR/OvIqufgRjaYdMQoespQ6c4rUIL2UOnD6T4t7OQC8ZkgN7H70s5EVwdMS0u7Q74YsW0VCLDBMKGGhwEQwPpijpTXaApsQCeaEYrt5uqbphbOstv3KHnDF4GvQvc9AdOra3WXr3rs/+gwWI00FNg0HzvuiA9T+znft/w5TZ82X4uuRP72v1OpnKTXkF6O4mLZspAStCDzTVIZUfzF/8X/KHqTgJDF6ecxQfUHasYtyJtjNxYQcTrgUAlon4RKNlsuRQC8/pYZGxDVpxciGCcbMMukfNRjykVecIrpMOr8QZUhEfl7zvjCbokUTLtnE76IwQXQS4rdkEaNKiA5D/H9yTTryaZXNGrMUCOlm8bsTfXpZGZBRSoto2Zt7YtzvCpU9/1j9thAiQXBSjC7fIRP0tj0uHWdrkDC4H+Kv6od7J92IwbG9ldrQQwKLzOqeTOrkfqDVEu1YYGxXgMTaSvvfUP2b6/TcFqMR4sFw/vtxK/tP43sn1+ShUnmY/L1foM8YEchzxgmXGE+wRSFs8TBaFiIhWXSMeTJ4qxLF6WZkmmyX7lLTPiyaZZW/xBJUqxYFGfDmnU4dOyh7LQd1mL/LL5W+6tYWCUTNroNy9DrzmXex68ARpTb0NOV3p1gFJykoblA6alnUFwlEilsn7V72n8b3VkUC4e/9WuMZYxg9WCiEMXoBVCgvg0H0ho7Xk/KyupSXmtY1RyekICVFbNl5yECN+C8JiRTlJn4zCT4EmT0wOUnZ853Jt41S9gLj3Q//3SZzBpAPnawczcWuA98pe/rsFiIlEgP4AnnGiGCfMyYAbBaYkpOltYI2beyTE5s4RxxPdjtmE4M7aueh3qiOWixGce1klym+LQW7HkJAa671oJovoXzGm4woJ/eDUAIWOQWrClWGCjQowyqbeKALC2uQV+weEd5ytPxaDzom4QJyy4h9q5V8DShOK4cxsxqJoq5MCIpKt2EojZwrvvwaCVf1wz2Tfqa73j/9XCqefj5yHfzzi01Yu6UOqTddg7SbfVAlCplPlspRPNGjz0B07dkH7dpfJsutwelj9ThxeK/cp9Hvivm5cj/UUJ4KCh6t3SXu5yGwj9wgz2enKzkVwpdQPGf0jFFQ48Zte70+Y3sPn8Jnmw5gg80uxD43l+Iff3sOIwY2/Ts8dfYCKtbtxfZ9x1F38CQ2/3sFsh/4LVLHDESv7p2UsxqjveemTZtwb/oE3GyIafKe2vt9VrUJt/zsWgwfcHmT9yP8/Tl3fHtCfg67sof8bBp6v6SiJKkItZX0XhUDMmM8Uq1q2Y7NlIz4nCrAcZ5bvRisFKnvKIKEQnwODBUNdqsYCYVUq+s5LQRbFMIc99FyXILo6JR1pFOKyf1QgSyxf2kvNa1jEq5UAtzIPUMH4rLFvhBYos5dJBAUfU5T0egFrE5D8yc4kSwB1ObOx4od16JPf1BFAtHt8r6tKhKIbtExyp494j4Ysp59D2+aV+Pc+cbX+enIQXh19m/RW6fTJEgcPJCehMqNO4SYekepDU+Cec5IINBMCXrGKMjT2zO2eFUdXlhsRVTnDpg5MUFuJPzesNRgwWfeXw6fbdyPx95Yh1PnLuDnP7kSuekjUbdmqTz2xFtfwbx6t9x3x/2e1R/PQ9/LuzR5T/f7bf7gRdxx41XymLf7EYH8nPVHz+Cpdzbi1Q+34ejJ80qtFyxmlFAnL2fUEHFIyStCUlUOClVrgOj0M6UYcEcM3Kg+K0u8p6sc7+62BlsUQkDrrh7pNloWUAR/Zpl9xGwVI2ZDvhgxx6sjZivKEvNRmd24M2wpwnH1SL3AMhpF33nbKMfIT2+kR7EEZZ9skCmH9fAn6Ez7HWLirlf2fKNBPAyv3aJ0tIcPobBsB+rE7q0TDMgYCaxZacU7AQTL19uceQ2CCdQckvoUfjlupBgF78FDU27G9NQx6NzJ1Ud/6wNzXQQJ/c7JPP/jjw0o+vsyDIzpJfNb1FXMUc4IPwJ5zlQLQtnHX+laXNz/LguX7cCxU+dlp9mpg3OsqAb5qccfmTRCOeKEOu012w/LY9qRvNqWRv7UAfcTAmDKzUOUo/r31AYVerqn3v207Tzdjwjm56Tr/n35Dnwq7j/lpiGNrq3FbhEwoKJBG3NitzJYi2rFuxYwJcejLKMCGWWpyIHGoiCtBCXIqmhAurkdUkuynNdRLAqu8sLN6tBCsEUh7HEbLQsoHkEdMcuARpri4BgxV7aqSIgkqNPSjvy0UKY8ypo3c85CjyKhpdm7ci0eeW0tHha6Ni8jBkOESEg6ZMXDr+0E+g6D51dhy1Dy5DSUPnsv1mypw00zXnaxMJBFRhUJPbp1lgLh3rQb8ed3vsCSzzfhpdzJWPT8DHk80vD2nGktCL7kWyCzOpng3TtPLdMnDEP9sTP4qtY1NoTqFn+5C4/fZfBo7o/qYh+5b/jmO2zba4+nCfSegd6PCObnJNTrvjxzDLbsOgrjK6t1z/MFmylTioPSbBkE5YLFXCJdEXnilZySTrbfEk2Auh0SESRsGiroeOvAQoFh/CQ69mp07NxNKTlf5FooUx6ZfrV06dEbVwwSw/dWYmDfGNxqiMH4xG7YW12PwX2FeOhrwGsPDwWq7RaG1iZxWKyuYLDtPiSPT/3VDZieeiMW/O9aLF2+2SEQxl4nfoYIw5fnzF0gUL6Fnv08Sz7L+n34+ahYj52nCpn2P1jr+vz+75o9SLlhQJNt6fj/u3EQlohOngj0noHejwjm59QysE8U5twzGllCNJR8VIOn3t0oYx60xMnoZytqyGtAVgAKSrTUKOm7a1FeVgVU5SC+XTyk94H2ZeCiBaQT7MfaScsCUeKuFNoA7HoIAa3regg/tKbTcOHIzo3KntPsf+7UMZw6cgA/nDsty12jY+UncebYAflJWRsp6LBrdF9Hlkatub730NHKXtPofQdfka6HvodQRv1t377IoH1cg6TqL/AnaxR+J8TC7tessD/JvhPoz+LO1+tW6roMqnccwAsLPheiaw86RfXED2dOIm5QHzz+u9t0xQG5MK4Zo50uGV4E+pzJhEy9Y8WzdoUse/q79OreGXPuHaUbqOdu0p8x90uUzR4vy8Sj89Yid3Jik20Jaj/txRXSLdReHHv+/utxzVXRylE73trQiJ7iF/7rzmsa3c+9HeFrW8L955xeuBI/XLgoy76Sm56IX4zur5S0wYxpqKVARtnnu7sJaNaDEAuK60EUEJ8Dl3MsRo37oQ0FM7JQCAFtSSjQC3XVBhtqdjsD3whKiDP22iG45frG5q+WJtxjFNQXeMPFH3HqWD1OHa2ngqxzp1O3nojqJUY2XbsrNa4v8ZaMUfhvMcZ5TgxzxKsUv8ugQMS+wIq1eEd8/VszaLpHcEIh2BgFT7EFSz7dKMTCp+jSqSO+P3kGOdMn6MYwEN6uEw4E+pxR1sZuvWLQ/rKOsuzp70I+f2cH54p7B/zgX6uw55BdnBCJg6NReP8NSskVvc5bvZene3pr476vRa8d4Utbwr29t3NVSFBQzMKKLd/i7vHD5GwLF2h6ZGYBcqrsEQVJSUAVRIdfKjp8XaGQhnKNaHCcosQsJFFsQ1o5C4VIoi0IBQriooWHmoqQJv9u9vTb/JqWF2rCXSj0GzZKvrjPHDuIi+IlrqVzxw44p/jStZAJmWYJkPuhtYTCa2KgvfewKPSJArZa8afqGPz3b7rJurE4hEfKREfkJ80pFEggqEGKOXePlxYEsjAULVzuMegxkoSCt+esY4fLxCjYtQ7t2iPq8r5SMBzauVmp9P3v4qkD9oVA2gZ6v2C+J+Fve5qWSSLh1muvlCKBLBa+YBMde6a58VTrcISFQghobaGgrmToD4/fd3urJWYJd6FA7gT3F7ecojc5SQowylJICYj0cu6TifjHC06fcksJheaiOYSCnkBwx5NgiCSh0NRzRgGzlF9CO21WIgSD1vLAQsEVX9tvqTuKEksNunftIGdGULzCpYr3SA8mLOCVDFsW7cubXtz5M1Pwz5ezHFYacvNQHa0/8LtJN0orjopWJDCukECg4EXtLAZPQYqegh4jiaaeM3Ijlj6biRey02XCKQce3BOMb9BMiIJFmzF3aTXuHj8Uz913/SUtEggWChEAr2TY/Ljn3dd7cbtDc95pHQISDGTBoTZa/M3lr83Sd/7MSWWv9fjxh7PKXvD0jOrik0Bwx10whDuBPGceBYPA32eMgZwGOTSmO15/dBzGjXT9fV6qsOshBLS260FrrvSHYEzFwRCOrocXF3yKpV9ski9u1fQbCJRTgRIwkbijqX7Z0ycoR5rmCZMZK76qVUptC0Ncf7zx1HSlxARKKJ4zrUvCn2eMXQ+MJ1gohIDWFgruGet8hYWCf5AVRjuqD4ZArkXighI4tUXm/uEun60AjHdC9ZxRkip3K5Y3WCgwnmDXQxhCQXKU9U/NA08jD3+hQEZK/UpLFtO19ALvGFdCJRKIQK5Fo/ZXZ09tUx0ymbrJ5M0iIXSE6jnzRyQwjDfYohACWtqiMOnR1xwxBu554FVo1K7iPnqnkUbZxxuEONjiyOpGbcmX3hKEq0WBYSIZtigwnmCLQhiiigTCPQ+89pg7ZLp+6rUP5bnURpv61Vu7QHjjoxrfVl5jGIZh2jQsFCIEbwvHtMYCRbT06/1zv2TBwDAME+awUAhz2vICRecvXHQRDDQ/mWlO9sG0PhfJ64tgcs6YtbO/CEZNnW27OOcE7e2DTX4yDMPowzEKIYBiFMZGXcD4ONdFT5qL5V98oew5M/S5LxyjXQhGXWimqQWKxt92m7IXPJt3HlX2XKGc6pRbnWMUQo9tey7K+89Fdg8hGL5YjITbcpzr45NQQA6K3VPau9XTAnj2NPIkIAYgTl1T54QoQ1NmIg6OUWA8wUIhBJBQSO35g1JqfvRWmHNfOEZvhbmmFigKZvU/X4mJ7iotCywUmpO1MH6xF3m3/ca52Iy7INheJERFDtL25yITf0A+XkLBicHI6D8F2ViM5P2DkN9/D8z7xyGvx2oU9hiH9P2LYO7xBxQPH2C/CBNRsFBgPMFCIURQXvCWIuupvyl7TS0c0wE/XPB9gaKSOf+h7AXPE285r0uQQKB0qGRR4FkPzQlZE14CxpBlQakiPAiF7BP2+jzxKcuijWV9rhAEU5Eu9mu2LUJ1z8GwYpAQEWOR1n+AU3wwEQULBcYTLBTCkLawQFFTqNMze3XvhLtuGoL0cVfJMsFCobkgS8JqpI/JQYq7i8AvoVCEmuFTkEYnntgL9BgoNrG/fzEy949D5Q030hEmwmChwHiCgxnDnLa6QBEJhJkTE/Bm7k0uIoFpPizrF8HaEzALEWBc/w8Zb6DFuo3q7cfKNQGM1m2u5ZThg1C9bjHKpTAQFfS5fo0o74KBRAPDMJcUbFEIQ9xTNvuTF57akXXhnQ//LRMvqVDiphXzc5VS8NCMh04d9HUoWxQYpu3BFgXGE2xRCENUQaBnQWgKEgSUvpnazHl4kkwLTFB2x1DiSSQwDMMw4QVbFMIUyqQYqpzwobyWL7BFgWHaHmxRYDzBw74wJZQde0uKBIZhGCa8YKHAMAzDMIxHWCgwDBM2HCoqQt3kyTi3bZtSwzBMc8NCgWGYsODCt9/i29mz8b3ZjG0jR+LMpk3KEYZhmhMWCgzDhAUHX3gBF8+elftdR42SmxMbTEYTLEqJsJiMMIktOTlZ2URZk1zC4jif2orjRnFce4Em8XxPo+ZGwd7n2PLl+CY3F/83YYLLVvvQQzgsRBPDNDcsFBiGafOQNeG7119XSkDM008reypxSEushtnRAVtgrk5EWgJgyK9EZSVteUCmURyxd9gF1mp5ps2UCeSJ48XieAEd9xXP97TnQQ3uPkc++girY2OlKNhbVCQFg3bbL34fX0+ejMpevfDtggVKK4YJPSwUGIZp87hbEy5PT5f7WuLSEuHotS1ipJ2e7bYuRS2qkYh4sZdWXIl8JfVIXHYlsuWJzuO+0tQ9A70PiYQtKSk4LwRSU1w4dgzbZ8yQwoFhmgMWCgzDtGkoFkFrTeiVmYlv//hHnK+rU2oU4rKRDrMcqcs+W1lj2ypG70YjbTVIL6WOnP5zR4z+kwuQKI/7gYd72gn8PrueeUbZAzqIjRJn/8RtGyy2LmJT0bZhmFDCQoFhmDZNvegAVWsCsT83V9bZxo1TapykpIsBvskkuu50qH22Ib8YxcW0ZSNFt3e2wJhciIRSdcTvH3r31Mf3+xxfs0bZA8aI7WqxRbttQ8RGx1R8sT4wTCCwUAgbyN+pEzhFMVM2k3gB2QO2jEbywBJ0vhHJ1EZU2NRzFdzLDNMWIWsCzXLwGeq1c8qQmOe9y9ZiMRbAahCdfSFZHUzKvx8/8PGegd5ntdhWeNhWiY1hmhtO4RxGUOdemCBGRvJ9JEYnxhrkUXxWYQJKRaUcpFiEOKjJQykKUZ5WLEYuNIqpQXpGNWpEmZYOjnMfzdhs4qUV17i+meAUzoyv7J42DUcXLVJKrvR58EEMmDdPKUUWq7p2dbGi+MqtrZTamFM4RzZsUQgj9AKnUF4GQ7oiEoiUYlRmi04/m0SCDRaTOC8jDfGwoqzQhNpaxcqgWBRIfBhra1FbmOwypYth2gLeciUcfv11fDNhQkTkU6BZCzS7gaZBkgthcKNZHU3TXwgnCmzc/fzz8lo8E4IJFSwUwgndwCkDEpXwaQvN0U5uh3ZG1UERh/i0dKC6HLXivIy8bKQIIZGPMpjtM7YkVnMNatJLkReIg5ZhgoCyLFJgIk1/1IMsBt3Hj1dKjTm9Zg1OfPQRjohOcWeK7+6GtsbO2bPllEeaBrl26FD8UF+PcQcOSAuBumnR1tN2486daN+li2yrXos+GSYUsFAIM9wDp+ISgLJyuyUgpZjmilcgS+zbLPZ4hri4FHGmqzCQ4iLRvheXlofS4jSkoRCZDoHBMC0DxR/8sGsXtooObs+MGY1mMpBI6D93rlJyJWrsWMQ89RS+Ky7G0dJSHBeCIVzRBiKSy0EVDKqFwRMU9Lh12jR5LrUhi4IKBzcyoYKFQrjhHjiVUizjESjrHE0BS04uANLjERcvBAVloqOEL4n5yEu0oixTlE1GFAjpQLEKhK2cBEI5ys1WGFTTBMO0IIPeegsjxYi445VXomb0aGllOClGxCo/ajo/4rLoaPR+4AH8IDrCE598IttfvWyZcjRycBcMWigjI7kXNo4bh4MeYjj8oUjch5g9ezbOBhAbwUQ2HMzItDgczMio/F+7dviJ5hXUIDopij04bDJJQdAnO1t+knggul57rRQOna6+WmZn1Lol3K8VTqwQ313lGrHtEttJWfKdfmIbJLavZMmOu8tCj9fF7/uhhx5SSsATTzyB5557Tin5BgczRjZsUWAYps3QrksX9M3JkRaGfrNm4UhxMfbMnIl2nTvjsj59cNkVV2DQ229LC4K32IVwpo/YrhcbCYbuVOEFNRnTjWIbKbamzteDckxoIeHAMFpYKDAM0zzExtLwzfvmhR4TJ6JnWhoaTp5Epw6iSzx9Gj3vuEPGJnhE7x7hsOlASZWuEJu3l3RPsdE52gyNLujdy2076zZrhF0PjDssFCKQ5XXLkftxLiaUTnDZHip/COZtfiSvYZhgoGA6MvF623SggEbKvlgthMbZr7+W1oMRQixcXVmJUytWyMDHQ0VF0k3RCL17hMOm4YLYKKRzrdjIBXFRbCrtu3ZV9uwcEdv/iY3cDQepwh29e7lt4x98UDnZzkQh0BhGC8coRBAf2T7CjA9m4NuT3qOdo7tEY+6v5uK+UfcpNS0LxyhcItCItYnXizaugKY6UmwCzV7ofd99Mj6h0xBKVOwK5U2gFM50ft9Zs2TiJXJZREqMArkTSCxo6SJ+D5Rb4Urxezm9bRv2vPCCbp4Esixo5ZMvMQpkQZg8eTI+Er/3ESNGwGKxYIjO790bHKMQ2bBFIUIgkZCyMKVJkUAcO3tMCorX17Mvkml9aIokrdtAAYtdfvITGZ9AUyL1RAJBq0cOWboUQ0WHprUwRApakUACYfhbb8k8CSQSiG6iM6c6yrNw1RNPoEM0OSnsBOI06CJEFokDYuvWrX6LBCbyYYtChDBu/jis2assJHNZR6D3VcDlsfayysnDwJHdwPnTsnhl9ytx4L8OyP2WhC0Klwg0Sm7i9WLt1UsKArIekBUhEFQLAwmOcLUouKds1loQmoLakXWBrAxnNXkoKAHTzWfOKKWmCWakzRaFyIaFQoTQ7hmn6RLXTAQ6eghvuvgjsPlfSkG8x59u+T8/C4VLBPFCFm9kpcB4o/ahh7D/9df9Egh6UE6FfeS+WbMGA3NycLWHZFV6sFBgPMFCIUJwEQp+wEKBaTbEC1m8kZUC0xSUSbHTlVcqpeAI5FosFBhPcIxChNClg8cJUgzDhAGhEglEKK/FMCwUwpQFmxbIKY80DZICGJ++1f/V5h684UEZ2PjH5X+U16JrMgzDMIwWdj2EKbF/jnXMcKDpjrOSZyFnbI6LZUHrjnB3MZBAKFpTBNNak9wnWiq4kV0Plwjt2PUQTrDrgfFEy1sUTvwDyR9MhnG/Ut5fhHYf5MJ0ggprYRTH2mm25PX/gH1tRDdkO+U6yjXl+dv32Y8Tmnr7/bxf37I+V6nPhVF7nTaIdhokdfSzP5+NoaahWGT1vkCMakGgc59Z8YxDJBC+TK30hU3f78Qfty3CsR9OKTUMwzBMuNImXQ9JI/6KhjuWouG2e4B97yLTj067at8aR8dv2/8lqpR9LbrX3/8PFOyrQ9aYpagdAZRse0kRL+EDdfTT/jENo4tHy+yMWrwJhFBDAuGZ7e9j6KdGFgwMwzBhTtuOUegxEAbxUXVir73cBFkDbgVOfIly2cHvQzl1/FTnCe31+/8GlUI8FPe3HwIGI6GHstvWGfgTl+mQm77dJGMOtOgKhE7dgKt+qhRCDwsGhmGY8KflYxTIHfDFu24j/SEoum0usnuQa+B5WMWIv3L4AMe5UMtayPWwboW0ABT3sJ9nGPMEsE5p33+NqPsSGSMGI2ebcl5/H64vr7tLnP8Hcb7bPQUTKp9U9lqX5Z8VKHuCUenAjz8Ah74BDtbacyV4gwTClSPsSZmITc71H8b/Il/ZCxwSBOR+cCe6YxSyh03Cuvf6cIzCpUC70McoUAZGysYY+9xz6DxCPMMObDAZy5FQnI0UpcZiMqJGfJaVWe0VYliQUVqM7Dh7yWI0AfJ8aluIMiQiP0+UleNN4/me1cgTl7ZfKPj7tAwco8B4otWEgkF23KKsdMxaoVBiP1OSNOAJlN5wIxr9m9IVCn9F4rb/RA7uQcWAL5G67ybUjtiDePU8RSg0eX3376iBYhjaBJrOXQoFlR/OArUrHdkXGxGbCMQkKAUFT9dqBkZdPhT9l6WyULgUEC9k8UZWCsFz4dtvZbpmNYNhwsaNoHTOKjbRSRcmFKNY9toWGI01yEuvRiHUOtFRJxcioTIPNcZMlFkNyK8sRrxoV55GAkK0SRZtKrMbv2884OmemTV5EJcRwiA092kJWCgwnmiTQsEx4veGrlBYirwTuYjfZk9jSrEIlT0WO89ztyh4xPN5yw+ro5PWZcKr1yp7ArVzpxTN+7YAZ763l/VofxlwxRCgX7zTXaERCsseEe2DhKwJudY3lZIdEghPD/8t0mNvxD2FK/Fu3i3KESZiES9k8UZWCsFDK0qqazqQQCCh4ILNBGNhAoqp17YYYSSBIP5ffqodueyg08R+HGqNRjHSL1asATZYTIUwaywBPuHhnsmKULCF6j4tAAsFxhMRl0chrv9NSJJ7Q5Ch4zrwhG07zXhQZl/sXy2tDoYejduP72NoE5sLZ8WX3rFa/BBfuogEmu744PUPYtSVzlGXdEuQi2Lrp3ZRQRYIDXr38ncjUaBC+0t/9gQ2jn9ZigTizdyb5CfD+ApZE7573bmIWczTOnlD4rKRLrpgWt7IIrRvur1nhrVAdOCis6bRfnopjeLpP3fiEJ8mBHd1uejK/cDDPe2E5j7Hli/HN0Ik/d+ECS4bpX0+bNZYAxmmmYi8hEs9xiJDBiH6F4wYN/wPKBK6IOeLydLCkTXir43cDm2WbZ8Dx+uVgj1LIyVg2pm9E/MmzcNG40Ys/e1Sz4KhGdATCCqdOkTeY8c0LwdfeMHhciBrwuXp+i6yFFFtNplE153uiBsw5ItRvhjRF1OcgM4g3mYxyY4+Li5FtCpDuV9KQf+eevh7nyMffYTVsbFSFOwtKpKCQbvR2hBfT56Myl69dJecZphQwQmXwhRPaztQtkUSCWRN0MO8zSxnP9DMCD1CsfbD2Ys/oEv7jkqJuWRpFxrXA60OSctQq0KBlqD+8dgxudpk46WoLTC2K0BibaU9aFF1B+j04BbVJUDug8xqJBqsKEvMR2W2t+5ej8b3tLse7KokkPuQSNiS4t/3iJ83D/0ffFAp+Q+7HhhPsFAIU7r+T1ecveB0G0yMm4jnfv6cq9XAC3qCgSwRZ/4/35elZRiviBeyeCMrhcCpE6NmWkLanY5XXonEAy2/THpLsFEII1oBkuggNpL9V8iSE5roTHZE9S1A6zuMC+L3wUKB8QTbgMOU+0bZl6ElYWCZbpGbryLh/2/vXcCjKLP8/xOQq4JRmeEmcjEJEKPIggrJqrgzKklGbX+zRHDWCTzrpHV/ugn7mL/6TFx1J78FnswO6dX9OY2zP8jMjjpxXePOJK3ORZQJFwcX0UyApBVRuc0oBFGUa//P962qTnWlqtPd6U66mvPxeaVub1Wnurre73ve854DPDM8PYYkYI0QhHQC1gQ7kZDpGCIBXMXlUi7ZlgJbCvYZIGOkIKQCsSgIig+6PqAp2VYzriD0Ae65cddNX0mMD5csocPP2YclH3PPPTTxqaf0tcziddy7BLg+3vuN4Rw4iW7ZQkG+zznw/bjmGu41cKchG3IkNsSikNmIRUFQiEgQ0hFYFJz4hBu49264IeoxbmXQ8H5IG79+PdH8+UR79hDddhstw7bycqIjR7TtL7+sDhMEEQqCIAwY8D848NhjavqjHbAYnLdggb7Wk2ObN9NRbtAOrVtHu+N0/ksnMGsBsxswDRJDCJPtpn/2AhwZT3V10YcrV6pzRZ0JARHA16JnnyVavZpo8WL6PbbDorBiBdFrrxGtWkXkYM0Rzi5k6EEQhNQA83kvr5ftfAxmL3Rxg5TNjRXiI1hnMsBi0DF7tr7Wzbnz5tHoW2+lT9esUXU+5x7yLJe+zjAN0vAxgDUBjf6kBx9UDooG5uEI6xDDVx98QHt9PiUOIBaAo3MjhhtwPwMBItO97mGSx3lgWYBoMH0OO2ToIbMRi4IgCAPKpLVraebu3WoWAwQBrAxo9A0wFdLM4OxsuvBv/5ZOcsN69NVXVf1L0Zi5GLMjIqaBIm7ClqlTwxYGJ+D0uGPJEnUs6hgiATjWQ3RLWA56TC21AB+Fykqixx/XN/Tk5Zdfptv5+wLrJJZDxiJCQRCEAeccFgnjVqygy7gHfO7119NHy5Yp0YAhBbNQGHH55TR41Cg68d57YYEQbWjCzVgFgxlEZMTwAqZR/ine4YEtWzSHxViYN4/INAPDDERCcXExNemzUpbxd7Zy5Uq1LGQWMvQgCEJqyMoiQiNusg5Y2c7FabgAwxGf/PM/01cdHXTm+HEaNGwYjWDxMJYFhZ04wDDGLH3Zbbyu/wsu47KHy+dqLXa+zmUSl7fUmoZjkv2//EuiDRv0FQ1bkzyLEafvbz4Xq4TIzs6mw4cP62vRkaEH9yAWBUEQUgeGBPBSdipRGLVwIY2+804KDR1KQy+5hGjECBp9xx3KN8ERu2u4oZgYw2UOFwiG87AhCgjGdDEX2AdmculxvN21UCwiwZEo319XRJpvjS7LMJGQGYhQEAQhrTjxwQcqU2T7+PH01fbtdOmrr9KMPXvUMMMXr7+uUk0ji2RID+mcqSCKAaIxRntJj+aCY/phMmUP7mDRZsXjkINDcDcy9CAIUfh082ba+9JL6l8rF1x5JY29+WYazz1fwYas2GY9GEMPmOr4ic9Hn738spoJMaay0iaXgzYL4uDjj6vjv/bggyrwUtbw4RHnchvmGQ1FXD7mspfLKWwwMWjECDrzZc8w67AkYNgBww/mYYx4AjDFa5L/ioXavffeG3ZiXMi/g2effVYNP8SCDD24BxEKgmDDn9avp7f4JfjZzp36FmeGjxtHs1evpksWL9a3CAo0fr28XtC4T3nxRfrzqlXKkgBxcBE3/JjZ0BtWwQArRCYIBQwnWAXCcBZMiK0wjgXUMX4mP+L7ZRcnAZYFs50llULBTCJ1RSi4BxEKGQbSz37KPeDPLdHqRs6YQRdw73dMRpkGg+TzNlMe0gfrWwI+L3Xwv42NbdqGgjJq4P18INW1a5uI8slTbZ9yGEAkvFFcTKfjNG3PeeopykHoW0GDX8j8RtZX7Gm74AJlNYBAgBUhEQzBgJwQmSAUzJgFghVMf0TsBKSbNk+LNCNCoSciFOJHhEKGgLS0u5YtizrnGpzDPbVLufdr9+JxI0EIgDwjjXCAvN4Oqva0U52RWjjoo6K6PGo18gzzupfX/XZ5h3Veu+EGJRbAUC4INYNyLjbonOSCOw0TsSEnYFm4LUOzGSYEv5D5jayvCNHYgCEFkzCNJhCsoB6sC7AyIPCSAQI3XWszTOGECAXBCREKGcBA5K5PG8wNf8BLXggE/n9Rh4dq8nh/RxM1hYUELBB1lOf3hy0QdvyCXyQG3+JiFghWIBj+S1tU3BHjz+kk9wB38IsdgsTO/6E/ga9FNpcZDz5Io2082RMG91FeLzHRee+9yjIQj0CwAzEVYGVAIKaLq6pUpyBWRCgITohQyAAGInd9OhHweomVApH+bzELBrNQqG33aBYFCImOavJXOow56JiFQrzEIhS+OnCAfsPf2Rem3l86MDQ7m76xaVPyxALuo7xeYgbWQHPI5r6QyLlEKAhOyPTIDOBsz11f7CFq4l5UE3nCloKCvGIVNa64sprKqIOCvC3Q1Eb5pdFFAhic4sx9O1etSjuRAE50danPJgwMyRIJIJnnEgSxKGQA/Za7Pm0JkDerlvI7W0kZC2BRqGWxUMDLbW1EZQ2k/BmL6iivNfqwA9ixciW98/DD+lrswJERDo298ers2XRYdzZFqqOpXIaotYEBzp/btEUlkv46jnHtqOC5lNeLaxCLguCECIUMwOoIFSuZIxT6xu516+iDhgY1Vo9xejgl2mEeknAaYoDvwa76evrz66/TlPJymmoz1mw+z19zGawtDii/0P8FsfpZ9Ar+TnnGXIMIBcGJ/h16CPrwLaEDqME9P8oqgo8ZVrR95uLl4+1Q9fTzGOdE8akTaZi3q+vFcH7r50tT+j13fQJgTjumrbkBWA/gVIgG/qXx4+nNZcuoK87PDoHQ9thj9KupU+mPjz+uzheLVSIukVDRQtTZqZWWem1bPW9rMQpvK9Q2C4IgJIv081Go55cg1F4nv/TWVEU2/r3R2KwvMM2N+oIFp/MHWCTk8roL2M0NEOIlGJnlTh48qBwTYSEwihnzdpRrdu9WU6dQ1zgX/k0mmNNupAxOd8EA50IzsDC8wp8d0yT36pnxnLAKBIzzG1jPmxTqcvk55VLLyy0VRFUlRCVcajGA0E60UR0lCIKQNNLXmTEHLutMOzfssVDBL82NLA5Uu8//a+Q3JrY5YT4/LAkl7hAJwOyImPLc9X3ETYLBCqwCv+fPHZg5U4kHM9EEQkrJ52caz3UZP79Na/SNhaSmeJQY62cjmPrqizAGIviWj0tRUZFeeN3U7whYjg/6isgblzXR+Zpe04X6fh1BGFgGRiiU6Kb/aC+2IHpITD73nmJBRRxkcdDMP9BgMy/yyzNf22WL9fww66KH5gBCzaZLscMQDJvHj6fNlmO28norl95y19tdK9GCcLxm3CIYEDcB/pDmIQGEccZwhBk7gYB4C1dri/2DR39eK2qIOmBiyHwOsDjDM3S8R2jtHCrNb6emcAMcoKb2fCpl/VRQ00qtrSjVROVe3oMGvohq28KhOtF6U52DEdIZ52tqcUGTdR1BGFgGRii0hDTzv13DXMUNNzc0ahgAjXcvc9674XoYn8XwA4YdCsuIdKNBBHbnz6kkPSLPgIE8+onk0remosWgw3FtMcwXXKyx45E8Bqls+5tjLS20lwXDKXwH6VJMoLHHfbmNyxVcnCZK2gkEiAzMYIigl+vFTTuL6zVcqiAMdCXs4WcaFrRkYfeZEylgvRbhMhmcOnBA5YSA6Nw5c2YPwZlTyvfDaLUDTXxfKpXo66aT2vmeoWtQ6m+lGsyKUXCDXkdU3b0hZnq7ZjKug6FBWAvhS2QuCNL0SS9DY4KQDNLXRwElrsabf55lrBQ2sgCo4pdmWam+3UKC50cM+VQWA7t91mImmbnr7a6VaLFm/RsybhxNWL2aZh45Qid535ndu7u/h4EuNmC64kQu49VaJHoTGAb31O44RYzXi5lq3XGxs4GoA11TfuZz+ZlOok6w/cyJFLBggfZvEtj/8MPh2T0jrrxSlQhY8HuoSZn5VZut/7zbar3k9aJ0kKcBDTn+6yaoWm+rqIgRh2tq9O06iLi6afx4JQpgLYRgMBdEcvzj7bdT6wUXJN0ZWRDMpK+PQiKUlukL/PKMIbBOJoGgSumYuz4sEFgYfK2qSqUDTnf+xOUNLnj5s5yJYPT06XReTuSztYvLr7igfxv/JNU4WFPCokB3XoRDIwQxFAK2ZTiwHhwyNYYXO8SrsA2+VeMnvx/FLhFYkOAF1V7HQqK2jUWFj7fEh901exLfdYyw7LH4DsHXCHleIBwEIRVkllDIKdWGH6hAGRjOBjCkAG+ALVz2cDnDxQC5680c4rKdy1tc0BimEjcKBPAql9e4WINbX+zx0A2vvUbFO3dSSWcn/eWLL6q4CwanuRiCQUg+B0yzcs7n72LkvHn6mgW02lWNlF8dq7Uwh4ordSFRU8CiIgHLQkzXjO86ex5/XF/qtgQaw5NGmczF/Ksy1xGEZCIBl9IFY0w3hq8jHXLX94UdU6fSpdzoWocnBgqn3A6IUnjJ4sVRkyVh+iScGo1Ii1bsghchVoMxdfIGLvAXGUg+46KPsivSLeASfBLgwGhwnj6cce7119O4xx5Ty5mG+Tc+nwuymNqBjsEGbVHRl9+wBFwSnBChkC7ww6uI4etIh9z1fSHdhMJ/jhhBp02RLRGZ8VKvV4VkdorSaMVOMDiFQ27lRu/jNHVCu4h76t/ctElf6yN4TpPwTGG2jN1MGcQCuTxZ4abTjIEIyy5CQXAis4YezhLwgjQDgTB97VoVSMkpPS2SxExdsUIFZkKKadQxYz3n2YQRZvlcvifI1fAtvo8F3FONVSSAiR4P3bRtW8SQBISGHbBQpCuXJRDlM5X8ub7ecTrtsGSmxE4z+uX3iA7DypVEsNbk5mpWJVhoYo2pgimqGBJiIadyhSxfTrR5YFOmC6lBhIILMcRALALBCl5ACN+MOjOffZZG62O92Ha2YogDFDTufckeaQgGnOvK1av1rZGg1w5/h/ELF+pbBh6IG4icdPpM4HBDg77UEwgIDElg2qTb6few7Ng3fz7RkSNE5eVE/B4JB7TnusQCLSoQGEuWEJ1/PhE/5ywRiCZP1sRCkqO8CgOPDD2kC1mxDz0AvEwGMnd9X0i3oQchReCZ7uPrBU6MB9EoRWE0i5spLHLc4jBrB6ZBGjMcDDE/6cEHI36X5uEI6xDDVx98oIYWIQ6MoUXUhQWxBxAJL71EhJkjpvOHTfKoj8YeDf9DD+l7TcDqcPCgEgik3/MIc76x32FmioEMPbgHsSi4lGQ27P0pEgTBDCwCiLboZBUYt2IFTQuYXS27GZydraZJTuX9h597jnYXxzrTIf0wRAJIaVh2RExdtYro2WcjREIEfF+VCHjllZ5DCRgGwnaTSOgBhAKu8/LL+gbB7YhQEARhwMCMhpN79igr00fLlvUI/Q3sfBEuXLpUTb2FFQF1MUTxWYY1TFbBYAYRGTG80FtY9h74fERer3Mjb4D9lZWaqDDj92tDFb3VR11cy4GVupVoOf9dX5kciYX0RISCa3FISIMoLkEfefVEOF4vItt3IwlphHRj0tq1qtFH7A0jH8jn67tDP5vFA6Ix5m7apKZG4lgIBNTHUFamYI2yaggGM4jIiOiMZmIKy446sUbLxHG/+hVs9d0FUUGdYliYwTEOjo0QCQ/rfgz1/Hcts+RREdIPEQquxSEhDfmoqC6PqlUSnFbye5qo3MhkxwJCEtII/Yq5kbErOuewSMAww2X79ysR8NEdd1DHqFF0iI85xT1nJOlCmOwxb79Ne268kQ5zz9YQCEZcBYX1/G4pJpIZlr3HdTB0EOvUXAxBPP205mdiFAR1sobOtgN1MbRhvT6XVyzOjpsdBIWQPohQcDF2CWmQEKvAU9wd9a3YT60qsVbiiW8EIWHMjYxdsYChBETynHnwIH2dG6lD3DPdN2ECnf/d79KnU6bQYRYFk375S7p006ZIgWBgdw03FBuSEpbd7lrwIYgV62yqGGdXKXbssL3+uMWL9QM0xomPVNojQsHN2CakKQhnzg54MfyQRVkYfuhL4huhn9hLvq3LqWhrPfn26ZsM9tWT17QtuIuPOYqlvRRU/2YeoxYupNG33UZnjh2jLzZsoNNdXWr93FhM3y4mXcOyJ4unnnqKFugib8aMGfQsHCuFtEaEgsuxJqTJyUOmbW2oodiP4YcWqqCOPie+EVJPcNcPiaavpta5i4h21kf4n1jJmV5FlaN4Yd/zVGcSCt3fq0VAHHWPoIBPwr7ly6kdoa63b1ezHma8/74aZvji9deV8yICMYUy1AnOEAjm0OxGzJRrWTRdxT11a9yUz7lw/13VTXeys7PpNd2nZAf/LVNkmnTaI0LB7VgT0hT7qYHqqKhIS61bVFRL5Cnte+IbIeXksEhQjT99TO00iXTDkC2GRSF4dA+1sQgI7NIsEc379irrQ9HWzdR5tJ68W7eoY71HP6ZOPsa7i/enKcc2b6YPlyxRTopgOjcil3Bv00gABUdGxEvAdMhMFgx2AsEcVG0k98KxDTESLnnoIToH/gA6Mn9ASAUiFFxPMflDraTcEHRyWBS0tmrCQDk0mnPrspDwu3e6+VnAXvL97jnKv+rbMYm5nFGTqWDURBYVk6kMVoYJEymwbw9vg4vbfMr/7DllcWjb9zF1THiAqqdP1CqmEZgiGZw/X812GD5rlpoBgcyjTgG5nASDm5Gw7EI6I0JBENKGLeT93fOUd5VhWUiUyZQ/4WLKZbFQOmMxi4NF1DB3HpXS81S+Nb2M0wiadPDxx+lCr5fyucH7OveQsS0WrILBzUhYdiGdkRDO6QKmDoGz4OtAD1BCOPcksHU51XIjr81LmUTVc01WBQwn7CQqgJs778unj4hgQTiK7ZOobLS+DoFx9AXy/uEjyp9I1Hh0PjWM2kTlR/kY+j21j3qA/P1lVcAzLa+XmElmKPVEztWX0MaJ1JUQzu5BhEK6wA+v4iz4OkQonCXgmZbXi2sQoSA4IUMPgiAIgiA4IkJBEARBEARHRCgIgiAIguCICAVBEARBEBwRoSAIQgbgkE2VC7KoakXPrqoTCB+PulqAMq8vMttqdJyv6TVdqO/XEYSBRYSCIAiuAYGVEJjp+M6d+hYDh2yqeUQFNVom1dbWaqJyL+9Bg11EtW3t2qHBZmrPr9Yil1aaEqr1ivM129R6sq4jCAOLCAVBEFzBqQMH6MDDD6tIjjtnzqQvkTLZhF021cjGuJPaKV+Fxi71t1I4kWpnO7U11pG3qIi8gfj6+b1dM1nXEYSBRISCIAiu4E+rVtEZPa8DojKiRGCbTZV797W6ud/bQZ4GNOT4z0SuhxoQ8ry1lTxNdfowQYw4XFMjidcRhAFEhEIGcYB7XD/+8Y+puLiYbrjhhohSD5PtB0heKwjuA9aET/nZNhj76KP6UiTWbKqgoIYbZ5j7/ZVkTntiEGzuoM5wB7+NOuLs7Ntd045EroMIi3967jnqvPde2s6/Y3PZtWwZHVi3jr6S37WQakJCeqDFsNNX4ufRRx8NDR8+HOHGopalS5eGDh8+rNcaGNqnTAkd371bXxMyFn7eksXeqqrQ23w+lF1XXqlvtaMlVEGFofpOY7UiVNGiL1toqajgo5nO+lBhYUWovqIwVFjvcHBUel6zMLyS+HXef+ih0Bv8m17Pf3NvpeOee0Knv/xSr5kYeD8kSiJ1E71eXz4n6Gv9sxEJ4ZwuZCUewhnWguXLl6tlj8dDt912W0SOd1gaXnrpJWpqaqKvvvpKHfPiiy/qe/sfCeF8loBnOgmvF/giILukMeyAzJKnu7rowqVLM/YZ+nDlStr98MP6Wmx8ffFilRQqUSSEs+CECIV0gR9eRQJfx/jx45UYQOMPEeDEzp07aebMmWp5IL92EQpnCXimk/CcYZYDHBitDBk3TmWczEQ28W8aww4AyaLHcrHm1PyMy6f6vwBZJK/98kt9LX5EKAhOiFBIF/jhVST4wwGxfJXxHJsqRCicJeBZ6+NzBmtCx+zZ+lokmSwUXjfeB3FyfR/ud18a0ETqJnq9vnxO0Nf6ZyPizDjQdHURrVtHNGECUX6+vjEx8APorQiCm/jzqlX6Uk/Oj2I9czuwDghCuiBCYSDZvJkIvaVly4j27SPKy9N3xMe8efP0pdgw+y8IQjpjjZVg5pMf/5jeu+GGqMe4lckOszqiMeGee/SlOIDfR3090ZIl1In1228nWrlS68D0BmZbPPaYeodtwzp8KnoEwrJBr6fq4P0Xaz1hwIhTKATIa+mhFnl9Eoo0EfBy45ec+tFgPvjq1UQxvhxW8g/5dv5Br1+/Xq1v2rRJmdLMxcC6HWX37t1q32YWKkv4BWE4QgpCfwP/A0RbDOmOilYmPvUUnbdggb7Wk2P8DB99+WXlw7C7ONrkxPQG0xwx5fE9/i3CN+GShx5SwwjmYsa6DyWX79UpbuDhCIlz4ZxRwftj/nyiPXuIbruNuLtCVF5OdOSItp3vqyM4N0QF4HeXeoOcf74SHEp4OGGqp+rgvRdLPWFg4YYjDjANiLqn/mC6j3ldiB1M8cLtX7o0FIpzWhO+NqMsWLAg9Nprr+l7ujH22/Hiiy+G5s2bF3Ge/kSmR54lxPBcYbrjbo8n9Mdx40J/Wr06dMbmt3Bs27bw1Ehz6eRnuOu559S/KNjmVjby329MdcSUyGBVVej4/v36Xg1jP4qVL/n3hDq/z84OH4NzOhIIaO+gHTv0Ddo7Iwyuze+W0LPP6htMPPVUKMTfWcg0zTpcF9/fPfeEQitWaOtmLPUirhetnoW+vq/6+32XCcR5xyxCQV8nY6JyC+YJG41PYaiiJVJQVFRUqH+xv7CiXs0nDh9rER8Rx0bMSTbqaOcw9nTWG8fzufRjwvOnMa9ZrxPxuaLAvW4VcyAl4AfDnyXEDWa8IgEYf382vxSMZatgMLYbfMnXeYqvO4Wvaewz1+9PRCicJcTwXBmNO8SAk2A4ys+1WSC8y8/twbo6dTyepcN6Y+ZmoWAWAUaxCgbzPoMjmzaF2hcvjthnLrbg3s6YgZecvkGjx3sADTqOMwsWLENgWERMRF2c3yJC7Or1uJ5dPRv6+r7q7/ddJtA3H4Vgh0p+Upify8s+KiqpIirrxLdAnfVEa0pyyWuKU7qGPNSg9hXSxjVV1JjfoI5tYbWxpioypGn4WN65sUo/T8BLJW1lxM08cePP52ikZox78PbcqjVU0IJrN3DNjeocCvW5jH04XwF/rvKILHJmEL1w2bJlNHXqVFrXm+kuUbZv1/598EGiPjgtYQjh0UcfJW7w1TCEEYXRGJIAmDb58MMPqymU9957r/r74KPAooH2Z6jHuOA+EI55yosv0tRAgL54/XU1M8YYkkDMBINR3/gGZS9aRJ/8y7/QyGuuoRk7dlD24sX63swCcSM+5nuwhe8FhiTMfNLUpIYXts2fryI3xgVM/HAE7c1Xid8rVFlJ9Pjj+gYG0TFvu41o3Dh9gw14p6Ge2RE10XoWMOwKMFyKmDBCPwG1EDu6BcFUCrnbjv45N/68rkcgU5isD4aVwNTDR11jXaurRzazHmuxYnS21CuLgWEhwHE9rm06v7Yv8jMb+8wYFgTrcSkBqhnn5t5AIlg/GyItIjKj2UJgFHO0RlgdMOxgxtjXn4hF4SwhhufKyQpgtjB8sGRJ6N3zz9f+5WccURpP2UQXzRSLwp+5bDWtx1rauRy1bLMF5n/LewDYvgf4e1DvK4OFC7VhCws96sIqAGuEgU092+tZ65lYsWKFqmOUxYsX63viw/a6QlQSsihwo407rUqrP9F0qYUEQ0Q8BH1FlFvSyGq4gRpghoiZQmKdEf7MKPyxFb1ZEMyOm8kq695+m07wua/h3oDd/t6KFVgUHnvsMWVh4B+PvlUDqnscq3g4PL722muOAZnsrpOq8m+xeFQLmQH3evlLdy4OmC0Mn8Op7tgx+uI3v6G8bdtUZMbB6O3aYXcNNxQTY7jM4XIZl/OwIQrncLmYyzVcEEqtx/F21/rlL7XZBrEAR2vMSDDqwloZS90ZMzRH7UTqffyx9txYyl/V1angUwZwxhb6h6RNj8wpLePmeA3V6jb9oK+W1wqprDQxGbGmVptNEQw08XmICvJyqLMdQwoF5EFmlw4t4zvIyUMe1zXUpFK3BinQhBoa2ufaSI112sAGxEZWFnLSa8BMbzbV9wd42IdymabWksPbLD4geJ6zMUNi+AGzGxDquUsaaaE/YXHKyty5ROEQC3fMihg+axZN/MlPaGRRkZoOaRelMYzdNdxQbIAUuohLtJf0aC44xnEA0+5ap04RTZ6sHxADiPZo1MXyWMSJjIFE6737rjYDzFL+66qryDzYgA6Q0E9w7zoOrM6MkWBYIKozo2HuV0MD3UlUbIcews6MPR0dcf5CfX94SCI8xABnRsvQhsWZ0e7jr127NsLRzygpAZ69ODfMcQlg/mzbtm0LeTye8DYMNVRVVYX279+vHBjxd82YMSO8H8MT2I+hFmBs708+XLrU1nQsZBgxPFd2wwWf8jOL4angggXKkdEM1pEUCvu+sAzdZcrQw0kuu7n83rTNKG+MGNFjGwqGKg5ywT03b4+HvrwHEqkbbx0MsWL4FPXwTjPeYfHS3++7TCD97lgPH4UY6OHzEClE4sEqGFICPH8xdQnn5+vFi/HZnASCHYFAgHXJwvDxKGafDEFIOjE8V+bGPZpAsIKZDvBf2LN4cdjfJVOEgp1A2Mz3Zb/+rvhix47QTv7tWo9Rx1nW46Ev74FE6iZ6vb6+r+R9Fz/pd8cSEQqMedpkhBUiQQzBkDKMKZIomD8chzru/jt7FwhWYIHoN6dN4ewmhucKjXs8AsEMplAeXLFCCYb9Dz2UMULBXMwCwQqmTSIVtTl2grXEQ1/eA4nUTfR6fX1fyfsufiQp1ECCqT6YemSe5hPD11FcXKz8Ku655x568MEHExqrg9+Cz+ejH//4x2q6JAsIfY8gJAk4sfXyPLddcIFyXBz76KNRIzBG4xQ/y39atUpNp5zl0tfZhhEjwmm0wXD+TSKM87ilS/UtzqAeojB+xPfgKzgQ6sSbTRKOxok2B4nUTfR6ffmcoK/1z0ZEKAw08NzFvGHDQUu+DiFT4BeyPM+x0XnvvbSPRXs8AsEOxFTYyx2Az/i9cnFVFV2KEMkxIkJBcEKEQrrAD69Cvg4hU8AzLc9zzCDHw9AkefInci4RCoITSZseKQwEQfJ5fRERLQM+L/m4mCNiGmBqqN12QRAGnmSJBJDMcwmCCAVXk0Ol+e3UFG78A9TUnk+ldtmqgz6qa9SXBUEQBCFGRCi4nJzSfAorhUATkafSJlJmkHx1RNU1CEwlCIIgCLEjQsHt5FSSh5rU8IPSCTYp+YNKJdgJCEEQBEGIjgiFDKDYQ9Tk87Fc8FBPnRCkTv5/e52XvLVt1KaHxhYEQRCEWBChkAlAKVQ1Un51t0xoq2Vh4EVpJir1k9/PpaaACmrEsiC4lwOPPabyPxxHoqIInB17i4qK9MLrJpUcMB2PY9V+8wl6JYozselCfb+OIAwsIhQygmLyh1qp0lAAxX5qbdXFgb+SkEPL2G5kzRQEt4HASn9etUolhdo5cyZ9+fbb+h7g7NhbUNPKvweUaqJyJIRDA19EtW3t6sggN95NefjN8P6OeCxuztfUUtYl6zqCMLCIUBAEwRXsf/jhcPRCRHNEMdO7Y28ntVM+Ibt9qb+VDN/eTm7H8zvQ06/jHfFZ3Hq7Zl+vg3gICKKEgEzbb7ghouxatkxFZDRHYxSEVCBCQRCEtAfWA6SdNrj4qaf0JRMOjr3dw3Ad5GlAA43/zKyhdqOnrywOcRDVmbhv19nNwmjL1Km0Y8kSFbWxa/36iAKRALGAYyAkzCGgBSGZiFAQBCHtOcCNpsH5Hg+NnDdPX4vEzrG3oMZmGC6CQsqHmYGb9bwEZhBHdyY2E/t1Ply5UpVYG38ICYgGQUgFIhQEQUhr4JPw2csv62tEp7u66L0bblCOjT2wceztjeLqMmrnHr7P66XaXht7G2K8ZjzXQb4Gg+FcJnOZZSlTuYzmYvCJkS9GEJKM5HpIF7Ik14OQYeCZTsLz3DF7tsVxUQPZES+PIzuim3jdeB/EyfUDlANBcj1kNmJREAQhbUHqaDuRAIbNmKEvZR4QQYKQLohQEAQhbTnc0KAv9QQCAjEVMG0y00Cq6XiZcM89+lIcwAeCxRgtWaICsxHfT1q5kqirS+2OSl/qCq5ChIIgCGnL6IUL9SV74L/w0bJlFHK5xz9mMGDK43vLl6spkZc89JAaRjAXM9Z9KLlPPUWnuJGGEyTOhXNGZf16ovnzifbsIbrtNlKukOXlfFOPaNtNfiE96EtdCAn+jC9iOTeXqLiYCP4m0QSfXgdiZC3W4bgZSz0hKYiPQrqQlRwfBUyb+vSll+hzi7l25IwZdMHNN9MYj0ffIggpBs90L88zLALDZ82iMdwbPschNfJRbnTeR6NgYXB2No1fsYIu4rqYOnnkF7+gqYG4JjemDZvGj1cCAWDYAdaBSQ8+GJEu2uy3AGFgBrEU4AAJcQCxAFB3/v79arkHaMgxk+TZZ4n0IZyIsXt8liVLiLxeosWLtW0GfakL8bJqFRG/h26HWNiwgejzz4k2bybi70/VqarSD9Yx1aFrrqGp/Mzs3r2bCNE5o9VzQHwU4keEQrpgvAQS/DoO8Y8X06OMl40T5/DL9dLVq2nc0qX6FkFIEXime3met/MxF/Kz2PXcc5TNjcrYRx+loVOm6Hs1TnAjuGMqfPy7QZ0J/BzDonDw8cdVnc9ZJM9y6evMznnRKhjshMJn3FBCICAokx1WQaGA9WX2bCKIKtO97tGAQnDAOvDaa0SGYOlLXTT43IkhxMDgbbZ1IEAmTyZ66CFtm6UOiKleFEQoxI8MPWQAEAnvco+rN5EA0NuAoMC8a0FIByatXUszuYc4hBsCzHCAlQGNvgGEggGiMeZu2kTnXn+9OhY+DKh/KRqkDAMxFD6ur1cBlTAkYQZTITG8sI0bYyeR4Aj8CtA7twiyHnCngioriViIhUm0Lr5DWAVghTCEgxXUYfFHr7yiWQpiqQOs9Rx4ju/TDXzPwEoMYwgxIxaFdIFVriKBrwMvC/QswDlc8JO6SK11A2PkQS7GSG5Us6QgJAM80708z7AomK0A8DX4hEXsJ9xLxtDCGG5s0LP++N576evcs8bwhGFBgPXhvAUL9Jo9z+UmzNaCy7js4fK5Woudr3OZxOUttaZha1GA0yH8CSzDkLY9bQxhwh9g2zZtPdG6EDro8ZuGBxx79ogHASdWiBFLHdBrvReV90ME9SxwllvE1tKlS2kti0yhd0QopAvGiyKBr8P8kpnPZai22IMzXDZoiwrbl4ggJAvTc+nEdi5OjTuGIz7553+mE++9R6OOHaPPzzuPhhYU0NgVKyIEgoESCvqy23hd/xdcr//7CZfeBIPRMZjIxZhQaXeuCNA737FD64mbcGyAR4zQhhwM/u3fiP7u7/QVjZjqwrrwj/+oLTOOdTCU8LWvEZ06pa2jMTcNlTrWu/Zaot//Xl+JZCrX+cCmzpdffknDZSpqr8jQQ4axiQteFHbFLBIEIeVgOAAv52glCqMWLqTRd95JZ4YOpS+mTqXT55xDo++4g851CN+ssLuGG4oNaMZhGYz2kkZkRhzj2NTZXQuWRItIiAqCWpnrW0RCVIy6aOxNIiEq+GxPP63VQd1Y/angGGnUsZQFsIJYuPLKK0UkxIgIhQxAgrMIaYlNrz8W4JOwb/lyah8/nr7avp2mBQI04/33lR/CF6+/rhwbEYjJ7VMinUA/Gl4ZW7jAogBLoMEg9NBNHOICqwyGG/6EDelKrI29AY6Ptw5wqLN69Wq6xxRnYiGL0BdthigEe0QoZAD9FpxFEFLIsc2b6cMlS5STIpi+Ywdd8uyz4QRQcGScwi93TIHMZMFgCATd8K4YPmUKTefe8rXHjtFVfF+ss5YwPLGDC+oKPcnOzqannnqKjCGLAD9DU3pzyBTCiFBwIQMSnCUuguTzFqmxRFWKvOQL6rsoQF5s8zrMdw8GyFfUXbeoyEcBVddaT1/P6k7XG/DiWj6+Ogjyuuk83R9ASDMwxTE4f344pgJmQGDqo3WapIGTYMgU7ATCNXxPDHGAmCjYBmdk/PYx5dkgM20swoDDCktIB4zRtBjYOG5caD0fi/LG8OGhYFVV6Pj+/fpeDWM/ipUvd+9WdX6fnR0+Bud0ZOnSUIjrxEZnqL6QQlRYz0vaekt9If9phaF6taElVMHXo4oWtTcSY1933foKXqcK3sN7sWyct6UCakgV7VSW86r92jU7I64vpBPv8jO468orQ5+uXatviZ9j27aFdns8obf5+3cr+B2bf7Obp0wJ7Y/xnpz+8svQ3qeeUnXM58A546EvzUEidRO9Xl8+J+hr/bMRuWPpAh7eGB9g88vA/FIwCwbzPoMjmzaF2hcvjthnLo5gH0osgsHUQNsTRSjY1e2sDxXy8Tjc3OCr5cJCta9Q2xA+TtHr5xCE9KHjnnvUbzAegWDHwWefDf3PvHnqXHgfxIMIBcEJGXrIEFIWnMUMhif4/GputCkIjplgRxv/v4DycrT1eLCtm5PHW4jaOoK8iKWN1N4ZpObGjVRY1kA1rDo2NjZTsLOd9xRSfq6qRVTsoQreUpVbREXegD4cIQjpCYYCMZRgHmJIhK8vXkyzN21S50IEVkFIBiIU0o2srN6LCQRnOU9bVBiCwcwfb79d5YAwg+Asc7TFbuyuhWIlBsGgESRfkeYjgOLklhAzqvGHaGim9o0sKVhR5OYXslJop+YeIqOY/KFOakGFNSWUm1Vk8pMQhPTDnNehryTzXIIgQsHljOGCBt8qGOxAcJaLuVzDZSaX3o7vFYgPiwDRev1t1KEa5RyqbA1RqLOe+/q9E1lXJ9jBWzRRwP0uUrqgqorWsGTwFHOd0jI+9xqqqmLlUOFheWAmh4r9rdQaalHWhcZmUQqCIAjxIkIhXUBwmlgC1KDYkLLgLChW4I2OwCbI4GY1kxZXU33hRqoqN80+aG7kZjoGjOECU11feRVv0UQBGn6lJUBhPssGRh+aAIXhcQd9BgRmROBEutgQBEEQ4keEQrqA4DQJBKjp1+As0QRCGFgROqm+oJFy1ZBDLpVUcSNe0ULV5u7+mpLwkET39MVi8ne2UD11123ktZZOf9hSUOzBWAKfr6yUrwSKSd+kWx00iv0tVFG4hkpy+Ty5/AEq6qmh0uz8IAiCIMSC5HpwIebcDhhOMM+7Bph7jSBMcIo6tnMnfbRqlW2cBFgWzPOuEV/BFvgjIKhTH5ysBEFIbyDYE20OEqmb6PX68jlBX+ufjYhQcCF2ueuBWSBYQWAm5K1HemkEWrLDUSgIgpDxiFAQnBCh4EI2jBihZjcYRBMIVlAP1gVYGb4yzVhAvohrkcBFEISzEhEKghPio+BCDEFgF961NyAIkOcBdWY++yyN1uPoS+4HQRAEwQ6xKLgUDCUka650Ms8lCII7EYuC4IQIBdeCxEvNlOevDM8ICPi81FHqp0rykbe8UYs/UFBD1X4+gvfVtWvHEeWTp5rrySQAQRB0RCgITsjQg2vJodL8dmoKRzsMUFN7PpWySCiqy6Pq1lZq5eL3NFG5L0g5lX7y+7lU5/OxeSISBEEQhJgQoeBickq50TeUQqCJyFNJ1NxIBZ5iPcYAU+yn1nD8gCD56trJAwuDIAiCIMSACAU3k1NJHmoiSAWlE1T7XxBOjBTwFlERci0YSRYCddSeX20JcywIgiAIzohQcDnFHqImn4/lgpbnICePwjkNVJ6DVuQ50Ag0tVF+qYw5CIIgCLEjQsHtQClUNVK+ER+52E8NVEdFRV7yer38by2RByaGIHW0JZb+WRDSjd+u/C69+oMyOnb4oL5FEIRUIbMeBEFwFR9tfZVaHrlVLQ87L5u+/eQWGjX2pP0sIP63sdFICVZAZQ1+Mlx2Al4fER+f26cZQQ6zj/jfdqrm02snSs61UovMehCcEIuCIAiu4fSJr2jDk/fra0ST5tzEImEyLznMAspjeVCjzQBqba0mKvfyHjTuRVTbprXYfZsR5HxdTZ70/Vr73nmDNq2ppl8+eFNEwX34YNN/60cJQuoQoSAIgmt46+f/h44eRJ5UopEXjKX53jq1DOxmAUW2w53cy9fSk5f6W6nGyE+uSHxGUG/XTfRasJz87M7JShS88+ITSjCYS3vz0/TKP5XRukXjaNevf6bXEoTkI0JBEARX8On72+mdpif0NaKrl9UqsRDGdhYQ9+xrNX8dr7eDPA1oxPGfhb7MCHK4rkZi1zKGV2LxwTj+eRet/9H3lHAQhFQgQkEQBFew4Yn71dADmHDFdTR2xtW09T9qwxYGYJ0FBApqdHM//AgcTP19nRFkd10nYrnWWz+v1ZeIhgzOomnZWTR/4qCIknfhIBo5RD+IMdcRhGQiQkEQhLTn3aYn6ODON/U1oq6PdtEvKmapxhGm+TDWWUAxkYQZQTFfN7Zrmf/WBZcMovwxg+iiEVkRJe/CLN43WD+KZAaIkDJk1oMgCGkNGsBnlk4PWxOsYPjhrme6rQqZgL94uL4UH96A/T2KBZn1IDghFgVBENKaTf5qR5EA4KuQaQwemphQEIRUIEJBEIS0puvjXfqSPUc+7ogqJNwAZi1gCAXTIGFBmfOd7+t7Yie/9Ht04osu2tZYp84lMyGEZCFDD4IgDDiIsjj+8mspv+R7PXrTmAoIX4RP339HefjbMebSWZRzwxLa+/bvqOQH7ostgGmQho8B/v7LuNGfteiBiFkd5uEI6xADHDrbXnpSiQPjHsU7JCNDD4ITYlEQBGHA2b3xv2n/uxuULwIcF80WAsxwuGXVqzTCPBXSxPDRF9EXn+6jD99sUdMK3YjZERF/O+Im4F4YFgYn4PSIcNY4FnXMQipaPUGIBxEKgiCkBTc90kgltc6CwTwNEgw9dzQNH3URXTjlMvrmwz9XYiKTsAoGM4jIiOGFpuXXUfD1Rn2rIKQGEQqCIKSErp979aXYuWjaLFvB0GXyQxgyfCSLhGy6aOoVdGPNs0ogwOqQKcwdP4jOH5alr3ULBjOIyIghGTMTz8ui6y6RV7qQfMRHQRCElLD3/nNpWO51dLwzskGz41fB07ZT+xCNceva79O+7W/QiZMnaOiQIZQ9pYCuuXuVrTjAOP63crpjC7gF/P0Gxuc/8EWIOg+F6Mhx51c0gjFNGkU05fzu4Et254qF/Ke/pJ1/P47GPr6DBo04X98aG+KjkNmIUBBcjHPmvnDGwIIyauD9OXxswFtOtcggWN2dQTAa6Mmh14ae7cGdW/St3Yy//Doac+kV9PUZ10SGEhYUEAoTn/hCX4sOGninGABw0Nvykwdp0LCRdOrLz9WMADunRxDtPOmM2VHRaNxPnQnR+138lB8+Q7xoy9dGZlHOBVoAJgOzUIjnXnR1dVF2dra+Fh8iFDIbEQoZBJyX9r3zumrYELnODDLsoWFDL0zLtpcZBJG2N8/PL1qsBVQ8/2pPO9WRvi3oo6K6PGrIr+XjWnmbJi5KlXhwBlPMtj//L45e9mYML/Wrl/5A5r+b6KtQgEDAbAc8r3O+U6OeXVgYkBjq4I4tdGXZAz0EQyYIhYXTBimBsPtIiE6ejnw9nzNsBJ06/qW+1g2GKqaxYMDwQ6JCoS+IUMhsRChkCG+ufUQlzDE7fzmB+daFFXWZ0aixEPCyEPBDFQS85IVA4P8XdXioJo/3dzRRE4RELo4j8iAlMFWTP4pJAfkDEombj/t67X2RY8lnM4kKBTuBYMVJMGSCUMBwglUgGPdi+o13qU7A28//0DZOAoYfjp3UVxgRCj0RoRA/4vmSAaD3ixKLSADIMrf+RxX6msuJmrlPo60pQMHmdrTklFvqwQ2goL7Pjh0t3Vn4Ro0M0RU5p+kbV52kW66NLHNmnKbsUd0vHLsXtxA7uH9wXuz4zc9owT88HdVJ0cnpMRMwiwQIBNyLO9ftUiIBZE+arrYhRsLssmoadl73cIFZJAhCshCLQgZgDtaChi3vkjM04Wtn1LrBwUNZtGf/IP5X04bofd39Uu9mdVcAS0JHPgsAi2VBiQZtqIF3Up7fr3wZAt4i6qhudfRTMPfu4sWNvdlUEY9FYd2icdz4X+FoQegNw8KAeAxu/A5+clt2hNA3WxB6A/UgsmBlME8h7c/fuFgUMhsRChlAog1b5jRqAfJm1VJ+p974s1AoqiUqKODltjaisgbylzaTt7yd8suIGts91KqpCFusL+146Ms9hdjb9euf0vtv/Cd98t52fWtyQW8UDfGVix5QjVEqiUconO1sePJ+ZemLRyDYgZgKbU1PqkBMV9x+P82vqNP3pBYRCpmNCIUMINGGTXq/9mAYBz4f8dIXHwWIBATPsQYVShUwV3t+9LoSDqlChEJ84BlI1uyZZJ4rFkQoZDYiFDKARBo2cbzrBmZbjIsjX4A1vr4Zs+XGSWQhKc87Lz5J+999g/K+eVfMPcNEHSj7wtTCW9U4f6oQoXD2IEIhsxkYoXDwX+lg7cM05O4v6MJZvL797+jjn/yRzq95nUaNfYUO3f+/6Jh2pGLI3BV0Yfnfkx5PpBtVr4FG4jzjtHPCl2fILdtp7E36ALR+LWxXx82Kfv4vG66nT7du1bf/F40tv1ktpxPJatgSbdTiZf2PvqfMqak2dSeK2ccD4D5c7rlPOcyZiXY/jXuJxDyJJOWBM55hTYCT5Oy8UzQ4BXGDdu0ZTOv/5xy1nOoxbBEKZw8iFDKbtJ31gMb+Yn7JXFyzgrtbD9OhV6P5qUdy8q0WJQzU8vYXwstmbM/PwgMiAYJC2/6/6FBqhor7xJtra1QgIIR1RSOHhhjOXLGCRg092GeWzlC9WJwL50wVhjc7Pmd/mdbjwSwSAD7vf/7va1QsfcTUj4b1XiaalMd8X6KKhEtbiBZ1auXGen1jIS/r6xfqmxyYPrl7jn2ifhiCIJxdpP/0yLHTVU//5P73tPVeGDm3nGjfC/SVekcH6au3uOHHNifM55/1f5V4UFYOnZMHYxco/UWiDVuyGrVESXfBYAUCCjH1f1ExS312M9HuZV/p1ZLwP7lEz3N5i5dvrCC6qoGXef3XjURzDPEgCIKQHAZ06CGypz83YujhpDF8oB9L5uEEA5uhhyF3/xfRT/T6s1p42ws08pbL6Mgv9eP0oYfezv9lw7n06VZjuELfyPRl6txAk5VFlE4WN5j402FIwvyd3nnzCXq7YzDt+nAwne7ufPcAzoBWcYCpqRg2MEz7IFaH0YhhjduP60s2wKJwYRPRIV6+0MP/lhBN69SEArbdyPt/zdui4H9xmL4U++dLBBl6OHuQoYfMxiU+Cv9FF5bfHJOPwpC7t9OQlll0hFbQRXNeoE/f+jaNLdlJB43jbH0UIs8f9lOYsILGPhzpG5FuQiHWhs2KXaPW30AgTP/6SBr3JbIzpB4noRQR8lZvpE+wiv3j7sHUFhxMx453x9G3w7iXhlnf3BDHmpTH7jPYYhUK2bz8Vj7RN/KIoFsQe+f52IVCqhMoISnUmL9HOCwhkxGhkNmkrVAI9/ijYSsUvqBRB6+ng7/UHRJxnrE/6j7OalGwcPJVve6Ecrro4f9LI/Tt/YEhQnrr5dn1PmNt2KI1aqnqXVrFlTFXHE6UiDDXXzj1cJ16811Hs+jtThZheyIbU6vgQOTGWXmnaeQwbWMi99TpM/QAQoFYCKiROPgmlLFQaGThsFFfrzkrLArwr8iIEOQZggiFzCYjQzgPmfVt3Qowl0bO6kVsmGEBc0gJjP4XCX1lKP/BU8efoUnjIiMyAjRsBlMn2B/TH0AgmMPRWsf904V9nwyilo1D6Be/GdpDJGRPyqPR4y/V1zTeYXH2zCtDadO75/RqfUgKf8FiAUMMixpYzWB6I4sFODLeiPX+nWI5UCAEecsjt5p8axCB06dCeRsgk6iPS1FRkV543eRyFAgfj8yivN8buT82nK/rNZ0sOdcShIEhM3M9jC2hkROwcBmdE0fMke4ZEg30KfeGPuZyMI7ZFgNFtIYN2ebM4rnfGzXGKhDSmRdeG0q/3DCEPjoY+dNAzAHkHrhjzTu0+N//SDf/Y6OanmqAYR/j3qaU90q0oQVYDeDQ+IeNRIeqeB1FX89wEH0Q5aOtr1JjxSxdLORQKRJ+hVvsADW151NpHlFBTSu1tqJUcx/Ay3vQuBdRbVu7OjLoK6cmD+/38/46H++NB+fraonOk3ktQRgYJOBSGpHI0MOY7BB90tWzwUfDVnDbfSpcL2ZCIA6+NSwwvOvNfg2pNEPbgb+jP68Zy9CDGZi2c65fpMIdO0UwdLq3BkkfekgCbh56gCh44X9fHbYkQHiGh68cMol25/0IkLeog6pbS3k5hzq5V88HU7GqF1tmUVscM5hWU2slpELfroXZN3s2/7LHM4ZnctKcG2nK/Fv1LQOHDD1kNplpUTiLMIsENGx4cd6xZruKuGck18GL5NtPbrHtBQvafTODQEnwoYAFBI1QtDDHTvcWxDOGbs4AaCTuSgX9ZUVKFZu4J26IBHxPhWh1DRwyibbVcuPNDbXX20GehkputvFfN/FkFrUlagbTxK8FiwnipGDaM2KmQDCYC3JDYPouEmql6zCekBmIRSGNiNWiYM3tgBfmzJLvqbDMTlEazdj1gtGo9Xc2yXSxKJgT8sB6ALEVTyNvxnxv40nK8+oPylTmw/4EwgYiJ1Uk26KA4Ybfrvyuvkb2aaijZhKNJKD38llBaL19tS16ZlFHbK6rWRS0E8V7LYgE+GDEA0Ky4x0wEIhFIbMRi4ILMcb50bDh5YCe79y/qYlJJAC7XvBlA/SCSQeMe4iCF22iIgEY9xbniidzH0Jx9+W6iTCz+G59Kf2BFeH3T/69vkY0dsbVKow5etsIfBWmmHvqVY2UX22jDBwors6nJjg6+rxUSzXxiwQQ43VjvZY578eQwVk0LTuL5k8cFFHyLhxEI01zt811BCGZiEUhjYjVogAQ2RBCIRkk81zxkC4WhXQB5mSE0kaK4FRiWE5S3ftM5v1G7xq9bCdgDetvoZVKzD4rN04dTMMcwl2c4bd3y3umGBz9+HsyIxaFzEaEQhoRj1DIBEQoZDbJut8Yf0fYbydgXfCsfkNfywzMQiEeRCj0jgiF+JGhB1fjMIcbHlLwrtbnj3u9mBAGcLzu2OUztglCeoOMnNG4eM5N+lLmkEnWEcH9iFBwNQ5zuMlHRXV5VK3mjreS39NE5VAPwWZqz68mv99P/sriCG9sQUhXvj7jan3JHozNw8kRibrcCqwm8LfYtEab1THnO9/X98QOhpJwD7Y11qlzyUwIIVmIUHA5OaX5FFYKam5WJVFzIxV4TEKg2K95X3e2Uxu/RGBp8AbEniCkD5j18W7TE7apr+FsiqEFxAZxYvDQYbTj5XVxzxRIF8yp45Fh9auuP9Fdz+xRQwlGMWPejgLn2XOGDlfZTN9c+0jY30UQkoEIBbdjO4e7gPJz8a82BauoKIuyvHxErocaWv3kb20lT1NdxJCFMJDspcCueir6XT0FjuqbFHvJt7WevCi7tkQOFe3jbfv0ZSbI9X2q7l4KRpzDHWBq6P53N6hG0k4wwA/h8Ee79LVuMANo3t0rVcP44ZstUR0e0xkjNgTA324IBsPC4AQcX2FNwbGo09+p44WzAxEKGQBmZjX5fCwXPGp+dk4eUWOz1qwU+zH80EIVvBxs7qDOcGvTRh1iVEgLgruep6ZRVdT6V4uoY9cL3YLg6GZqH7WI/HOryD/9mqhDRTnTq6hyFC/se57qTEKh+ytOfwGBIGEltfaCASb1LpNQsAoEBMZCXIVMwioYzCBeB4YXmpZfp+JLCEIqEaGQCVjncBf7qYHqVBIcOC4WFdUSeXIpp5SottyrxZ7PT3C+uJB0Oo/uoXw08jSR8ugj6lRbmaMfUdve58n7u+Xk3bdX32iPYVEI8rnajsJCsZyKttZTM+rtq+flzXwdWCdSF2ApGVw0bZatYPj0fS1zgpNA6BF4ycXMHT+Izh/WHUHTEAxmEJER98DMxPOy6LpL5JUuJB+ZHplGyPTI1JKu0yMD3KDT3CotWp9pmY5uoeAozZIQsR1g6IGqyK+Sn2lCoXlCFVVCDPD2av5XrbMACWxdTk2jFpOHlzt2Pkd01WrN+pBicL9j5VfB07bPwqfvb6eta7+vRMOYISeoK3Qujb4kn+YurbUVB3imvpXjEHQgjcHfb2B8/gNfhKjzUIiOHHd+RSMY0yT+Lqec3x18ye5cqebiJ4/J9MgMRoRCGiFCIbWkq1AIN/Kj4JPwPOXpgiC46wXqnPBtKtYb+47ppgY+LqFQz3UXEVIh0dGPiSZEH8ZIFqcP7aHBF8YWyCvaswDvfTjmDR42gk583qVmBOSX2EfQ7O9nKlkYv31gNO6nzoTo/S7+bg+fUYGV7PjayCzKuSCLLhrRbYEwC4X+uhfr1q2jpUuX6muxIULBPYidShAGmJwJ86n9D/UsEn6ofBKKIQJ27eXtRLVq+3KqHbW4hxWgbScfxyLAu/UFajb5H7TtjFwvnj6Jz/88Ne97nsr38fX07akmVpHgBAQChh4QqvkbD/2M7ly7k25Z9UpUp8dMAAKh41CIfrsH/0aKBKSNN/PnYyHatPcMbfjoDO39fOAav3hFguAuxKKQRohFIbW4JzLjFvLtu5gqJ0zU1zMf87MAgYDYCAg1jSyedkMMGJJA8q2DO7bQlWUPhC0MmWBRwHDCydORr2XjXsBHA06dbz//Q9s4CRh+OHZSX2HS+V6IRcE9iEVBENKOa84qkWBgtiD05qTo5PSYCZhFAgQC7gXiJBjJ4JD2HNsQZ2F2WXVEinKzSBCEZCFCQRCEAQeNXSwCwYpVMLgVq7+FnUCwgmyxVy/7Ad318w9UUCrUMSNhoIVkIUMPaYQMPaQW9ww9CGcbG568n9qbn44YYkgExFRoa3pSBWK64vb740p13t/I0IN7EKGQRohQSC0iFIR0BpEUYSVIBsk8V6oQoeAeZOhBEAQhDUhmw57uIkFwFyIUBEEQBEFwRISCIAiCIAiOiFAQBEEQBMEREQqCILiOnhEZg+Tz+iJSpwd8XvJxKSpCqnUUXjdlTA2Ej0dd3o/1uDOqOl/Xa7pYcq4lCAODCAVBEFzH+h9VUMsjtyrvfo0cKs1vp6Zwix2gpvZ8Ks0jKqhBqnWUaqJyL+/RGuvatnZ1ZNBXTlTN+/2l1FHn473x4HxdLd9lMq8lCAODCAVBEFwFYgWgfLT1VWqsmBUWCzml+RRusQNNRJ5KS16LTmqnfMrlpVJ/K9UU6Fu1NpzJoTw+IpzmO0Z6u25fr4V00pvWVNMvH7wpoiD2wgeb/ls/ShBShwgFQRBcA0TBJn+1vkY0Zf4t3VMBcyrJQ03KxK/aaz0nd1utl7xelA7yNKARx3/dFFeXUWO5dkytZgaID4fraiR+LQihn905WYmCd158QgkGc0GAplf+qYzWLRpnm/dBEJKFCAVBEFwDRIJhQYBAKPRGRh4s9nDn3ufjZtujUnWDgho/+f0olVRsmzqzlBpasb+ayvSef7zYXdee2K4FkRA5tOLM8c+7aP2PvqeEgyCkAhEKgiC4AmPIwQCpp4ee250QSYEWu6qR8qujN9eRNFOd10c+bzm151f30tA7EPN1Y7sWsmcaIJvktOwsmj9xUETJu3CQyhZpYK4jCMlEQjinERLCObVICGf3gp41/BHQewZjZ1ytsigePbiHxl9+Hc39mxq1PVMw3gXgxqmDadhgfcXCGX57t7x3Wl9z17tDQji7BxEKaUSiQqGrq4tefvlleuWVV+iDDz7Qt2qMGzeObr75Zlq4cKFaTidEKAixAjM8zPFO3P1SV0ZlSzQLhXgQodA7IhTiR4YeXM7KlStp6tSptGTJElq3bh2tX78+ojz33HO0bNkyGj9+PD388MP01VfueZEIAoCjXjSRAOtCpqVUlhTRQjohQsHF1NfXq8YfFoV58+bRihUr6LXXXosoTz31FHk8HnU8RAVEgyC4ibaXntSX7Ll4zk36knuBGMLsBkyDxDDLnO98X98TO/ml36MTX3TRtsY6dS6ZCSEkCxl6SCPiHXqAleDAgQO0du1aWrp0qb7VHlgXbrjhBrWcLl+5DD0IsYB4Ab159OdcX0bX3v+vPZ0bXQKmQRozHGBNuIwb/VmLHojIAmkejrD+buCrAUEFcWD4caDuXc/sUcvpiAw9uAexKLgYiATQm0gACxYs0JcEIf149Qdl9G7TEzahmYmuve8J8qx+g6YW3qpv6cngocNox8vrlC+DGzFPg8Q9QNyEZ5ZOD1sYnDi480367crvqmNRxxAJIFo9QYgHEQoZABRyLEUQ0pXdG/+b9r+7QTV4doIBfgiHP9qlr3Uz/ca7aN7dK1UAog/fbInqy+A2rILBDCIyYnihafl1EVNGBSEViFBIA2AufHPtI/pa7MAvIV6mTJmiLwlCenHTI41UUmsvGDD23mUSClaBsOAfnqZbVmWGSJg7fhCdP6xb2BuCwQwiMuJvNzPxvCy67hJ5pQvJJ8GnKkBeS28V2dAkwUl8fPr+dtUjQFQ1OCCByz33q3+dgEPi7bffrnwONm3apMbarMXAbt/u3bvp7bffVrMkli9frh8pCOnBRdNm2QqGT9/X4h07CYQJV1yn9mcC487NomsnDeohGOwwgjH91eTBNHvcIBo9VCyHQvJJ0JkRQqGE2uo7qbUyBynRqCi3ishYzxAQk+Dxxx9XzoLJBi86jKeitwCnowLPfTR2xjU05tIrojpkmYcQ4Hfw6KOP9vA/MI6xfrUQCPh7mpqa9C0D69gozoyZzYGaaXT6SGzj5L8KnrZ9FiCmt679vhINY4acoK7QuTT6knyau7TWVhzgmfpWjkN0ojQGf7+B8flPnQnR+138ej18RgVWsuNrI7Mo54IsumhE93vB7lzpyMIXz6F3Pz6ir8UO3m99eW/1tf5ZCd+wBGgJVXDVwvrOiHWqaNFX60OFhbyObVQYqmjRj+vk7bytoqJC/Yv9hRX1ofqKwu5jjXPaHRu+Hl8iXEc7h7Gns944ns+lH2N8LK4UPlfE57LAve7Q0qVL9eMSvEVROP754dDPy/NCP144LPTav9yt1mPF+EzZ2dnhZRYKoddee00/ovsYg23btoU8Hk94+/Dhw3scMxDg7+9PPr5vpL4k9Afx3O9oz8LOV38a+umSS0I/Xzo9tPavx4beefFfQ6eOf6nvjaS/n6lkgc9tlA/+bkTod3eOCP176fCI7Sg/uS27xzaUZ28bHtqydIS65+btmUhf31sD/Y53FloAABuhSURBVN5zI8kZ0Ap2qNzrhfm5mnWhpIqorBPfBnXWE60pyeXegnYoWEMealD7CmnjmipqzG9Qx7aw2lhTVaeysBmEj+WdG6v08wS8VNJWRtzMEzf+fI5Gasa4B2/PrVpDBS24dgPX3KjOoVCfy9iH8xXw5yonn2m8BBYExBlAACMEL0oV8EnAdCY4aMGjO5EpXRhCgDWBBUN46iMKlg1gQcAwxezZs5UVgQUCVVVVqbqCkO7gd4Khh47f/Ezldbhz7U66ZdUrUZ0eM4Hf7glRx6EzdPI02jSNUWMnq2GWv206THes2a6GYMwcOR6ibQfO0O/2dFsTBCFpQC3Ej25BMJVC7rajf86NP69X8BEGJuuDYSUw9fBR11jX6haGlOHAeqzFitHZUq8sBoaFAMf1uLbp/Nq+yM9s7LNaEFJd7p41RKn9+RMH2+6PpRgcPnw4xIIhwsJgLbAgsEAI7d+/X6/FSsnmuP4s+Mz93eMRi0L/kqhFARYEWNz++/+7MbR3++v61kg+ee/t0Cv/tEhZGswWBrf2ovG57QruA+6HHV8cOhDa8v9qlJXFri5KJoL3R1/oa/2zkT5ZFLjRVr1zlFZ/cUTe9dgpJBgi4iHoK6LckkYiTwM1wAwRM4XEOiP8mVH4Y6teuLknnmrQW/jws5AaXzRnf0sEWBQee+wxZSVYvHixvrUb+C9g3+rVq9Mu14MgmDFbEHpzUnRyenQr1pDNhgXhznW7elgPDODbdPWyH9BdP/9AWSZRx4yEgRaSRdLn0uSUlnFzvIZqdZt+0FfLa4VUVpqYjFhTq82mCAaa+DxEBXk51NmOIYUC8iC5fIfmDQ1y8pDgfQ01BVQNCjShhob2uTZSY502sAGxkZXlVcMcCFiExhROi3bTB83CIhnl9Q9P0by/vJ5KLh1MOze+YnuMU7EDQwwYMkFeBzBkyBAaMWKEWoYAwgwHJyFkd43+KBA3meSpLvSNYedlxyQQrFgFg1sxxEAsAsEKBAHCN6PONx76qRrSBIjuKAhJgV/aCWB1ZowEwwJRnRmNsQE1NKAPNTC2Qw9hZ8aejo44f6G+PzwkER5igDOjZWjD4szo8PFDLBhCLBj04xK8Rb2w0f+AMg2+8cR9+pbYMH8mOydFY4jBbkjC7PRobDubkKGH/kXud3xgKCFZJPNc6UZf31tn23svGaTvHevhoxADPXweIoVIvBiCIRVgjPXpW89XYsFpHNYOo4F3EghWnASDsXw2IQ1X/yL3W0gFfX1vnW3vvWSQWWG8iv3UUlFIa0q0IFC5VW1UUd9AiYZ2MIYkUgFMplcuekAtI54CAi4h+lysWGcxOPkgmH0YzLMkBEEQBCEWJHvkAIKpXciMBycuA2TBwzijE8XFxaqhv+eee+jBBx+M20ERKamRntrn8yl/jG3btul7Mh8JuNS/yP0WUoEEXOp/RCikAUhk8/bzP1SZ4Ix54f0ZsfBsQRqu/iWV9xsZE0+f/Ir+8r4n9FTMQfJ5mynPX0nF2iEU8Hmpg/9tbDQcnguorMFPlTk4tpwase7h9eIgH1tHtY1ENbwfPtKx43zddqom3pzEawlAhEL/k1lDDy5l0tyblKf33S/FPvQgCGcrENbImIiMk40Vs1TwMqIcKs1vp6ZwtLYANbXnU2key4OaVmptRakmKveSz1dOVM3rfl6vxXodNeX51f6Ounhz1jhfF/IkmNRrCcLAIEJBEHoBlh5k90RaX2tB+t9MSm2c7hjDdQaT5twUjh+QU5pP4RY70ETkqbTEdunkXj434pWtut+Stk7tbXoslxzK4y2dWIyDaNfNScK1kBcGz5n12cN9QLppQUg1IhRcC0yevohw1zB5+riYw2Vrx/E2FF/AhT0Y57+zqKhIK+HMpThWW1ehNPoIXtC/4B4rMnzC2RTr1oL0v3BG/dmdk1UvV0gtb/38/+gWBC3g0HyvlnVVkVNJHmpSz4pqr/WxgDbuyavn39tBngajEednpaiW8nk9jwooL1JRxIfDdbtJ7FoQoHiuIArwnFmfvfbmp1W66XWLxkX4OQlCshGh4FqcTZ4RBJupPb+a/H4/+SsTjZ45kMRgUlYWZRZBYTNvaZ/NungRQwB0fbRL3xKdY4cPqnFzvLyF1IBMku+Yoi9evaxW90/optjDnXufj5ttT9hnoKCGn308//AjUD+AAHmL6iivQevt53JHv0M9LEHlW5AIdtfVSOxaEAl4/vBc9cbxz7tUqnp59oRUIULBxfRuamU626mNe8Ne7nl7k9HNHgCc/s62jgAFAlya26mAu3H8p+okZkI289bPa8OOpcOG8hkvPkML/uIU3XLtyXC5ed5Jyp96mkYO63aMQj0hNWx44v7wd4LIjYhAuPU/asMWBgVa7KpGyq/u0a0PE/DWUlsBP1J1sDL4iEo91A7fBW+5EtXONaPgcN1Er2V+joYMzqJp2Vk0f+KgiJJ34aCIEPDy7AmpQmY9pBnIpw9infUQ8Hq5kp8raP8WB/iFRNx7Mt5AQe5p52iWBOPYhF6EA4zd31nU4aEaWFA6mqi23UOt1R1UVM6igV/MbW1ENa2Rf2s8XvjG9wDuvPkEjRrp/DM5cZJo7a+G6Wt9m7GCHuSuX/+U3n/jP+mT97brW5NL9qTpqqFFHA9rfoBkksxZD8jjsBEOgTqwJBi9bfwNCF+cSZifvxunDqZhg/UVC2f4sWx5rztj5NkwW0pmPfQ/YlFwOc4mT41gcwd1hg0JbbrZ033YmpTzilVcieLKaiqjDgpSKTWwOPBzg1KGtB9J4plXhpL/xWGOxSwS+gIaPvhDwHEyVSIBYDgFZuoX7rsm5qGVgQT3ZQvfEzNmk7xhZchUfr37NP0qaF/MIkEQUoUIBbdjY/Lsdt7yUSf3uGuVqbOIavNrdA9sFxLt7yyCGbeUcqiZ6vhv7pMJWWcgMu+h8Y4wo6cYjG2/uS6yAU5HNrHwiyYG4KuQaUjmRyGdkKGHNCPeoQchdqKZwuE1juyFYy6dRbMWPaDM/+jZxwuy+BVW1NG2xh/S/nffoLxv3hVzFkCkSjaEwpwZp2l23ika7GBy7gu79gym9f9zjlpGg5Sq+B3JGnqA5SOahWV2WTXN+c73Xd24JuP5w7N3zbIf0B9ZcH781q/jevbchAw99D8iFNIMEQqpI1rDhWlohjkbDQ5S9OKFbfWqN48d231HeOG/ubYmfC7Uv+uZ2KwE5nPffevxlIgEAwyZGKTqWYtHKLz6gzIaf/m1dLmnO0aCAWagwFHv0/ffUVYQO9DA5pdW0O6NL1HJD9wXWyCW5y/asweB2fbSk+r5M+5RPM+emxCh0P/I0IMgMNYxb8xbRw8fgW7M+5xAY4aeL6apmY+Ppa4djiLh0haiRZ1aubFe31jIy1jnfRfqm1wGoizuf3eDuufWIEJwvETk0hEW0WYw8sJxdOr4Mdr1aoNrg18l+vwhGBim5eJY1DELqUSfPUGwIkJBEByI5YUNZ0DMd0dQnFQ6IEbwP7lEz3N5i5dvrCC6qoHofV7/dS3RHEM8uI+bHmmkBf/wNCGoEu4nGkEzVv+NEeePoTHTrqDBQ4bRnL95hDyr39D3ZAbW588MxBTuEZxfJdCXkGpEKAiCBcRHGJPdbZo0v7DNIIQuIjeae7GwBMC/IKVcyOLgUpQ8FghriN5rJprGAuGqGlYu7m40YD349pNbaGbJ3fTqPy1SvWUIBBR8D2DYuefT2BnXUFbWIJp2/SK6Y812lXU1U5g7fhCdPyxLX+t+/swgIiOsWGYmnpdF110ir3Qh+chTJQgWpow/Q9++4YStYDBjjYSH4EuIuTB35il9Sz8wTRcMEAjvNRFlZ0aDiYYfsREunHa56jVv+ffvq+0TrriW8I2MnXk13fGTd5Qjo5udGO0Yd24WXTtpUA/BYIcRjOmvJg+m2eMG0eih0Y8XhEQQZ8Y0Q5wZU8Mn/1pMxzudTdOYk27gvf24vqSBWQIbtp9Dpx0MBYjMeNO8UzT2wjP6lkhnwW/lxOaVGO0zhIGPApWwKMAKfBMgDFgo/Jq3AfgqvJVLdEhbdSKRz5cYaLh6f8Xgb3d65jHk0/zQTfTZ/t00dORo8vhaHQNF4feT2r8nNZi/e+PznzoTove7iIKHz6jASnZ8bWQW5VyQRReN6BYIdufKJC5+8hj92beQxvx9OK57XIgzY/yIUEgzRCikjtDJryhriH3vM8KjXG+kEXHxneA51Pb+YDp+Qm1yBGJh/hWnVKhnkMisArvP0AMIhb/gf+Gzls2C4INyFg0sFr7BYuEDbGti0bAGR0Yl3WY94G+3+xzwU9jkf0At55d66YNNLylfkEJvHU2Zf6vabsbpPOmO+btfOG2QEgi7j4To5OnI1/M5w0bQqeNf6mvdwPIwjQUDhh8iBGcGvkcee+wxVRJFhEL8yNCDcNbgJBKsQCBs3XEOPfPqMHprZ6RIQE8WDneYgodQyAbHjmfRb/8whF54bSjt+ySFP6v3Soie5wILAhwa/7CR6FCVtu0P2N67SHAD8EnAlMnfrryLCjz3KUfFvG9+p1eHx0zgt3tC1HHoTIRIMJ67v206rHwyrPERjhwP0bYDZ+h3exzMXhlEX0SCkBgiFATBQjSBgHFzvKQnzb1JvbCvve+JiLnun3Rl0S83mDL1xMGw87L1Je5JH0rdTxOiJl058UWX8vCHX8LXpl9l66jo5PCYKdgJBOO5AxCo2IYYCfDRMD83x1jkCkKykaGHNMMwQWaiyTCdMZt+zeBFPec7NVEj3KFxe+fFJ+nt53/Yw+ERxPpdogeNeAL9CQIVodFNBfEOPWA4AZYC3GtEWhx6bncD6ISaEdD0BLU1Pcn1vkvbkCnVhb+dn9yWHfHsxPLcGaAeAi3h+TMLJjh5pirqppuRoYf4EYuCIDBWz3m7npwTaNDm/k2N7bHxeOQjEl9/e/DPLL5bXxpY0CtGwCWIlvkVdTGJBID7hV71t//tTTp90r3i2nhu4nnuDHAPEL4Zdb7x0E9V+m2A6I6CkAzEopBmiEVhYEBMBEx3jKcn58Sn729XKZExz/2K2+9XDV+soA5CQKd67B1/J9JMo4FJFcnK9XC2gNkd1pDhiZLMc2UaYlGIHxEKaYYIhYFDXq7JRYSCkI6IUIgfGXoQBB0RCYIgCD0RoSAIgiAIgiMiFARBEARBcESEgiAIgiAIjohQEIQ0IbD1BYqMXr+XfFuXU9HWevLt0zcZ7Ksnr2lbcBcfcxRLeymo/s1sEGQJcSfsUn8LgpBcRChkCJhWh4h2CGtrLpj2h9z1QjqjCYLazz7S1zWCu35INH01tc5dRLSz3iIiIsmZXkWVo3hh3/NUZxIKQf3fHgLiqHsFBdJ6B19vVMGpGitmZVRURkFIR0QouBy8NH9252QlCpCzHoLBXBAbALnr1y0ap6K3CelJ6dzVVDNaX9HJYZGgGn/6mNppEuWqrfYYFoXg0T3UxiIgsEuzRDTv26usD0VbN1Pn0Xrybt2ijvUe/Zg6+RjvLt7vIhCFEOLXYNKcm1RMCEgin9cXIaYCPi/5uBQVFemF15VywrG87uV1U4WApX5sOF/Xqy7Wt2vBYgJRhL/Z2glY/6Pvqd+0CCUh1YhQcDEQCS2P3BqT+fX4513qxQLhIKQbEylHX+rJXvL97jnKv+rbUY7pJmfUZCoYNZFFxWQqg5VhwkQK7NvD2y7mvfMp/7PnlMWhbd/H1DHhAaqePlGr6BIQ4tloGDGddb7XCGaVQ6X57dQUbn0D1NSeT6V5RAU1rdTailJNVI5GvJyomtf9vF7r5SO1xry2rV2vGw/O123jtWAfrvXm2kfomaXT1TALfrfWTgBEAn7TOAZCwi58uCAkAxEKLuatn9fqS0TDhhJdkXOabrn2ZESZM+M0jRrZHVzEXEdId7aQ93fPU95VhmUhUSZT/oSLKZfFQumMxSwOFlHD3HlUSs9T+dbU5HlIBYh4ibwOBlcvq42IfZFTmk/hFjvQROSptIirTmonbsQrW6lS7dDWYakp9bdSTQG2xU+06+YkeC3krECJtfGHkFj/owp9TRCSiwgFF2MO81v2zRM0//JTNGHMmYgyd+YpuoP3GYjzlwuAo+KuvRTY+hy1jeY2CEMFW1/gvmgkbTuxXdvXbPI3aNsZuV48fRK1/+F5at7HwgAOkPh362ZeNywN7mDDE929ZmSQRE6Drf9R2216z6kkDzUpk75qr4u1zW3ck/d6UTrI02A04tyzL6qlfLWO//qAw3W7if9aSHJlMHIIUd6Fg2j+xMgy46IsusCUGmS3+CIJKUJCOKcZ8YRwdsp42BsSHlroD5IZwvndpidU/gwDWBIM0QsfBSREUgRYEHRwD789j/x+brGxTn7+rWi7NQLkLWpi0eCnYlOrHWAxwZWoRzsfCzbXLeqoptbKzoSuJb/t1CEhnONHLAoupr8zDQrCQABBsGXtI/qahtkyFmGeL/YQVTVSfrVzcx/w1lJbAVFTHawMvh6WmoRwuG6i15LftpBOiEUhzYhmUYDzUsdvfkZjLp2lUhLv+vVPlcNTPCBb4DXLfkDvvPgk7X/3Dcr75l19ypQoCE4ky6IAZz54/juBtMyZ9gzDPyGR3/a193X7cAj2iEUhfkQopBnRhAKmQZp7Ung5Xu65jy6aNkvfomE2W5rPc+KLLiUQ2l56Us2CADDh3vWMTK8Skk+yhMIL911Dn7y3XV/ryeyyaprzne+7uhdu7QTYJShz+l2bwW/8j81P08dv/Vo6AQ6IUIgfGXpwEVZHRLxc/vN/X6PmVEcLqoSXB5y+nlk6Q816MEQCsJ4zGpiKFducbW0KGH6QqoTnr4MAebHNG55PFkkwQL6i7rpFRT4KqLrWevp6Fqac6Vu8uJZh3g3yuuk83R9AcBnzK+qU8+Kw87L1LZGg9930D9e7Op7Am2tr1JRHxELBdEcET4vnt4m/HXXwG4clAufCOQUhGYhQyADwUkBQpV9UzFLiwYyTQEgEnBsvseiCAR7euVTVVkadrNpDoU5qKWujqtwik1hwghv/3BKqKuiuW1ZQRSW5EAPF5MHsr7YOTQgEmmgN/uX/azPTAtSEDQV5mld5oI5KeL2+M0Sd9YW0sao8husLAwXCMcNh0W46IETCLatepRE2vWwAZ0ZYFPA7QFwRN2L1uYhVMGDmE4ZmcCzqJNoJEIRoiFBwKXfefILyp56mwYP1DUzXR7tUI27GKhAQU2HBX5zS1xIjqmDgBrpqYyHVh6eh5VBxZSs3+sZ88iioxp/rVnfXrayu5y2aGMjNLyTa2EjN3OAHO9qICgt5H7SD2qAC3FT0nJum5rLHdH1hwEA45v3vblDPlZNgsD5rMM9jTH7Od2rUjAiY7hGELFOwCgYzsCDCkti0/Lqo/huCkAxEKKQpGI+0FjNo8K+98hR9t/g4XX3ZKRo5LPqYmyEQIDCmTz6tb9Wwu5ZdsWInGFQDTgWUl0CjbFs3J4+3aGIgJw9LG6m9M0jNjRupsKyBaiqgHZop2NnOewop34hzXOyhCt4CS0aRF/HwhHTnpkcaqaTWXjDg+TKWMQQBcTD3rkfp7ed/qAQCHBphdcgE5o4fROcPy9LXugWDGVgQYUExM/G8LLruEnmlC8lHnqo0A2bWeBg6hGjq+DM0adwZfYs9Uyf0fkyi4IVlfWlpYBhC8xFAcXJLiBnV+EM0NFP7Rowy5OhWhnZq7iEyismPYQ9UWFNCuVmxDH0IAw0cc+0Ew6Hd76r9V9x+P4uER5Q4CK5/LiwQ4v3dpDPjzs2iaycN6iEY7BgyOIumZWfRX00eTLPHDaLRQ6MfLxAtWLBAXxJiRWY9uAhzr957+3Ha98kgertjMH10sKfeO2fYCDp1/Et9TQPDFJdNPU2z8k7Tz1qG6ludPaitWK0K2thwTaRndcBLWSVtVN9pMvUHfVSUW0UFLSE+B5wQS2hNRQuFIqPgxFBX939gkUAsGVpCfirW92ubbM6p0K7ZVt9JrTL+0G9g1sOw3OvoeKediIzkV8HTts8hwjZvXft9JRrGDDlBXaFzafQl+TR3aa2tOMAz+q0c03icS8Dfb2B8/lNnQvR+F/8EDp8hXrTlayOzKOeCLLpoRLdAsDuXEEnWkOH09Qc30Tlj8/QtQjREKLgIc0M9JjtEn3T17D1MLbyVCm67T71EMY6JJDrWqWUQDKdNow/xCgVbgRBGb8ypnjpb4WsQpICvnEq4da/oTSjoDfqawu66mjDQRQGO8GYpJ0UKH6PXUZu6hYB2HNfrRD1NTLACEaHQj/xp1Xz1Mo4FPFtOzyGGuODBP5jF74nPu/jZ+z7ll3zPdjpktPOkM+bf9sJpg5RA2H0kRCdPR76e7ToAAJaHaSwYMPxgFgpuvBdC+iFDDy7FLBLwwkSjfcea7cpsa/S0psy/lb795Ba6+R8b1fxsA7NIiAcIBJh6ES7XeX52DlW2dlJ9QSPlqiGHXBYJ3IizMIgIWremJDwk0T19sZj8nS0sMbrrNvKa1thrFKupD3y+slK+EtBnQzAYijAo9rdQReEaKsnl80AkVNRTg4iEfiVWkeCE4QODYYZvPPQzunPtTrpl1Su9Oj26nd/uCVHHoTMRIsH47f1t02H1O7f+/o4cD9G2A2fod3sS/HELQhTEouAifnJbdsSLEV7fM7lnhYhsdgFarNhZGCAy7n6pb9MmBaGvmC0BEAiYrWNYruyGGDAkgWf54I4tdGXZA2ELQyZYFMxEs95h+iOSR7W3PO049VksCkIyEKHgIpBzHulk8fK4ctED6uWRSDQ6s2CAcxgC2gjCQIKGEj3m3gSCFatgwDRJNzaO1k5ANIFgBfUgrjADxDyFVDoBQrIQoeAy8CLASyQZJPNcgtAX1i0aRxdNuyJmgWDFEAyIx+BGoWDuBMQqEOxATAVYGRCISToBQrIQoSAIgpAGYCghliHEWEjmuQRBhIIgCIIgCI7IrAdBEARBEBwRoeBKguTz+sgc6DDg0zM0Bn3kLSqiIi7ecOhiLZNikdecxVEQBEEQekeEgivJodL8dj1rIghQU3s+lSKwUF0eVbe2UisXv6eJylkZBH3l1OThbf5qojojDbMgCIIg9I4IBZeSU5pPYaUQaCLyVBI1N1KBp1gPRMQU+1UkwpzSMj7WRwFfHbXnG4GKBEEQBKF3RCi4lZxK8lCTGn5QOkGFLiwIZ09UQw1IyIThh+Z2IhYIuaUeovZmsSgIgiAIMSNCwcUUc7vf5POxXPCoEMc5eUSNzZoMKPZj+KFFZVvsZJ3ggWUhp5iPbCT9EEEQBEHoFZke6WqQEKmW8k3ZFoM+L5U3EhUUELW1tVFBTQP5c5vJW95O+WUsJNo91GqbYVEQBEEQeiJCQRAEQRAER2ToQRAEQRAER0QoCIIgCILgiAgFQRAEQRAcEaEgCIIgCIIjIhQEQRAEQXBEhIIgCIIgCA4Q/f/pmFpasr7IjQAAAABJRU5ErkJggg=="/>
        <xdr:cNvSpPr>
          <a:spLocks noChangeAspect="1" noChangeArrowheads="1"/>
        </xdr:cNvSpPr>
      </xdr:nvSpPr>
      <xdr:spPr bwMode="auto">
        <a:xfrm>
          <a:off x="7534275" y="4191000"/>
          <a:ext cx="39814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13</xdr:col>
      <xdr:colOff>171450</xdr:colOff>
      <xdr:row>22</xdr:row>
      <xdr:rowOff>114300</xdr:rowOff>
    </xdr:to>
    <xdr:sp macro="" textlink="">
      <xdr:nvSpPr>
        <xdr:cNvPr id="5122" name="yui_patched_v3_11_0_1_1609946986696_620" descr="data:image/png;base64,iVBORw0KGgoAAAANSUhEUgAAAgoAAAJmCAYAAAA996h0AAAAAXNSR0IArs4c6QAAAARnQU1BAACxjwv8YQUAAAAJcEhZcwAADsMAAA7DAcdvqGQAAP+lSURBVHhe7L0LYFTVtf//BXkHMCAQw0MeJgHiaKFKhcQH2NqShP4MVlIQbUQvGR/XJvE2IvcftWJufcRKplYxsShRqRhoGW9NxjcvE6AgcGEMkIwQ3gYQkDeI5L/XnnNmzkzOTOaVxwzrY0/n7H3OPmeSHM7+7rXWXrtdgwBMxLBh6x6s2mBDze6DSo2dwbG9MfbaIbjl+nilhmEYhmGahoVChLBm804UvGHBd9+fUmr06dGtM7Kn34a0mw1KDcMwDMN4hoVCBEAiIfelJUrJNx6/73ZMvm2UUmIYhmEYfVgoRAAz5yyE1bZf7rdvfxm69uyDTlHRsqxy/sxxnD1+BD9eOCfLV1wehQ9feVjuMwzDMIwn2iufTBijigTiisHXoHufgejUtbvL1r13f/QZnKichSZdFAzDMAxDsEUhAhj3u0Jlzz9Wv52n7DEMwzCMPmxRiAA6deyg7DEMwzBMaGGhEIaUr7Likefeh2nhMulCeGByknLEdyiQ8eTpc3j7w7XyWnTN0GCDyZiMdu3a2bdkI0w25RAsMFKd0aKU3bBZYEp2tk1ONsEi27q3U8rtjGJPqTHSvUzi7oRNlDXXcX4BhmEYxk9YKIQh88pWYsPW3Vj08Xrc+VgJjn5/WgYmkitB3XoPHe3YtPW0/fPlLHTu2EG0LXZciz49MeO97ag7clYpeUOIhOR45FgzUNvQgIaGWlRkWJETn6wRC54QnX98KnIMzrYZhhykxpMYSEF6ljjFWmMXAhYzSuhT/L9ZKgULzFRhSECcLBYiVZSLahtQW5SEqpxMH+7PMAzD6MFCIQzRBiKe/+GCQzCoFgZPUNDjU699KM+lNidO22dAEN7aLfj3txj67NqmBYPooHOqklBUmm3vsMX/p2RXik6/Etn2Cs/Izl+0zXO2zc4rEjV2MRCfmARUlaFcdPi2GiuQlCSOkXaQFSB7SFZ6imypJc7X+zMMwzC6sFCIENwFg5aVX9VK9wJNo/x0zVal1n+aEgyyA4cBCQF0yrpt4xJEjV0MxCXQXhWqa20oL6tCUkYp8rNIO5TDVlstjiQhUU06mZKOLFFDloxko0VxRzAMwzCBwLMeQsDs8p14/rPdSqn5Gfvdv5U9IDr2apw6cgA/nDut1Nghl4PKkZ0blT0nXXr0RlR0DL7b4xQOa674mbLnG/f97Eo8/avBGNK7iyzbTMmIzzGgoqEYKaobokoeQlZFA4pTKLYgFSVZFWgodh39u7ZVsZ9vLapFZXatsl8EQ04OxInIq7G3KSqyIqdRW4pTyERBSZUUEUW1bFVgGIYJBLYohICWFAnudI6KRu9BI6Vg6Ni5m1ILnDn6rWNToWRMJA76DDHg8pih6KA5PxCW247JTcU+6reCvAHSdVDZgIZach80jWtbBcWlYJBmhnhI74MQCSXIAnkZ4tIypGsih9RIVrpGJBBxSCmuRGVDhbQulJHPgmEYhvEbtiiEgHa5K+Rnw9xb5Wdzo82bEBN3vfxsuPgjTh2rx6mj9VSQde506tYTUb1iZQImlXrbV8qe57wK6s+nQhYEsiSQRcEVxYqAItRWUqyBGNWbMpEqOvKmLAqq9aAkydnWbpHIclgKaGYDBSnCcY7SRlaR1cFuMrCfJ9rVUjsTkuNzKLLRcZxhGIbxHbYohDkkEE4e2Y/DdVukC0IrEmhmg5bzp4/j6L7tOLJnK86eOKLU+g4JhLemDcfOJ2/UEQkEWRFqUWQoQ7ycmhgvRILoxIUwyNPqgpJUx9RF5/TFFBTXVgiJ4WxbJkr2zt5Oipz6IK6XkSbuRCizIQR2q4OdlOIKZCWVIDVeXIdEQlYRSlkkRAQUjPuEyewWfEtTck1CNjqxmIwwiS05OVnZtNN0SUy6ns8wjGfYohACWtOiQO6Ei0IsaIntc7nMrUArRO46cATvfLhWN0/CZR06O9Z+IDxZFCiAUd+CwDAth3bxM1oFtbQgUz7rhE2IgsKEYtgNVRYYjTXIS69GIdQ6slAVIqEyDzXGTJRZDciv1Ma0BAMJlXIkFGc7rkdCpUZ8ViMPxQ5LlwmiEKJ7MkzLwUIhBLSmUNCiFQju0Ais7OOvsPSLTS7TIrV4EgqMZ+j3SnkoNm7bK0WZltg+PTF6xCD8dOQgR4fGBAbN6pk6600cOPy9LN8+diTmPDxJ7ktsJhgLE1BMqsBihJEEgvh/+Sl7ZiEekoV4qEwT+3GoNRpFpx0qoeBZqGTW5KEyG0JI+C9O6GfesHWPeLb2wPrNAaXWyegRA5FwVT9cE9dfLvLGMM0FC4UQ0NJC4dYH5sqXiIo3geAOtSPrwjsf/tvx0iUoDfSK+blKifEFSlK1SIgv7d/CE5QJM2f6BE63HSD0u6YsogR1imRNcO8cLUrnL3ppuwgQgiG5ADDIfxaJSM8To3nFA6WeGyqh4EmoJCtCweanOKGf9V2xeRL1WuiZulM8Xw9l3MzPF9MscIxCGKIKAhII+TNTZKZFX0QCQS8S6rSoDY3IDGI0QtCLhvEdepHT5otIIMiSU/DGR0qJ8YfaXQelIFN5KOMW3RF0SjpgNplghnMGjCFfdNiicy4mk39zhqnEZYu7mmXcg8UMOSvHSZwSU+Mbf1taKYWRLyKBoGeQcqgUueVPYZhQwUIhDHn8vttlymZ/BIIeZL5946np8lrZYrQbefgQ5CaOaydO+hrkRm4cFYr1iOodi14Dhrts3a8YgI5dnDNMVnxVq+wx/vBi6acOQfbTkVdJcUudqdYiJiGlkFOGRJfI2ZZDT6gEgvmL/1P2lGcrOkZOZ3Z/vuiZu6yjPYcJEbr1WhjGFXY9hICWdj0wvtNkkJvNhOTCBFQWx/vlR26tpb1pIS8KTt1AfmvbfqW2dUgY3A/xV/XDvZNuxODY3kptaHnfbaRMlgR1xgNZ1Egstx1oum4BEtXkXuT6kK4HNZjRN9dDoM8WwXFGTHPAFoWwxcNomYbH5C9VRsxGTQpjOi6niV1C88Li0hLFEE35gaVN2L6WhLXGAotFbOXVMCh24rTiSuT7aKBpDV8wdZC/yy+VLo/WFglEza6DchQ785l3GwVyhgL6eV8rW6WU7KgigfDV7dNypKBYu65ISrFL7o4UH+MTOM6AaWuwUAhb4pCWWO3oA0UvCHN1ItIowZAYIedVVqJSbMXpZmQK9UAja7MYWVdWihFHjau5PaLx6ju2Y5W/RP/8yIEu7R0M77oFoLYVyJdOVo5QQ2uWeBMDFKsQiQTybBHBPl8M4wl2PYSAVnM96ERa0/oHhQlCILh1iGT2rBGD67IyIKO0+NJa94B+N/TDV7tFpcvfkX0OfFqx3dLgyTxMI+eKL7+W09HumfQz3WC6tKc/U/bE+c/8QtlzhVwH//xiE9ZuqUPqTdf4FWOS+WSpHMUTPfoMRNeefdCu/WWy3BqcPlaPE4f3yn0aBYd61oz259Xjd5NulJ1qJIzAQ/F80bNFQY00VdffZ4sBjp48jx0HTuD6+CuUGl8hl5OHjLPk2ozPgUFmphVl8e5pl2p1XXvG/Rx3bBaYMguQU2VfOCeJEsgp7yvCJq6ZmVoCOkrJ7UrFRRyvd+XaVY5stoHBFoVwRne0bHCsomgxkvuhHdoZ6YwS0U8qFoVMo4vLIuLRCXKzFgixIESBMTkT1YlqpkfPUBQ65UvwdUlvd8gSQG3ufKzYcS369Adtp9nt8r6tKhKIbtExyl7gboCsZ9/Dm+bVOHe+cfvsu2+TwYuUXEkPcsHQiqhvmquEqHhHqQ1Pgnm+SCBQcCc9W/OXVgX0bDHAqbM/oOSjGjz17kbsPez7v+1gsFmUjlwpN0aIkPhU5CADtWJM39BQi3xRik9WrMJCCJBIIJHRUJGFqpIClGte7rbyMvu1lSX6A4WFQpjjHmkdlwDHAkhyUaRKWhSJUJdhjoNcf+mSQsd3XKlMmyP3jA9+ZHffuK8vdIoloLTDdC610U5580doNKJdZPzT/WT1VqzZUoebZrzcSDBQoqpXZ/8WvXVG10TPqK6w7TmMT9ZsD/sZJYE8X+4CIWTP1iXKwD5RKH50HK4d3AuPvbEObwjRcOpsM8bByE7em0gQiBFgCa1+W6paA+KQkleEpKocFApBYBcC9kXy6L3WQO85xwvMgkK5YF5W0AvjsVAId9xHy+JhKUWhDFqkEXMyZZxJjxcPVwaqM40wibqCIKdvMXbcX+haVoqO65Hn3pcj3k/XOJfybi0aDAa8+vCN9i1jGIYo9cStotya83VKnpyG0mfv9SgYDhw+ruzZieraCe3bt0MvISD+/NidWPT8DOVIZOHt+fIkEJjgmXLzECEYknD+wkUYX6lCxTq7ey0YSlKVtW3kqnZODFkVqK3wPHPHViPXz4VmKRs5GqSxnlVdajfJigKyHNO6OZrgdbvIoIV1i+WaOFU5hQFbklkohD1uo2VBXLZzxCwDGinTTFy2GD0XI5vqdB1hjK+4L+mtvtC1zDKZpQlYS5cevXHFoJFKqeXZu3ItHnltLR5eAeRlxKABUbg340Zk9AluufFQkDgsVlcw0GwK+v0SXTp1QDshEK6I7iEEwm+kQBh73VB5LJLw5flyFwiUb6FnP638Y4KhV/dOeGTSCMy5dzRWfV2PR+etxZa6o8pR/6HVcykckNwDDuidrI0nCIDa6iqhACjuzL6kPy24R8HrhMUsZEJSkVyQz76gXokm+N0/OJgxBHAeBf949PW1MmgonDiyc6Oy51za+9ypY3LFzh/OnZblrtGx8pM4c8yem58W7aKgw67RfeXLnNAu7d176Ghlr2n0voOvkEXhtb6HUHZIFPr2RdIhK/5kjcJQnMLgDDE+KbPC/hT7R6A/i8rX61airmKOUnJSveMAXljwuVznIKpLB1z4EegfE43Z9/1CVxwMSX0K14wJ31kQgT5farKvrj3tAXjB/j0Y76SOGSgFhCtBBjPKuhJlKX6lTkV7Ps1oywRK8yFdFrR0fikyEZ9jUJbi134POJbgd0HvO/oAC4UQwELBPyh629OsgLaKNgmO+iKnJb5PHavHqaP1VJB17nTq1hNRvWLRqaszQ6P2Ze5Pghy97+Ar7kIhQ+w/Uia+t+DWEAkFvZ+lqb81dfB6QoFY8ulGvLjgU3Tq1AHHT56Va2VMTx2DzqLsjrfrhAOBPl+UtbFbrxi0v6yjLAf6bDGeWbyqDh+s2Y2UGwZKt0SnDu6G+GYUCuq15ayFNNQa42H3XiQ5xUN8GTIc+/Z70ew3setyH4uxnWibpYgK/2DXA8P4Cb3ATx7Zj8N1W+SIT/sS7+w2Ve/86eM4um87juzZirMnQp+UyB/2HqrHCms9li/biTWIcolTaEuQQCDXw5LPN+Evs6bgy7cew6IXZniMYYg0vD1fHTu4znQhIXGozoqTh/fi4o8/KLVMKPiq9jsYX1mN7fuO488zx2D6hGE6IkFDSao9DkHZkhUXQHCkoLi2AkUoQ3w7u0hIojQbSQYk0OG4bJRWGFAWL+5JykCIleIUG8rLqsQ5GUjT+DVU90NBAN+LLQohgC0K/hHuFgVyJ1wUL3Mt2hU8ya9OCYj0cu+TqfjHC07fcotaFG4RYuGwKPSJArZa8dwye2R8W7EokEAo+vsyDIzphZy7x+u6GMglUbRwuXRJPDTlZoeFIZIsCk09XxQoO99c1TjHBM2E0YgKtigEBk2NpGmS9UfP4j9/PQLXDumlHGk7yNwJ5vQWizdjoRACWCj4R7gLBS3elvimKWq0eBStHOkpMr2lhEJzEQqh8FLu5CYFgjvugmFOiSVihIIWb8+XR8GgwELBP2gq5N+X78CnG/fj7vHDkD7uKuUIw64HhvEB9+x/9AJvaolvyq5HaYZpdU5a8ZPaaPE3o6A2W9/5MyeVvdbjxx/OKnuB0zOqi3QxkFjwZxaD+yyJcCeQ5+uW6+PFz5+JF7LT5QJdWiIhW2VLs+PbE3JKJE2NZJHgClsUQkBbsihs2LoHqzbYULPbdZRBq/uNvXaIfLm0NuFoUaCgOrIMeBvh+QLlVCj7ZINMxDT1Vzf4tbz3EyZzm00sREs/05Ll7oTj37o1CMXzpbUw+PtsMYw3WCiEgLYgFNZs3omCNyxNZmSjdLjZ028LuKMLBeHaedDvVi8HfyAEci0SF5TAqS0y9w936VoDWCj4TqieL0oX7m69YphgYNdDBEAiIfelJU2KBIJ85SQoaPTC+EeoRAIRyLVo1P7q7Kk+m+dbAjJ5k+m7LX2ncCVUzxeLBCbUsEUhBLS2RYFGmTTaJNQEP52iomVZ5fyZ4zh7/Igj4p5eSuQ7bw14lHnpwH9rhgl/2KIQAagigbhi8DXo3megTPCj3br37o8+gxOVs3jRGIZhGMY3WChEGId2bpZT1nS3b5xpYhmGYRjGF1goRAA8FYphGIZpLlgohCGU8Y+WMFbXqqfpVP4y+bZRUNezp2vpZRFkGIZhGA5mDAEtHcw46dHXHDEGNN3xnkk3YuqvrnexLFAQmYp7MBkJBFq2lrIGqhkDQxncuHDZDlw3tJfH1Kcc4NYc7INp/Usow2Bk9M9Bdn+lmthfBCNyUKzU2bYXoZzO6bEPthMDENfDXt8chPpv/dRrH8pll/Puuz2ks1AYhvEMWxTCEG0gInX088pW4s7HSmQyH2+oFoQ7HytutJ59KIMbrbuO4om3vsLsBV8FtYY74zu27S8Bw+ei8oYpwLYieFt2Pm44iQSxs38xCjWrfTuXiiEBoewSJ9zKrQRNA6ZnnJJOTZs1X+YLcMUGk9Hk8rNbTEaYxJacnKxsoix/UDpXlI2iHOAa/U4839cobxbKezFMy8NCIUKgjp5GW5lPlsrsjFq8CYTmZPNOFgwtRZwQCbLzx15UYxC85d8ki4JJdPy2E7tgFSLAsj0XyeuLUL5/n7Q+JK9fg9oTRTCuXyvPNZ7Yi1pxjnG7ON5KkBWBsheqjL1umE6+gDikJVbD7OiMLTBXJyItATDkV6KykrY8IJM68UwgT5SLRbnA6FVYNY3n+5JDzxbEvWhGEw0EyD3ovpHrkcQTwzQ37HoIAVozf0twZKdz9kLPvlfh5JEDjZaY7T10tLIHHNu1udFqdLSKYVTvWBw/6MyTr23THJA7ghZbIfHArofmYB9MX7wEjFFFg4In1wOJAVGfJz7trgjRxa3PhbnHVKSL/Zpti1Ddc7Do7AYho/9YpPUfILpE/wiV64E6y7c/XCv3yeVQWpCp73qwmWAsTEAxrapnESN6FIv/lE+50J4FxuQa0W9nKz+LezlAPNw3uSYPldnqlX2/F4n9Fxd8IlcibQr6PVC65tvHjlRqGCa0sEUhzOl6eV/0GXyN7PTlMrM6aEUCCYSe/YagzxADuva8QqltGb45cEJaGZjmYC2MXyxGgrtI8JvBSOw/EPE9BiJtxFTkDZ+C0huESMBiZK63d9QtTe2ug1j0sXOVSlpoy2N8Qlw20mGWo3aLGUhXVuG1ipG80UhbDdJL1Y7aBlNyARId5SDwcF8nvt+LRAJlWvVFJBCqNZGzrTLNBVsUQkBLBzN6Wm6YrApH9myX2Re7RgvhoHDm2AH52f2KAYjqdaXcV6H8CiqhWpaWXA1aQRDVpQPuGHuVXJGN9jmYMfSQJaBAdPL2FTwGIe+G3zg7JHInbAMMPakwCInYA1CcwgmqH4SMnkqZBMaJf8C4bg8SBwBlJ8ahtMdqZJ4Q5+BLVPf4A4qHiwN+EIq/tTbz6E9HXiVX4qRYBVqvRDddMY3oaxKBarcRvkvnTaN7sxANxUgJWiUo6NzXblGo9ete5FbYsHW33KdMq52iLkenrj1xWcfOso5ouHgB504fx7mTx+S/e4LEU2tlW2UiGxYKIaAtCAVadvjk4T344dxpWVZpJ/5rEP/ZC+0RdXlfdOsVg/aXdZRVzSkU3AWCCguFS4dg/9bvf7weRQuXKSV7Z6gG3pJIoGWYGyNEQDsxeq+thLT66wgFizFZCCuDIqwSkVccAquCzn1JKORXZ/p1L+2/b7L8kRXQEw0Xf8TBHU5LQqj+DTOMFhYKIaA1hQK5HY4f2oPzYnShhV6ot1wfh6+/OSCXnXVBIxgok6NKqF4yBYs2Y2hM90YCQYWFwqVDMH9rEgQ0m4cCGfWI1BG09t+3v7BQYJoDjlEIcw7v+tpFJFAuBUrARCOtx+/7JUqfzZSr+9Eqfw4aLuLUsXocqmueJEv5U6/D9AnDdEUCw/gKRfV7EgkExSpEIpxplWlrsFCIICjbIgmE/5ic7PKyueX6eI+CgWHaKrsOfKfs6bP7wBGvQiKc0GZbnZZyg1LrH5NuuZYzrQbAii3f4vyFYN6F5HJqh3ZGnYmvNhOSxTHHIYsR7dolK7k87C6wdtRWbMl67QmbBaZk7XkmOHOe0GGjvId6DXuaEPt91TZ67fyBhUIY4j7iGHvdULwthAAFeXmMBhd4FAwCHsUwrUHWs+/hTfNqnDvfuMPPvvs2GbxI2Uf1oOmSFOj4prkKmU++o9SGJzT9kwIYKWPqe5b1mPqrG6RbhVwJ6kbTl9VNW//p67+XVsQV62tknhS6Dl2P8Y0N3xzB/XO/lIKhRREdfGpJFbIqGtBQWwSUpDoFhQMhQuJTkYMM1DaI8xpqkS9K8clKpy8EQWZqCQx0jYosVJUUoFxzDXltaieP5aDQgxZpChYKYQhFexPU2c/9w11yi3fr+L2hJxjuvG2U/GSYluST1VuxZksdbprxciPB8NORg/Dq7N+itwfx2zOqK2x7DuOTNdtltsZwRpsZlawkJBgoPkNdz0WPlsq0Gunkpicif9pPsOTLXfivN9Zh2173jJ/NREqx7MS1QbbWGrcxv8WMEiShyDGtNg4peUVIqrJ3+rbyMgipYZ+OK69XiWyX2T1akpDoLRObF1gohCFkOaCRBHX2ZE0IFFUwkLuCErYwTGtQ8uQ08Rze61EwHDjsGqgb1bUT2rdvh15CQPz5sTux6PkZypHIwl0waGmNTKuRzIiBl+OVh27Ez0fFouC9/8OrH27D0ZPnlaPBU5KquADE6F8PS2GO6PABQ4LrfBhbDbmQDHCpjkuQM2gcoiLJioJk1b2guB4UXO6blIE0b9NtvMBCIWzxkF+enhLKEqfktje6PTgWtzaE7lx0hmlBEofF6goGSjqkxiF06dQB7YRAuCK6hxAIv5ECIRih3FaJjr0aHTt3U0pOwaDFXSCoidSY4EgdMxDFjybJQOxH563B4lV1QcYv2NG6ANyhOAWpH5KKkOfRGqBPbbWQF+J/GaXi2or7IlMNgBA47iuOkRUi3lMcRBPw9MgQ0NLTI1VsQhgUJmhS0xprkJcHZBYmoFRUSvGozOWuzIYQFpkosxqQX1kMP5/HkMLTIy8dKF23t3U+vl63EnUVc5SSk+odB/DCgs+xcdse+dK+8CPQPyYas+/7ha44GJL6FK4ZE76zILRp2dXcKOdOHcOpIwccuVG0KdbV89VU7GqWVW1elOZOyX6pEBPdFX+eOQa9undSatyhYMZUlGRVoEHrRyAoqDA+R8YQyEMUzJhqRZGSa8NmSkZ8jujpk7JQofde1p4Pca1MoDRfvONTcyAqUYpM0d6AigZqq/keeTWu96WBZXI8cgw639EHWCiEgNYSCtJy4JZfPq8mWYiHShe/lx2b+C8OtUYjRAMWCkybgDp4PaFALPl0o1wIqlOnDjh+8ixypk/A9NQx6CzK7ni7Tjigl0SNkinRNOZTR+vlDCW9bKtR0THNnkDtUoTiFF791zb06tEJWRMTMLCPtyXNAxQK1PGLYxRjYO/o9VCunVSE2so08f6Ot1sfKG7BcY0yZGiuJ+8V73Zf5XuQuHCuPeI77HoIZ3TzyxscAStk0kom35U0N8UpwTAM07YhgUCuhyWfb8JfZk3Bl289hkUvzPAYwxBpkEA4eWQ/DtdtkRYFdRoziYMLJw86RAKh5kM5eXivI5UzEzgUl/DiEiteXGzF3eOHYs49o5sQCRpKUu3xAMqWrHEB6GEPRCRKkOqxTQqKaytQhDLEt7OLhKQkUZ1kQAIdFn1AaYUBZfGiPQkBIVa0WsURo0CCRIiN0gBEAsEWhRDQahYFgiwJuvnl1QeCXBJkRLA/PRa2KDBtCK0lgARC0d+XYWBML+TcPV7XxUAuiaKFy6VL4qEpNzssDJFkUaD1HdxXe6U4IpoCSTOeVn5Vi/nmKt2Mq9rcKGxR8B2KQ6B4hA/W7MaUm4bgjnFXoVOHtjuOptwJmeZ0VGpVQTPCFoVwJyUdyClDohoFk1KMUhQiOVkICCEKkpMLgPQA58QwTAugtSC8lDvZa5Cip6DHSEIrEkgg5M9MkTOT1GnRnEAttFD+BMqjsO+70zKQccrNQ9q0SCDixHu+pUQCwRaFENCqFoUwhC0KjMp1U/6ExKtjPVoQmkK1MFA+hnC2KNz6wFyXLJNaC0JT6FkYKIHaivm5SonxBq1Nc8fYQbh2SC+lhnGHhUIIYKHgHywUGMYVCtpc+sUmvwSCO1rBQJkdOTcKEypYKIQAFgr+wUKBYRpD2RS9pWD3lQOHv+fcKExI4RgFhmGYNkAoRALBIoEJNSwUGIZhGIbxCAsFhmGYoPCQTl1sRntOdXHcKJf5tXifWs8wbRIWCgzDhA1PvfYhnjCZPayO6LnDpnVP7JuyHkpIO+84pCVWw+y4sQXm6kSkJQC0pI/NVAjk0XS2BJgzleWB/WDD1j1yUahHnnvfZaMASApgZJjmhoMZQ0BbCWb89ttvYTab8cEHH+Ds2bNKrZ077rgD6enpGDKk9ReOibRgRnqRr9pgQ81u1wQ4g2N7Y+y1Q+S8dyZ41mzeidyXlsj9Ht06o7Qgs5E/Xnf9k/RqFEKto5z3ouPOELtpxciOE+cki3Mq1WV8A0QnnXqx+H9n8jObEC2FMCMPxT5mx6Oft+ANS5NLRtPvInv6bQHNlGAYX2CLQoTwxz/+EUOHDsVDDz2Ejz76CMuXL3fZcnNz5fEZM2bg2LFjSismGOhFPunR18TobpFc3W/D1t0uG013myVGv7988C8oX0VjSyZQKMcAjaBVxl43TDdoLy4tEY6hvcxr7i4AalENMdrPJpFAnbc4JyMt+PTmuunUtcQhPi0dqC73yaKgiqKmRAJBq0iSoKDnjWGaAxYKEUBRURGeeeYZaUUgq8Fbb72FZcuWObb33nsPU6dORZcuXbBgwQIpFi4NfDBFi+P2FzedS2VxXNvAA/wib1loWWWa9kfQ7ACPOQI8dNjWAnumUrIwpJeq4sG/zrspKEmq2WQSd093SZFus9ifwbi4FHGkDOU+3IzyIahQSmda/KnXgOEuG60aSatHqtDviGGaAxYKEcALL7wgP5cuXSq3++67D+PHj3dsJBJILGzcaF+altwTlwaefceG/EpUVoqNluU2WmAzZQJ5olwsKkSn0pRW4Bd5y1G76yAWfexcFfGhjFu8TiXU67AN+cUoLqYtGylCJQTSeTeJezp1hbh48X0oNkII0YLEfLm8cFNYbfuVPSGMBl+D7n0GolPX7i5b99790WdwonKWPQ8DwzQHHKMQAlo7RoFWByN8+VP6c25z0aIxCh59x+nIp+XXaswwO3zahG8+a+0iPn2HXudY5rcRDRdR/41doBHBLtRz8vQ5vPPhWmzYtselM2kNaJ2B+Kv64d5JN8p4jOZi5pyFjp/1pyOvwuP33Y5P12yVPnn9nAG0NG8BEpU1/x1/d5dhvnguMquRaLCiTHTeldmunXtro32+/IEXgmKaAxYKIaCtCAV/uGSEgkBdMVNZRhMpcoVNp1AoqFZXYaNAt0ygVOlgvNAaL3IaMc58ZqHDBN9WoGC6N56+p1nEwvsfr0fRwmVKye52UEfOJBJosaRIxH3tB19hocA0B+x6iADGjh2r7PlGW5j50JLomqITUpCSIrbsPGSgRkgEsiQUIsEHkUDQojstzbsf/rvNiQSCYjDIyhFqSBC8VrZKKdnRmtcD6UjbKhTsSlMeaRok/Yy03oO/TL5tFMji9Lb4W9C1OICWCRVsUQgBLW1ReP7557F27VpkZ2fLGAQ9fHExrFmzBibRgV555ZWYO3euUtv8tPz0yMamaFp920CzyaziZZpRivTqTBTAIP4jEpFX7Op6oJduxZdfI+Gqfrhn0s9keV7ZSuWob9CL/OGMW/DPLzZh7ZY6pN50jV9T2jKfLHWsENijz0B07dkH7dpfJsutwelj9ThxeK/cb47VCilnArkYPEHLL0fKlECaPaOKIPpd3imeFXrOtLEY9O9Gxf3fDwnIso83iOdyixRuBLX98JWH5T7TNEdPnseOAydwffwVSg2jwkIhBLS0UNC6GkgoPP30040EgzehQMGMFABJQkGlJR+DcMyj0BZe5Fp3R8zVo8UfufUNgvU2Z5BhIGbvrGffk7kmpqeOQedOrlYarTDS43eTbpQjb3p0l3y2EZ+s3obSZ+9VjoYXeq4s9+dM7/mi2I2yTzZ4FFTsivCdvYdP4dn3NiOmVxdkTUzAwD4+rr1hMyE5PgfOUOUkZFWUopiiZsWgpF1qiSg3IN3cDqklWahoKNbMiqFBTCpKsirQkFcjr2MQ50pPqGxrRZE6wGlF2PUQxkRHR8scCRMmTJAb7XuCpk6+/vrrMpfC5MmTpUig9oxvuJu8KW/CnY+VOEzFnqAXOY2M6Vxqo4oEwlu7JvFTJDQYDHj14RvtW8YwkPOpAVG4N4PKBtzbSgPzT1ZvxZotdbhpxst407wa58473QnZd98mgxcpBkIPMrHfkfM6fnbPi1IkrIiwLIXuz5kWyshI7gUK9PRmdfEVmmJN75DZs2c3StZ2qUDCoPjRcbh2cC889sY6vPFRDU6d9d29RWKABly1RUBJaqaSAdRJSjrF05RoZmEJLGZRI9o2TrzRpmCh0MLQSD/YTWXnzp3SmqAVDO7nqOWuXbvKZEx1dXUyRmHevHk4cOCAclZovpcvGwmVSKElX+ShYO/KtXjktbV4eAWQlxGDoROEOlghymU7gVsMaK28oiVPTpOWAHfB8NORg/Dq7N+it8Zqo4UsCTKg8c9ZYWtJ0CM69mp07NxNKTmfMy2UyIuSemnp0qM3rhg0Uin5Dg0gKCEbvUPIrUk5WS5lptw8RAiGJJy/cBHGV6pQsc7uXvOVuOx8ZKEKZe5zblPSRb143jVKwWKWMkEnQZcOFhOSk9V3aTKMLbhwCAuFMIYEAmVk1AoGd+ihUiH3BOVZoPMffPBBmYCJ8Z+WfpGHioF9Y3CrIQbjE7thb3U96patxTv1dKQ7BuI0dsmzQstcc7Wy553EYbEeBcOBw8eVs+yQQLghcTD+9ZeH8OYz9+LqQX2UI5FB56ho9BbPiftzpoeaw6PPEAMujxmKDk2crwfll9BCwuFSp1f3Tnhk0gjMuXc0Vn1dj0fnrcWWuqPK0aaIR2ISUFXtbuFKgd2oYE8IRi6LArs5wSVBV0mqIgZS6aACuTdSc4CMWo3VIl6IBeV4M8MxCiHA1xgFtdMO9lfu6TqUmpmsBosWLVJq7FCwIgkEvdkRofpO/qD1tYYLR3Y6cyHExF0vP8+dOoZTRw7gh3OnZblrdKz8JM4cs1tr6EVOQYddo/s6ki9p/fq9h45W9ppG7zv4CrkeXut7CGWHRKFvX2SI/UfK6qX74XcPG4B/qKLBPwL9WVS+XrcSdRVzlJKT6h0H8MKCz/GVEFs9ujpzVPzMMAQFj/waPaIai9whqU/hmjG3KKXwQu9v23DxR5w6Vo9TR8UfpuGi7vPVqVtPRPWKlQmYVPz9m6x87X6cPLxHKYlntkMnTPzvcqXEaEkdM1AKCBeUGAVHbIGcZh2PHEMFGtLNjhgFZ9xBCZKKalGKTIhmzhgE9+toYhTSypPFuQZNfIM9tsEqrmNfS6R5YaEQAtqCUNi0aZM0GapZFzt27CgtBidOnJBlcjfQLAnK2qi1PLSWUAi3YEaXQEIPL3I9mnqR+xNspvcdfIWEwn/DiuesYp/EQUYMVpWdwrSH+6LqH1asCEAkEE39LE39ralz1xMKxJJPN+LF0k9xWft2OHf+R6TcfA0euutmDIzRj63xdq22jvZv22/YKPlcnTl2EBfFM6alc8cOOPdDY785WR66RcdIq5W/zxcNLrRWBEoDTwMLxs7iVXX4YM1upNwwULolOnVwM8Q3EgqaTjyh0FUoqMGLSVnIQon4rwi1anK3NiwU2PUQ5pBAoODE0aNHS5FA4iAnJwe7d+/GwYMH5boPI0aMkLEJ6sJQ9EllJjBIIJw8sh+H67ZIi4JWJNCLXMv508dxdN92HNmzFWdPHFFqW4eBtxgwO0MIhocNGHioHoMzhmDgYSDpVqq3Bzi2BUggkOthyeeb8MR9t8ukSv9repAUDn5u/Av+MHeptDhEKupzpRUJFItB00GXz8/FohceaDQtlKxa39fvFG39z51AU6MnTpwo9+ld0ZJTpdsyX9V+B+Mrq7F933H8eeYYTJ8wrLFI0MEmAxSTkJGm14Er7ocqIRKqxL89Hxcki0vLEFcsQYESIWkzFXi5R+hhoRDG6AkEij+gf+jkbqA6siBs3boVFotFvgzIPUERzupKkoz/tPSLPBS0s1rxyGtWPFcmttfW4rllp7CibC0eobLcdqC1paNWILyUOxmLnp+BO38xWv5uyYrwP//5a6xb+DiuHtAHmU++g6lPvCVnTUQaes8ViSX1maIMmFRHU2tpiqh2VsiPF5yzanyF3hP0fiDoXXGpJWRzh6ZJPvXuRpR8VIP//PUI5E+9DjHRXZWjnlFjC+JTrXJ6pKeBvn32A+FHRx+XjdKKIqAs3n6PHJpl4fkeoYZdDyGgtVwPBP0jp8DEWbNmSXHQFGSBoCRLtIqkFnY9eEdvnjtBL3Kay6+X+IemP5Z9/JVcNVI7LVJLS7kemotQuB5IFBT9fZkQA72Qc/d4jL2u6ZkxFOT4rxVbMG/JKrmfc/cEaWkIV9eDe8pmb8+VO9SOEoC945a5098kWPReuZS7A5oK+fflO/Dpxv24e/wwpI+7SjnCsEUhDCHLgJ4FwRdGjRol3RE0NfKJJ56Q8QpUx3iHXrpa9EZ67lCSHFrpkEZ+tJARtdHifs2m0CZ3On/mpLLXevz4Q/Dz7XtGdXGxIPgiEghKznTX7aPxefHvpaXhXyvDO12x+gz58ly5Q88RZf2kNnMengRDXH9ZT8maGN/Z8e0JOSWSpkaySHCFLQohoKUtCuFOOFoUXlzwqbQM+DPS04NyKlAmPUrENPVXNyB7+gTlSNM8YTK32aRC1Dm98dR0peQkHP/WrQVZoLRiMBgCudalblFgPMNCIQSwUPCPcO08WvtFTuKCEji1Reb+4S5dawALhfCBhQLjCXY9MIyPhEokEIFci0btr86e6rN5viVIGNwPL2Snt6nvxDBMaGGLQghoPYuCDSZjORKKsx2ZvSwmI2rEZ3VCsTJv14nFaAI057YWPMq8dOC/dfjAFgXGE2xRCGvikJZYrVlkxAJzdSLSEpSiAxIUySiw+pZOl2EYhmFUWCiEOXFpiXAoBYsZSFeyfLmRVlyJ/MDi7xiGYZhLGBYK4U5cNtJhX2RE6gRdv0KcT9m/GKatQ0t20+wPCgZlGKZlYKEQAaSkA2aTScgF11XImEuJfTCtz0Xy+iKY9itVKvuLYNTU2baLc+QSIPtgsy8FEhas2bxTTi+lKaLTZs13SS7EMEzzwUIhEiClkFOGxDynTLAWGGE00mZCCy5bzrQStu0vAcPnovKGKcC2Imlh8kTc8Bxk9xA7+xejUCMUnI+Jm4A40fqCgrIPUi4LlbHXDXNLYEVxOOJZV0oEBfaaxJacnKxsoqz5t2Az0Zr+SiEoPN/bqLlh6O7HMC0LC4WIIAXFDcpSpbJYjMrKYrnOfDHNclDqU0SZLQ6RSZwQCbLzx15UYxDiZa0+qkXBdmIXrEIEWLbbLRHl+/dJ60Py+jWoPVEE4/q18lzjib2oFecYt4vjrcT8pVUOCwJNLW2cqMpzYK8hv1L8e6AtD8g02jt0mwmFZfLEEOD53o58kUHcb8PWPTAtXIZHnnvfZSPhtLKNJuBiIgsWCgwTMeyD6YtFSBzzG59iUuJ6DIahxwAhKgYjg6wM/QfAsn+XqBsojo5D4vFF0uJg3b8XNf3/gLzhA+wNW5jaXQex6GPnmhKUFlsvD0XTgb21QkQlip/XBlMhkBfC6F7v9w7sfuRqmfToa0IULBI//3ohGHa7bJQpdJbJjF8++Be51gPDNBcsFBgmIlgL4xeLkTBGtSwEymAk9h+IeCEW0kZMFeJgCkpvGIs0LEbm+rXKOS3Li6WfOhZM+unIq2Tiqb8trWwco+AhsNfphqtBemk27L22/uyggPESVGwL4H4kEnJfWuJT0CYtOFbwhkUKB4ZpDlgoMEwEYFm/CNaeYlBLroL1/9DEG9ixbqN6+7FyTbyBdZtrOWX4IFSvW4zy/UIYUAAkfa5fI8qqpaFleV+MpCl1tcqu/d9h6qz50hXxyJ/eV2qd6AX2GvK1bjgbyFhfXSiEQ4FViAhTo99VoOgHFdcGdL/55iplT7yk21+GqOgY9Bow3GWL6h2Lyzo4l5im3wnDNAecmTEE8FoP/sHZ+i4dgvlb02j6zsdKXJZf1kLuB1qZ0xULjO0KkFirxOxYRAeNxllKJd6OBUTjeyfX5KFSDR7y437aJcX7Dr0O7S/rqJTcaLiI+m82KgX/li13hzMzMp5goRACWCj4BwuFS4dg/taUM4GmQ3qClmMOdBXPto5WKPgDCwWmOWDXA8MwbZJdB75T9vTZfeCIR2tDuNOpYwdlr3k5f+EizKt348Ul9mDIgkWbsXhVHU6djczfKxMYLBQYhmk1sp59D2+aV+Pc+cYdU/bdt8ngxR7dnH54LW9/uFYuu71LCIaFFeuQ+eQ7ypHwg2Yt0JRHmgZJLpcHJicpR3xn8m2jcPL0Ofl7oWs1NRNiS91R/Ncb63Do+7O4cXgfWffzn1yJU+cu4DFR/1Wtd6EWadDvY+/hADJ+2kxIbtdOWmTsG+XLUCJRLEZZR/kzLEY6pkzPdUDuKlFPJyjXceTakG2T7bk/3I+1MCwUGIZpNT5ZvRVrttThphkvNxIMPx05CK/O/i16e1iSu1/vHujVMwq//v3r4jrbZMbGcGVe2Uo55ZGmQVJcxtHvT8v4C3IlqFvvoaMdm7aetn++nIXOHTuItsWOa9GnJ0gElFhqMGuKATMnJuDWa6+U9eNG9sN9v4jD8zOux5LKOqzY8q2svxTYc+iUFEhvfFQTkEUlq6JBum5qi4CS1EyX5F5ESnqW+P8STb4NgcUsakRb/dz7TuKyUSmuHbp4Gv9gocAwTKtS8uQ0lD57r0fBcODwcWXPTnT3rrh6UF/s3HcEHTpchqWik6T24Yx2GiS5U1TBoFoYPEEzQiiWg86lNjRVUsVTO3I3lIjOMH/adRjYR1+E9ereCflTf4K/L9+JoyfPK7WRTeqYgSh+NEn+vMZXqlCxbq9yxD/isvORhSqUlTdSCqJePO8apWAxS5ngYY0eDWxRYBjmUidxWKyuYCC3ghqH0LVzR1wR3R37Dx3HDYmD8XnJ7/FS7mQhGuxm80jDXTBooYyM5F4g14u3gE89Pli9G+NG9kVMdFelRp+oLh1wx9hBQizsUGr0ef755zFhwgTk5ubi7NmzSm14QgLp8bsMQkT9BJ9vOoBH563Ftr3+rikSj8QkoKra3cKVArtRwZ5vgzr/Ars5wSVjbkmq4sJIpYNtAxYKDMO0GdwFw5S8v8n6Lp064ZwYCU+beAP+vfBx5EyfgL69ustjkUZ07NXo2LmbUnIKBi2UkZHcC1q69OiNKwaNVEqe2b7vOIYP6KmUvDNi0OXYtsdzR0kiYfbs2Vi+fDmKioowY8YM5Uh4M2Lg5fjzzDG466bBKHjv/2SwZygsK6r7ocBkg628DFVIQpFmjR5CdWE0VNC5bQOeHhkCeHqkf/D0yEsH+lt74+t1K1FXMUcpubLk0434n799govi383p02cwVYgE42+SMTAmWjnDlSGpT+GaMbcopfDiyE5nLoSYuOvl57lTx3DqyAH8cO60LHeNjpWfxJljB+QnJWPq2rOPONbXkXyp3uZMd03xDO60F7/PN3OT0ffyLkqNHXo/ub+bFi7b4dWisPbtP+C7uv9TSvQdYzDh9+8qpciiU4f20h1zffwVSo0CuQXic2AQHbw9hoACFFNhLapFZUKhtAxQ5689VpKUhSwhGEpQhNpKJWun+3UomDHViiLKywH3e7QsLBRCAAsF/2ChcOkw11yN3PREpdQY6tzdhQIJhKK/LxOCoBdy7h6PsdcNxd76Y5i3eBWWfLYRv771Wtx/x1hpfdCid61wQZs3QRUKDRd/xKlj9Th1tJ4Kss6dTt16IqpXLDp1dVpXtEKBAh19RU8oNMW0adOwaNEipQSMHTsWq1evVkrhD1kRKLhx884jeGTSCBns2Qi3Dt4mOvh4tYOvpc5eKxSo/28H1auQRGJCTcjVhoUCux4Yhmk2vIkEd0ggUGzCks83ydiDRc/PkCKBICvC//znr7Fu4eO4ekAfORVy6hNvyVkTkQYJhJNH9uNw3RZpUdCKBJrZoOX86eM4um87juzZirMnjii1Lce8efMwfvx4uT9ixAi89957cj/coYBPyifx6Lw1GHBFN7yZe5O+SNCgxhaQSMiqKHWu5uuG3f1AJCEjzcNJbQy2KIQAtij4B1sUGBWyApAocLcgNAXNivjXii2Yt2SV3M+5ewL+MHdpRFgUyJ1wUYgFLbF9Lpe5FSgTJQV4vvPhWt08CeR++PGCc+ZDc1sUVIJp29ZYvfUg3vioFsNie2DmxPgmgz4vBVgohAAWCv7BQoFRuW7Kn5B4dazPAkEPyp/wpnmN/IwEoaBFKxDcoemPZR9/JVeN1E6L1MJCwXd2fHtCuhmOnDiPrIkJjWMRLmFYKIQAFgr+wUKBYVy59YG5LumovQkEd6gdWRfe+fDfLktvUxroFfNzlVLTXOpCgQI3KWBxys1DlBpGhWMUGIZhWhlVEJBAoMWuKNOirwtekSCg9M3UZs7Dk2CI6y/r7xR1jO9MnzCMRYIH2KIQAtii4B9sUWCYxpArgZbODgWBXOtStygwnmGLAsMwTBsgVCKBCOW1GIaFAsMwDMMwHmGhwDBM2EALID1hMntdKIlhmNDCMQohgGMU/CPSYhQ2bN2DVRtsqNl9UKmxMzi2N8ZeOwS3XB+v1DDBsGbzTuS+tETu9+jWGaUFmTL4z44NJmM5EoqzHQvsWExG1IjPsjI134ABGaXFyI6jcwtRTVWJ6cjLTrGn0A0Yz/euRh5EdVD3a6nni2MUGE+wUAgBLBT8I1KEAnVcBW9YmhzdUqeWPf02n6PYmcbQFMCps950TP+7fexIGeGvxSY658KEYiXFrQVGYw3y0qtRCLVOdOjJhUgoTYS5PE104KHLiufp3pk1eahMK4cxgPu19PPFQoHxBLseGCYA1NGtLyZwSoZDL3xKjMMExvylVQ6RQIF62dMnyH0tcWmJgLrWv8UMpCuL7TioFaP6RMTXVsNaVghjcjKMFptyLDi83juA+/HzxbQlWCgwEQyZhE32td8VyCRsEluyeGnLTRy3v7rpXFFP5/vwLp9vrlL2xD+i9pchKjoGvQYMd9miesc6VvQjqLNj/Kd210Es+ti50NFDGbfoR/XHZSMd9rX+ZV+t+AGsBUYxwqetBumlogOPT0dppRj9V1Yi3Vzo8nwEjId7SwK4Hz9fTFuChQITwcQhLbHaMdATr3CYqxORlgAY8itRKV7clXlAptECm6kQyCtGZXECzJmqePCM1bZf2RMj3MHXoHufgXIFP+3WvXd/9BnsXBSJA/AC48XSTx1ZC3868iqZUOhvSytdshCqpKSLgb3JJLrsdEe8gCFfdNLFtGUjRQzzbeU1qHX8ga2o8W2Q3yR69yYCuR8/X0xbgoUCE9F4MglbayywWMRWXg2DGP7FZduD3CwmcU5Gml/BZod2bpZL++pu32xUzmIC4f2P17t0mrv2f4eps+bL0fMjf3pfqdVAvXVOGRLztF21K3FpQEGmESZjMgoS8z2u8uc3Hu4d7P34+WJaGw5mDAEczOgfLR3MaDEaIYaTgPKZYjEiuSYd+QniYI0ZBdXpqFQWebfZLCgsrEGeGH16e5+75+b3FX8W6dGDRo2U1//ztdtQs8s1Cr6loah7GuHfO+lnmtkHoYN+1jsfK/H4eyb3w4evPKyUIovWeL44mJHxBFsUmIhH1xydkIKUFLFl5yEDNbBY7LEMcXEp4qwylDdhHqYFe/yF8vEHA3WcM59ZiHllK1tdJBC03DEF0GXml8r9UGNauMxrZ0mxCpECib9Hnntf/sz0dw70+Tp5+hze/nCtvJbeMtR61B87IxdEIh5/8yssXlWHU2d9EynnL1yEefVuuT9jbqVfbdsa9L1piWmmMWxRCAFsUfCPlp8eaYGxXQESayvtZl+yKBQIsUCzyaziZZpRimKawpZZjUSDFWWJ+ajMdjUf00u34suvkXBVP9wjRtB6wXT0c6l4+vnoRf5P0bmu3VKH1Juu8WtKG/nl22rA2q3Xx+P5bKHI/CTr2fdkLoD708cpNU4ynyz1Koh+N+lG2aHSokhLPt2If620ovTZe5Wj4cWkR19zxBjQz0MLOrk/Z96eL4rXKPt4g3hOtziWnPbF4vLZxv34YM0ejB3RF/fcdjWqquuxfd9x0WEeanKp5S11R1FiqcF1Q3shK2U4KtbtEaLjrE9t2yJHT55HwXv/J/dnpiRgxMDQW8nCFRYKIYCFgn+EYx6F1nqRayEzvBrARxHv3XtdKR6q1jMKnjn+HY4frJP7/i5prDIk9Sn8ctxIVO84gKeyUuS+CiUaouj/2l31jt+ZO/1695B/l4ExveWUwrqKOcqR8GLc7wqVPSfuz5ne80XxG2WfbMCna7bKsjveXBEV6/ZiwzdHkJueiKguHVzcB9RpvrhkCyZePwC3XiueMze+qv0OCz6zYdYUAwb2ifKrbVuHxBP9bNcN7Y2ZQvD06t5JOeIBmwnJ8TlwSvgkZFWIwQdFzopBSbvUElFuQLq5HVJLslDRUKwJdqVBTCpKsirQkFfjdh1xpawilJIbVLmHQVxH8ZK2KOx6YBgfUEUCQebwRR+vlx23air2BL3IKe0wnUtttB2et3Z6aKP8W1skEF17OkeMgfjTVUqenIaXciejaOFyTH3iLWzctkfW/3TkILw6+7forRFjrtiF90u5d2LR8zPkfiTh/pxpWflVrXQvzJyz0KNI8AZ15pb1+/DIpBFSJLhDnWP+1J/g78t3ynO1kLuh5KMa5E+7TooEd7y1VSkqKsKECRMwe/ZsnD17VqltG/xidH8UP5qEftFd8Oi8NdKdQj9zU5AYILFUWySe6dRMmNzclynpWeL/SzSzsAQWs6gRbTXzadXrNFRkoaokB4XSJ5qNSlHXGiKBYKHAMAHSnC/yJvFTJDQYDHj14RvtW8Yw0Kr7DYjCvRmiXpRvjbGf11qMvW4oKv76EKan3CDdEY++sBh764/JYwcOH5efKiQPrri8O+b+4Tf4oOhB2TaSiI69Gh07d1NKzudMyyyTGRu22mMDVLr06I0rBjktMt4gawK5G7yNlklA3DF2kOjw7fELKh+s3o1xI/siJrqrUtMYT22J119/Hbm5uVi+fDmef/55PPPMM8qRtgN9//t+EYc/zxwjXTEPvrLa5/iFuOx8iC4eZe6BTinpol5IBY1SsJilTHDNu+FCEhIpQzdZFNq1g1ErMloQdj2EAHY9+Ec4uh60pmF6kZ86cgA/nDut1NjpPXS0sgcc2dl42hq9yClxznd7nMLBnyh17XeIibte2fMNEgr/DSues4r9mGF47dZTKDzUFzdXW/F2fQz+++EovPfaDtgdCb5DU/RUPP0sc83V0rytB7ke3N0F585fwJvm1Xjzg9VIvfkafFIlV0mQAqFnj27If+BXuOmnjeek6F0rXND72547dczlOesaHSs/iTPHDshPSsbUtWcfcayvI/mSL3+Tp97diDtuvMoljkDrPlDZ8e0JzF1ajVceulGpAQoWbcbPf3KlEAv9lBrPbZ96ZxOOnnR1G31Z8iCOf/uNUgI6dumO2x9fqpTaNvQzP36XAZ06aIR6I7cApQqPR46hAg3pZofrgY5ZjBr3g+qyILcDHWzkwhAkFaG2svVdDywUQgALBf/Q+lrDBW3HH8oXuVZcNIXed/AVEgqv9T2EskOi0Lcvkg4pogFRGD9hqBi37MRzy/xzhRCB/iwqX69b6bFzP3T0JO79/97G9ydP4YcfLuKPD6di0s3XKkcbQ0LhmjHhORNC72/bcPFHnDpWj1NH66kg69zp1K0nonrFygRMKk39TWi03PfyLnjx/htc3A56nT0xueALnBe/f5UeXTtifk6yT23vn1uJN3OTlZKdkSNHYtu2bUpJCOguXXDmzBml1PZQYxYo3uLu8cNcfm6JH0JBjVlIKqpFKTIhmqFIDbJ2v45WSCjxCywUwhgWCv5BU7GmTximlMIDvRFfKF7kLWlR0AqFDLH/SJn43oIhMTGYdmsU3itrHouCNwuSJysAxSnMKfkIFy78iP833oB1X++RdQ9NuRnTU8egc6fGfvVIsSj0GzZKPldnjh3ERfGMaencsQPO6cSDkKuiW3SMtFoF+nx56ux9wZ+2Dz30kHQ/qKSnp2Pp0rZnUdi293u8YalBp47tZVDjsCt7KEfcaCQU7AGKViEGKhMKXYWCGryYlIUslIj/FIsBHfImOFpZKHCMAtPihJtIcIcEwskj+3G4bou0KGhFAr3ItZw/fRxH923HkT1bcfZE6HMN+MPeQ/VYYa3H8mU7sQZRuNUwDCRt6+rrUYW+uLmV4xQIiktQYxTuv2Ms/vWXBzHzzptkwCNNfVyzpQ43zXhZuibIRRGJqM+VViRQQqv8mSlYPj8Xi154oNG0WrJqfV+/U7T1LXdCazJ37lxMnDhR7o8YMUKW2xL2WRtWOVXyrpsG47n7rvcsEnSwyQDFJGSkNXaPASmQMY1VQiRUAUnessDaylFG58gghdalZYVC/S4ki9G3cYtS3lItRuPrYJIDm0MwimM0Ole35Hd26efcV67jPHeduKbTX2x5Z53mGjSEYpjQEa4v8oG3GDA7w4D/ftiAgUI0LBf/NJLE/r0ZNyLjUB3esRsYWoXjp85iTokFkx8rwejhA/F58e/x61td3QyJw2IvCcGg91z98+UsxzNFGTGpjqbWUi4JWmZa5ccL+tNI2xLkaqD06cTWrVsxZAiF1rY+NLOBrJ3GV6ow4IpueDP3Jpc4jKYoSW0nLSvxqVbQ9EhPqbrtsx8IfTGhXqcduR2SilAashzjgdOyrgfq4J+vg+H+W1FM7wASCm+eQtETY5AdQ0KhGtbUMai8vZvjXKhlLW7XsX26DvEVsF/nIF3zELLoWD+3+wUB+akImjrjDgkSgl0PkYvWNKyFXuSU9EcvcRJNfyz7+CuZvdBTHoCWcj00F6FwPVD+hKKFy3DX7aORM30CekZ1UY56h3Iv0JRK1SVBQiNcXQ/uKZu9PVfuUDtKCPbOh/92mULrb26LlnI9qARzv+Zg7+FTckpn5i+u9jqj41Kk7boeYrqB/olUfdt0gFXc7UOQhdMo23wauDZRdthaYWD91jU6PRAo4xhFb1NwjioamEsHeulq0RvpuUNJcijNMI38Hr/vdtlGi/s1m0I7cvzh7Ellr/W4+OMPyl7gkCgg60DFXx+WgsFXkUC4WxjCGfUZ8uW5coeeI0rfTG3mPDxJrq5JULImxncoJwTNaGCR0JhWsSi4TP9At6AtChAiwVS4DjlXCpFwb195CmF5ZwVSN8BuXQjSokAmKe2cYHqY7h4/VFoY2KIQ+by44FNpGfBnpKcH5VSgTHqUiGnqr25AthhB+8oTJjNWfFWrlNoWCYP7iQ47Uym5Eo7TYVsDskBpM30GQyDXutQtCoxn2pzrgdJPqCT9NBGlouNv5KHxQShQnELqhtNA/yGozRusGzASiml6JBg+PXAee39oz0IhwmntFzmJC0ripDVRtxXIYuJp0SsWCuEBCwXGE23O9ZCUOkZ2uLRV6okEXU6her9oe6X9xUsxC3aR0BcVHkRCqKCV13p3aEDX9vzARzqhEglEINcik/LcP9zlMC23BcjC4k0kMAwT/rTdYEZvuF3HJq4Tr14H9mM03atibqJm8Y3gcHc9EOR2IPfDlc/8W5bZosAwjWGLQnjAFgXGE2GdR6HkTfsUSBIJWfdfI8SGEA2bDyoxEIeQqk6R/DT4YEYtJBAo2xilpeXAF4ZhGCaS4cyMPkIWhYPfn5UWBHdxwMGMDOMZtiiEB2xRYDzBmRl9hLIJsgWBYRiGudRgocAwEcE+mNbnInl9EUzuaT72F8GoqbNtF+ecoL19sMlPhmEYz7BQYJgIwLb9JWD4XFTeMAXYVgRvy9bHDc9BNqWu378YhRqh4EyX7iYgTrQdQfHUax/KfBI0vZRhmJaBhQLDRABxQiTIzh97UY1B8LaMjGpRsJ3YBasQAZbtdktE+f590vqQvH4Nak8Uwbh+rTzXeGIvasU5xu3ieCuyZvNOmbCKkk5NmzXfJV1xJLNh6x6YFi6TOTS0GyUBW9lGE3AxkQULBYaJGPbB9MUiJI75jU+5Q+J6DIahxwAhKgYjg6wM/QfAsn+XqBsojo5D4vFF0uJg3b8XNf3/gLzhA+wNWwFKMkUdo8rY64Y1SolNNhGT0eRiTbGYjDCJLTk5WdlEWTGd0DFZ9mZ+8QnP9zUqNwvkXiSMJj36mhAFi7Do4/VCMOx22ShT6CyTGb988C9yrQeGaS5YKDBMRLAWxi8WI2GMalkIlMFI7D8Q8UIspI2YKsTBFJTeMBZpWIzM9WuVc1qe+UurHBYESlaln/o6DmmJ1TA7OmMLzNWJSEsADPmVqKykLQ/ItHfi5oRie7nGpL9Krc94vi9137YA7kUiIfelJT65WGjBsYI3LFI4MExzwEKBYSIAy/pFsPYEzOQqWP+PRp2RdRvV24+Va+INrNtcyynDB6F63WKU7xfCgAIg6XP9GlFWLQ0tT+2ug2JE7Vylkhba8pTZMi4tUfwSlB7bYgbSs92sK7WohjinGkisoVF+IZDmfo7/eLtvbQD3mm92rojTvv1liIqOQa8Bw122qN6xuKyDc6EwElMM0xxwHoUQwHkUGMYzweZRmDlnoVzngvjpyKtkymiKVaCFuRq7H0Q/bTQCxcWA8pliEZ10AWCQ63glIj0vGyhsB3N6A4pTbDCJDjyhUpwnWweO7n1r8pBfHe/3vbRLivcdeh3aX9ZRKbnRcBH132xUCv4tW+4O51FgPMEWBYZh2izvf7zeIRKIXfu/w9RZ8+Xo+ZE/va/UupKSLgb3JhPMSHd0yIb8YtF305aNFDmkT0KijPiMQ0JgC4E2Qu++doK716Gdm1Fv+0p/04gEhmkuWCgwDNMmIf/8a2WrlJIdrc/e4yqa1GPnlCExz/O4PSUvA9UUqyBG/wWNOvYA8XDfQO7VqWMHZY9hWh92PYQAdj0wjGcCdT1QzgRyMXgif2aKdD9EAjRroeLLr5FwVT/cM+lnsjyvbKVy1DdoBc+HM27BP7/YhLVb6pB60zV+/X7Y9cB4gi0KDMO0SXYd+E7Z02f3gSOerQphBokCmvJI0yDvfKwER78/jQ9feVjGHKhb76GjHZu2nrZ/vpyFzh07iLbFjmv5IjROnb2AxavqULBosyzTJ5Wp3hdomX1aB4f4/etrseAzG/Ye9j5Tg47TeYSvbVqC1VsP+vxzN8JmQrIQPiR+7FsyjBYlpNhilHVGC+3SMaNbQjQLjNSGTmh0nXZINgY7Kyd4WCgwDNNqZD37Ht40r8a5841f0Nl33yaDF3t0c0b2a3n7w7Uy0HGXEAwLK9Yh88l3lCPhh7tLRRUMlGjJ2xRJit8gywudS21oqqRKU1MrP9u4H4+9sQ6nzl3Az39ypayjTypT/Ve13oUatS94zy4wiJkTExDVuQNeWGyFefVupdYVEiF0nM4jfGnTUmzfdxwz5n4Z1PfIqmiQVpLaIqAkNdORs0MlJT1L/H+JZiqtwGIWNaJtutMppV6noSILVSU5KHRVFi0OCwWGYVqNT1ZvxZotdbhpxsuNBMNPRw7Cq7N/i94epkL2690DvXpG4de/f11cZ5vM2BhJuAsGLZSRkbIzklDy5p7xBHXya7YfxvMzrsd9v4jDuJH9ZD19Upnql1TWYcWWb2W9OxXr9jra04J5xLVDemHKzUPw55ljsO+701IUaFFX4KXjdB7RVJuWhH7ul8X3WLv9EIyvrG5SKHkjLjsfootHWXkjpSDqhVTQKAWLWcoEaHSCG2owrMBiQnKyam3QWC2aGRYKDMO0KiVPTkPps/d6FAwHDh9X9uxEd++Kqwf1xc59R9Chw2VY+nKWbB8pRMdejY6duyklp2DQQhkZyb2gpUuP3rhi0Eil5BlyFyz+chcev8uAXt07KbWuUH3+1J/g78t34ujJ80qtHSpb1u/DI5NGIKpL46DLTh3aS0vBSmu9w6Ww49sT2GD7TtbTcXf02rQGA/tE4bn7SDxdjVc/3CZdMfT78p94JCYBVdXu4jUFdqOC2e5+sJlQYDcnuAS5lqQqYiBVHEzKQBrN1CG3RGoOkFGrsVrES5dGc8NCgWGYVidxWKyuYCC3ghqH0LVzR1wR3R37Dx3HDYmD8XnJ7/FS7mQhGvrI45FC56ho9BYdvrtg0ENNxtRniAGXxwxFhybOJ/53zR6k3DBAt8PWQiLgjrGDhFiwxyCokDVh7Ii+HkUGQdemtiRICBIWPx8V6/We7m30WLRoESZMmCC3559/XqkNPWRZef3RcRg+oCf+6411Mo4i4PgFN1T3Q4HJBlt5GaqQhCK3mTIO14NQA0lVOYgXasB+bhbys+0pu+xWC8Ba0/xWBZ71EAJ41gPDeGauuRq56YlKyZUhqU+hrmKOUnJSveMAihYux6bte3BZ+3bo0qkTzv/4Ix6ecjPu+sVodO7UeCTr6VrhgDbBUkzc9fKz4eKPOHWsHqeO1lMBXaNjZT1x5tgB+dmpW09E9RIdcNfuskxQfgUVCnR059F5a5E7ORHDrnTN9U3vJ/d3E1kC5i6txisP3ajUAE+9uxF33HgVro+/QqnRb0uWgWff24xi0eHq3dNTm7z5X+H4aVcrBrFz7T+x9eN5SsnOwJ/8EtfdEXiSKX8gYTTn3tGNfm8SGu3H58AgOvhi2edTgGIqrEW1qEwolJYB6vy1x0qSskRHXyL+K0JtpZKxs9F1KElXPHIMFahNLEB8jgEVDWrCLs09FPHQXLBQCAEsFBjGM7MXfIXNO48qJVe+XrfSY+e+5NON+J+/fYKL4t/N6dNnMHXiDTD+JhkDY6KVM1whoXDNmFuUUnhxZKczcVK/YaOkQDhz7CAuCrGgpV279uL9cVEpOSHLQ7foGOl+0AoFmiHhTq/unfFmbnKj0b1ex01MLvgC539w3rNH146Yn5Ps4nbwpe3d44c54hkIT23un1spv587Q4cORV1d4xiGM2fOoEuXLkoptJBwIRcE/QwzUxIwYmDjTKAStw7eZjEiPtWKotpKZNca3YSC6OKN7UBeBSJJ29G7CwWlLC6EyrRy574432ZKFsKBiuIezasTWCiEAhYKDBMYelYAEghFf18mBEEv5Nw9HmOvG4q99ccwb/EqLPlsI35967W4/46x0l2hJVIsCuROcBcIlKr6gclJMi8CuWPe+XCt7oqRtPbDjxecMx/0LAqe8NRx+0Igbf1tM2PGDCxYsEAp2Rk1ahQ2bgx9dkpyM5DLhYI5SeCkjmlinROlQ3eutpEkhEGp6OxFD07TI92EglpH57l09I2uI0hyWhxsFhMyC8RxeYLmHs0MC4UQwEKBYQJD27nrCQR3jp86i4Xl6/DmB6tlQCMJhl+OswfwRYpQ0KIVCO7Q9Meyj7+Sq0Zqp0VqiSShcOzYMcyePRuvv/66LE+cOBHz5s3DkCH2GRShgqZHkkggcTDlpiG6AZuXGiwUQgALBYYJDOrcKSCxKYHgDs2K+NeKLZi3ZJXcz7l7Av4wd2nYCoVbH5jrCNokvAkEd6gdWRfe+fDfjqW4CUoDvWJ+rlJqmrYuFFSC+Z7eoOmQJR/VIKZXF2RNTJAzIBg7POshLLHBZDTZp9coWExGe3IPmwnG5GQki81IkbLyKJ0v6ozinFZO3MEwWnpGdcGSzzdJsbDo+Rk+iQSCghnvun00Pi/+Pf7nP3+Nf61sbIYPJ1RBQAKBUlNTpkVf0y+TIKD0zdRmzsOTYIjrL+vvFHWM76zZfkhOi5xzz2gWCW6wRSEEtIZFwSaEQWFCseLzsghRUIO8PCCzMAGlolJ6rZRlbkuRifI08oOFbkldhmFCC7kSrvCQXMpfArnWpW5RYDzDFoUwJS4tEY48oBYzkJ4NlJfBkK6IBCKlWEbHxmWrwTK1qEYi1CRfDMO0HUIlEohQXothWCiEK3HZSIc9u5fUCdJEYHCk+rSQq4FSfTrSdpE1oQCJpcp8XYZhGIbxARYKYQwtf282mYRcsKf/jEuAI7d4SnElKisrZOYu6Zogl0Np88+3ZRiGYSILjlEIAa0364EycxUgUTMPl2IXMssAgwGwWq0w5Jci3ZyJAhjEf0Qi8orZqsAwjCsco8B4goVCCODpkQzTMtBUQIryZ0IPCwXGE+x6YBgmbCh44yPkvrRERvUzDNMysEUhBLBF4dJmw9Y9WLXBhprdB5UaO4Nje2PstUNwy/U8zyQUfLpmK5567UO536NbZ7z3wgM60f2UM6QcCcXZjinAlGOkRnyWlam5FgzIKC1GWrkRhdVKFRKRnifaBOST83zPauSJ/wqDuk9LPV9sUWA8wUIhBLBQuDRZs3mnGOFamhzdUqeWPf02nxPoMI2h33Fmfqnjd02/S0pMpIdujpH0atFdq3Vu+UQoSVlhAoodifj9x9M9M2vyXBb88ec+Lf18sVBgPMGuhwiDRh+mhcvwyHPvu2wvLvgUK7+qVc5igoVe4r6awCkPP73wKSc/Exj0TKu/a7Ii5IiO0RN6OUZcB/DafCJCNIjhfnoQIoFo+p7+3YefL6YtwUIhQqAXy6RHXxOiYBEWfbxeCIbdLhu9RGaZzPjlg3/RXXUuMiGTsE6qa7FRimu5ieP2CaV2aOlWR+oJL8w3O9d3o9X+oqJj0GvAcJctqnesXM1PZf5SlzXhGB8hlwNtKnMe/jW6i1G0R3RzjADWAqMY6dNWg3Q1n4ilENWJecFnKvVwTwd+3oefL6Ytwa6HENDargd19OEPj993u8wPH+k0aYamZV0LE1BJBTIN09zS/ErlfM9oV/vrO/Q6tL+so1Jyo+Ei6r9xLoPrz2p+epwUo0daYnjDtj2w2vYrta1DwuB+iL+qH+6ddKP0lzcHNKKeNmu+Y3VEWseA7nXg8HGMHjEQ/zE5WdY3wiIEQY0Y5Vcrpn4qO1wPTigxWU1eiPKL6NyTUqiT68Hf+7TG88WuB8YTbFGIAHj04RlPJmFrjQUWi9jKq2Xaa2l9EO/mvHz//byHdm5Gve0r/U3zEg8W6jR/l1+Kt4VQaG2RQNTsOiitUzOfeRe7DhxRakMLmdS1SyjTz033JCsZPcPaFRddoGxkOWVIzPOm+GyosRqQEAqRQHi8Z3D3aanni2E8wUKhhVi+fLmyF3q0ncYVg69B9z4D0alrd5ete+/+6DNYdJoKvvg+I4KmTMICqxASNqkSfE9E1Rpz+d91W0a4rUAdOVk5Qg0JArKWeYKsC57/DikobtCM4FMaWxPEw4HskC6Q1vie9kBG/+/DuSKYtgS7HkKAN9fDt99+ixkzZuCjjz5SaoCNGzdi1KjQmf21Zkp/CNYMHjZ4NUNTHIP4/dFhmsJmtcKKDJRWehcNNKqfV7ZSKfkGuXrI5RMomU+WylE80UOIwa49+6Bd+8tkuTU4faweJw7vlfvUsa2Ynyv3Q4X259XjgclJnl0PYQaJooovv0bCVf1wz6SfyXIgz9fDGbfgn19swtotdUi96RqfZ0LsPXwKg/p2R8ZzyzBq2BWYnHQVRgy8XDnqnUDaqm2mF65E38s744a4PkgdMxC9undSzmjMqbMXULFuLzJuGYon39mIHy78iGFX9sDNhhifv6sn6o+dwcFjZ3HtkF5KDaOFhUII8CQU6urqMHr0aBw7dgzR0dEwGAwYPHgw/vrXv8pyqLj1gbmeTbBeuGSEAsUmaFNdk++4wJ7mmoQBMkpRrA4DXUSEE/cXud7qfGlPf6bsifOf+YWy5wrFGATyIie0gjDm6tHiwWt9gyCZv1VC/TzRTJ2mIvlvHztSii+vwY1hAAUiq1Y+El13ik7f/Tnz9nyRpans4w3iOd3icNVQ2w9feVjue2PxqjqstNbjrw+PhXn1LlCPsEqUrx3aC/f9wptcDqytts2KLQcQ1bkjtu39Xtal3DAA6eOuUs508tnG/Vj85S6MG9kXM26Px7dHT8uO/ZsDJ3z+rt7Y8e0JFLy3GcNie2DmxHjERHdVjuhB75NUlGRVoKGRmUo5ppSIpKwilGrT5lNcVHwOqpKKUOtpQGKzwJRZgJwqu4vY/RoU85JaQseSkFWkeX8RvlzfT1gohABPQiElJUVaEsaPH4/33nsPV155pXIktLTG6PZSozVf5CouQiHuemWvdQlWKGQ9+55MGjQ9dQw6d2psbie32rvl/8YKD1N7SWhRMOWXG7/BJ6u3ofTZe5Uj4YWeVdD9OdN7vuj3U/bJBpdZIVqa+pssXLYDx06dF51jAjp3vMwlSFA99sikEUqNK4G09daGLAYLPrOh3+VdMOXmIUqtXSSs2X5YXossDnrBjE19V184f+GiFDEfrNktrRt3jx+GTh30xHjTQsFaVGt3OymdNtSygGZWxefYO/kizTo9TpTrOzp6mxAG8Ui1KmWLuGZqDgwVDciroWvR5Z3Xafr6/sMxCs0ECQTaSByEWiTQ6JZyI6hzy38nXpT0QtBuvYeOdmzux2gjkUCjWxIZdC26Zih546MaHD15XimFP9qYDrLe0BTUOx8rcZnfrwe9yCmbIJ1LbbSBed7ahZoGgwGvPnyjfcsYBudrGBgy4UbMDi5XT8B8snor1mypw00zXsab5tU4d97VMkZxCHX7v1NKTkgg/O3pe9BRdKa//v3rUiR4EhPhivtzpoVyotC/25lzFnoUCU1Bo+gNtu9kp63XIU6fMEya5L+qbfz7D6RtU22iunSQxzZ88520MBB0DbIkPH6Xwatbwtt3VVm0aBEmTJggt+eff16pdULfia5T/GiStFbcP/dLrNjyrXI0QOIS5GJ8VdXqs2lBIXXiWVnIQpVjtV8XLGaUUCevTuEV/5+SV4SkqhwUUrBVSjYqhVByahRtoKwP1w8AFgrNxMcffyw/ad52qC0JZD2gqG9fOyt3aHRLbe58rNhxLX8tEk1hXr1b/kOLNMGgpblf5KFm70ohCl9bi4dXAHkZMbKuIWYYpo2Uu61GyZPTpCVATzCQmNXOqCCBMDdvCo6dPItpT7yFQ0dPYunLWWFrSdAjOvZqdOzcTSk5nzMtlBOF/t1q6dKjN64Y5Psf07J+H34+KtbDqNnOHTdehQ/Wut6HCKStL23o2P+7cRCWCHFA/O+aPdId4a2NiqfvShQVFWHatGkyqJy22bNny9gxPUiQkDDJn/YTef//emOdQ7j4ja0GNARLSlTSbEsRIPrx9GKkZwkBkVMounZXbDXUwm2WjCI4rDWajt9ilNaErApNfg4frh8I7HoIAXquh3HjxmHNmjVYtmyZdD2EktYyU/qD9v70j5xMef9v7CCH7++el1bh6Ann6Lqtc2SncxoavchPHTmAH86dVmrskPVGRXu+Cr3Iaerqd3ucv39tm6bQXtNf1wNZFF7rewhlh0Shb18kHbLiT9Yo/E4IhlXV3TBNvM6eC8CopHU9+POzqHy9biXqKuYoJaB6xwG8sOBzrPt6N3r2HYCePXvixLc2dO7eGxc7dMWZ77/DqRPfI+s3ydJd0bdXd6UlMCT1KVwz5halFF7o/W3PnTrm8pzpPV80HZqCWrtG93VMf/blb/KL0f2x48AJ5E5OlAGBhJ5Jn9wB015YgR8vOuv9avuiaPtjg3wH0L/9x6cYvLYhtO3EKfj/pl6HcSP6KUe9t6PgyB8uXFRqnCz7yz04c6xeKTmZ+N/laN/Bs6VCC7kiyOIgemM/YxQqUCrOo37fYmyncSEY0S61RHT0WuuA6jowoKJBO1PGzaWhorg2yA1B1/Dl+oHAQiEEqELhiZ84X1rl85/B9nWfY+rj89B/2DVKbWhY/sUXyl5j2rdvjwEDBuJUhyuUGqB/9wvYu3cvjh09qtToM/42z2lx/WXzTv170Uvm7vFDcf/cSo8Bf20RvfgA9xd51+hY+UmcOXZAfjb1IvdHnAUTo+AuFDLEfuGhvri52oq3+xrw3yEQCp5+lrnmauSmO6fmaqHOXSsUVEgwFC1cjk3b9uCW6+NEuR7HT53BQ1Nuxl2/GK0bz+DpWuGA3t+24eKPOCU6t1NHRQfXcFH3+erUrSeieolRelfnu8fX54t8//TvUcVTB+x+HhFIW1/bEOq5evf2pZ07ZD1YsGCBUrJDM89oBpon1JgFy/q9uGPsVbhj3FWKZaNpodCoQ5c0FhES9+vIDt5qjy+AEAKZQGk+kJnqGutgR3u/Wt+uHwBN23MYn6HOUd1otHxedCAbNmxwqQ/FpsXdTHnx4kXs2eNqfrNu2dJIJOiZKfXuFejmiS3iGG2RQKeuPdAp6nLx5rL/M6KXt7qpdOgSJc6Jdkl21VrsPVSPFdZ6LF+2E2sgRIKoG3irEAm3RGHgLa5xC6GEXt7+kjgsFr8cOwLUHazdsgvf7D2EX44biVuvj9cVCZEECYSTR/bjcN0WKURJJBD0XF08dcjl+Tp/+jiO7tuOI3u24uwJ/5Je6XWoeuidF0hbX9sQ6rn+tCE8nT937lw8+OCDSgmYOHEili5dqpQas3rrQTz4ymrs++40XnlorAyu9MX94Q2bqUB04hRg2CCFDm0VWeJAiT3Pi4OUdBlfkJNpgi0uDfmGHMQLkVAl2makxUmLQ7t2yTCRF0JxNRgSqN7H6wcAWxRCgGpR2Jx9nfwkyha+hYL8/8J1o2/Au//8RKkNDVlP/U3ZC+3otmTOfyh7wfPEW87rEmR2JEuC+g+ZXBPhalHoN2yUHOmdOXZQCLMflVo7nTt2wDmdqaok5rpFx0iB1moWhVto/roo9IkCtlrx3DJ7XAsda06Lgre/tZ4VYMmnG1H092UYGNMLOXePx9jrhmJv/THMW7wKSz7biF/fei3uv2OsFBNaIsWiQP9O3Z+r2D6Xy7wRFKNBMRuU4EovAJn+Xf94wenS8+f58jZSb4pA2gZ6v2C+J+GtPQVcUlzVyTMX8MivR3jIz6BvGUjSjOobWxRsMCXHIwduUxYV94C9rdal4DY9MglCKGShorQYKXGU+yUTOS7TI+Hf9f2EhUII0ItROHv2LEaOHClzKTz99NP44x//qBwJHl/MlHoEY6b0FzVGgQKD7rppSKO50eEsFFrrRR6MUGguQikU9ASCO8dPncXC8nV484PVuHpQXykYyNJARIpQ0KJ9rtyhAOayj7+SuSa0s2m0sFBojF57Crj++/Id0pJw9/hhMqaqrWETnX6mOd2+Lk0Lw66HZqJLly6YN2+e3H/mmWdkTgUKbgw1nsyUBI1utQRjpvQXEgg01enN3Jt0E6iEM1qRQC/y/Jkp+OfLWY6XOS1aRHWUI4GmrvbQJAPSigR/0eZsOH/mpLLXevz4w1llLzhIINBshyWfb8JLuZOx6PkZuiKB6BnVBQ9l3Iwv33oMd/18FF5Y8Km9rbhGOEPByFr0nit36Hl4KOMW+ZzRdGdqo8X9moxnKDiTXAs0NbItigQijlKCt4JIINiiEAI8JVwiKIAmNzdXZmdU2bp1K0aMCDwxSFsY3TYFBQJ58+mFm0XBPfult5GeO9SOfv/vuK3VQC9yf9IeP2Eyt9lcAZTv4I2npislV7z9ra+b8ickXh3r0YLgC/Q7edO8Rn6Gq0VBzULpz3OlB81ooplNNMNp6q9uQPb0CcqRprmULQqMd1gohABvQoGg9R5o3u6mTZvkRgTza28LZspgCTeh0BZe5NSG8jK0Reb+4S6PHX24/a1bC/o3qrUaBUMg12KhwHiChUIIaEooaKGHlAjm194WRrfBEo6dR2u/yIkNW/fgnfK1XldVbEkSBvfDA+lJuOV6JaGMDiwUwoNgOtBA2gZ6v2A7+mDbX4qwUAgBLS0U2sLoNli487h04L91eBBMBxpI20DvF2xHH2z7SxEWCiGgpYUC0RZGt8HAncelA/+tw4NgOtBA2gZ6v2A7+mDbX4rwrIcwJZQde0uLBIZhGCZ8YKHAMAzDMIxHWCgwTESwD6b1uUheXwSTe8bk/UUwaups28U5J2hvH2zyM3ygJbtpmii5yxiGaRlYKDBMBGDb/hIwfC4qb5gCbCvymts9bngOsmkBv/2LUagRCs4FbN0ExIm2IShopgcF4FK+hGmz5rvM2mEYpvlgocAwEUCcEAmy88deVGMQPE9WdFoUbCd2wSpEgGW73RJRvn+ftD4kr1+D2hNFMK5fK881ntiLWnGOcbs43krQtF6a7aMy9rphctYPwzDNDwsFhokY9sH0xSIkjvmNc1EYL8T1GAxDjwFCVAxGBlkZ+g+AZf8uUUcpbMch8fgiaXGw7t+Lmv5/QN7wAfaGrcD8pVUOCwIF37bkVN7WhnJnmBYuwyPPve+ykXBa2UYzdTKRBQsFhokI1sL4xWIkjFEtC4EyGIn9ByJeiIW0EVOFOJiC0hvGIg2Lkbl+rXJOy1K76yAWfexcfIrWN/A8U4dW1jO5uF4sJiNMYktOTlY2UZZ+FhssRlE2quVA8XxPo7xwYPchV8ukR18TomCR+PnXC8Gw22WjXCqzTGb88sG/6KZoZ5hQwUKBYSIAy/pFsPYEzOQqWP8PTbyBHes2qrcfK9fEG1i3uZZThg9C9brFKN8vhAEFQNLn+jWirFoaWp4XSz91ZCL96cir5LoSf1ta6SFGIQ5pidUwO3ptC8zViUhLAAz5laispC0PyKSOPBPmdFEuFuVCU6Pfme94vid137YA7kMiIfelJT4FbVJK9oI3LFI4MExzwAmXQkBrJFwKdzgJz6VDMH/r98VIumjhMqVkdzuonSfFKNDqio2wmWAsTEAxrbRnEaN6FIv/lE+5+J4FxuQa5JWKfrsQSKdOHnkoDmK9fk/3TK7JQ2VauTjm331oTQ/KmErQwm9de/ZBp6hoWVY5f+Y4zh4/4ljYjX43tJJkoASTiCiQtoHeL9iEScG2vxRhiwLDMG0SEgSvla1SSna0I2zteicuxGUjXXTJNMC3mEUHrazMay0QHbiRthqkl2YD5dVAYhri09KB6vIgLAoCD/ckbAHcRxUJxBWDr0H3PgPRqWt3l6177/7oMzhROcv1d8MwoYSFQgRBq1S+/vrrSElJwYQJE1y2oqIi1NXVKWcyTNuHAvg8igEBxSp4IkX0yWaTSXTd6VD7bEO+GOUX05aNFDGorxX9d7oY3cfFpYizylAelFLQvycR7H0O7dyMettX+ts3G5WzGKb5YKEQIfzxj3/E0KFD8dBDD+Gjjz7C8uXLXbbc3Fx5fMaMGTh27JjSimHaLrsOfKfs6bP7wBHPQoJ67ZwyJOZpu2xXUvISYabARpMRBchHMJ4HiYd7BnIfWs21pag/dgYLl+2Q+79/fS0WfGbD3sO+WScCaXv+wkWYV++W+//xlyoULNqMxavqcOqsZ1GoQm2JF5dY/Wqrfk/6joQ/P6NPWIzSpWF0xKlQgGuyrJObI4DWDgW32o8lKwGvOtgsMCU7r5Fs1ItvEfdJpuu7HbOZkCzvG0zsjRMWChEAWQueeeYZnD17Funp6XjrrbewbNkyx/bee+9h6tSp6NKlCxYsWCDFAsO0dbLvvk0GL/bo1lmpceXtD9dKX75+UGMKihsqnZ1yihqfoCEuG8WVxcjOLkZlo4OB0PielVTw4T40a4GmPJIVhVwItCqsv0y+bRROnj4nfy90LV9mQny2cT8K3tuslICZExMQ1bkDXlhsdXTmngik7Za6o/ivN9bh0PdnZTk3fSR+/pMrcercBTwm6r+q9SwO1bbEjcP7+NxW+z3pOxJNfc8d356QW2BQ5x2PHGsGahsaZDxEbYYVOfHJdrFgMaGgpApZFaK+CCjJydSZDWOBMT4VOVCvUSskZg7i3Tp+CpTNqVIKGmzlZZDVVcFbyggOZgwBrR3MGBsbK90OS5culULBE9u2bcPIkSPlfmv/2TmY8dLB298669n3MPbaIZieOgadO+mPoqfOmo9dB44oJScUzJgzfQJuvHYolny2EZ+s3obSZ+9VjoYXNA1SjTEga8KdotO/Z9LPXKaB0u9Rxf33SWKp7OMNQhxskbMgiKaCGyvW7cWGb46IDjcRUV06yHeT+l6gkfsbH9Wg3+VdMOXmIbJOSyBtqSOnkfysKQYM7BPl0oY4evI8XlyyBROvH4Bbr71SqbWjbTuob/dG7y9Pbd2/J6He19vPuHrrQbz64TaMG9kPd48fhl7dOylHPEAWhdQS2flTEGu7VCuKajWi0QM2UzLicwyoaCh2cVfZr+d2DbISxOfAQPegk5WyFARJRaitzFbypwiR0S4VJVlZyCopgbWo1i5Yg4AtChEAiQTCm0ggRowYoewxTNvgk9VbsWZLHW6a8TLeNK/GufONTcgHDh9X9uxQB/j4fbej+Mm7sVq0HTP9RSkSKLVzuOIepEl5E+58rMRhYfAEBT3S+hd0LrVRRQLhrR11rJb1+/DIpBGODlRLpw7t5eh7pbW+kYk+kLbUKZeITjl/2nVSJOhBnXH+1J/g78t3ynuoBNo2mJ+RBELxo0nyHOMrVdK94Su2Gh9zWggxIPp5IS7yXEWCwH4NAxK0/XtcgqgRf/MaMhHYYMoUjYsqUORufLKYUSI+stKLkZ4FVOUUyiDbYGChEEGQUm5qY5i2RsmT06QlQE8w0EhZjUMgFwSZ5F967Deo/L+d+HnWX3Do6EksfTkrbC0J3nAXDFooIyO5F8j1Qutf+AuNtMeO6Ot1pEyd5B1jB2Hxl7uUGjuBtP1g9W7R+fZFTHRXWfYEdejU7u/L7XEPRKBtg/kZCboeCYmXZ47Bll1HhWBY7dU14jcpxWiozYA1NV4T2+Ab0uWAIpRmN07WbjELmZBUBAqVSSGlIGSDM8dHYLBQiADGjh2r7PnGkCGNTYkM05okDovVFQy23Yfk8am/ugG/nz4BqzbsQMbj8zGwXzQ+L/k9XsqdjKsH9ZHnRArRsVejY+duSskpGLRQRkbKzqilS4/euGKQ3bXYFNv3fY8RA5teK2PEoMuxbY9rDEggbbfvO47hA3rK/aZwv2egbYP5GbWQFWPOPaORJUQDWTaeenej10DIuAQa91eh2hcDl4uVwIn9GlbYjQcmJFNsgqVGJvACalFeVkWmAsS3i7fHKNC+jF+wgHSC/ZgYHKZSQUiFIJUCxyiEgJaOUXj++eexdu1aZGdnY/z48UqtK77cZ82aNTCZTLjyyisxd+5cpbZl4BiFSwetb92dr9etRF3FHKXkpHrHAbyw4HPRGe5BpyjRSfxwDpe1v4jsabfirl+M1o1nGJL6FK4Z43nKZFvmyE7nNMeYuOvl57lTx3DqyAHxo5+W5d5DR8tPQj1fTcbUNbovLutgD/qkaZMq2jZa+l7eBa8+PNbFJE/vDL33xeSCL4RYsc82IHp07Yj5Ock+tb1/biVienXB5p1H5ej9lYdudLgPPLUh1HtSG7Ik/FmM6tX7eWtHqG3pFTh35s8Q7yYy9Nr/9rkVOHn2B6XkGxT38IvR/e0FbYxCihLMKEb8atyAPRYBMuYgrdy5n12rbWe/lB0lzkDGHqSh1hgPe5+f5Bb74HovUXBeWznHYmwn2mY1joPwAxYKIaClhYJ6DYKEwtNPP91IMHi7j9lsxgsvvCCFgkpLPwYsFC4dZi/4Cs/dZ+/83KHOXU8oEEs+3SjEwqfo0qkjDh49IQMe779jHAbGuGYoVPF2rbbOuN8VKntOodBw8UecOlaPU0frqSDEQKysJ84cOyA/O3XriahesTIBk4pWKKx+O0/Za5qmOmBvBNI20PsF8z2JQNvTFExya6zY8q0McEwdo0lp7iIUqEJ04MZM5JQoUxKSslCUn4dsSuDhciwJWUWl+tk6aXpkZgFyquzXSEoiO4Xo8EtFh68rFNJQ7iZQJMp3SwoiqJGFQghoLaEQHR3tyIngLhjc70NTJ2lqJAkENfGStn1LPwYsFBhCr3MngVD092VCEPRCzt3jMfa6odhbfwzzFq+Ssxt+feu1QjCMle4KLZEiFPoNGyUFwpljB3FRiAUtnTt2wDmd3BHkqugWHSPdDywUvBNIe4p3IJFAMypIJGitKS2JTXT6meb0EE3n9R2OUQhjdu7cKcUBdfiUVEnNwkj7KjQjYvbs2XIKJSVjIpFAMQrz5s3DgQP2UQnDtAVIIFBswpLPN8nYg0XPz5AigSArwv/856+xbuHjuHpAH2Q++Q6mPvGWnDURaRyu2yJdDlqRQFNB82emYPn8XCx64QGk3Uw+bCfknvi+fqdo62PEPeMTlLvh0Xlrserrejw/43oZ3NhaIoGIo9wcLSwSCLYohIDWsiio1yCrACVdongD96yLlGSJrAkEWRsorkE7jTIU3ycQ2KLAEGQFIFHgbkFoCpoV8a8VWzBvySq5n3P3BPxh7tKIsChoIYFAMz3chQFB0x/LPv5KrhqpnRaphS0KjfGlPWVyfOOjWuw4cEKIg3g5XfJShoVCCAhEKIQC9z8diQSyGixatEipsUPBipSMSW92RCi/jy+QNYMsISwUGOK6KX9C4tWxPgsEPSh/wpvmNfIzXIXCrQ/MlbMbVLwJBHeoHWVhfOfDf7tkqaTETSvm5yqlpgmmAw6kbaD3C+Z7Er60J1cD5WGgREwUUHmpw0IhBLQFobBp0yaZxpkCFfWgDpqsCffdd590VaiE8vv4AgsFhmnMiws+lZYBfwSCHpRToeyTDTIRE00pzZ4+QTnSNMF0wIG0DfR+wXxPItj2lyIsFEJAa7oe3AUCuRoefPBBzJo1SwoCsi5QACOlbyaojsQCiQbqtEPxfQKBhQLDuEKuBG3K5mAI5FrBdKCBtA30fsF8TyLY9pcibFMJYyZPnozRo0dLkUACIScnR47WKScCuRuojkTB1q1bYbFYMHHiREc8g7qSJMMwbYNQiQQilNdiGBYKYYwngaAHiQQSCxs3bpTigaDpkgzDMAzjDRYKYQh1+r4KBHdGjRoll6GmqZFPPPGEdEVQHcMwDMPowTEKIaClYxQiAY5RYJi2RTC++0DaBnq/YGMMgm1/KcIWBYZhGIZhPMJCgWEYhmEYj7BQCGtocRETtAuIWkxGmMTmur45nZeMZKM4FuS65AzDMMylBQuFsCYOaYnVcC41boG5OhFpCUpRwWbKBPIqUVmcBxQYXYQFwzAMw3iDhUKYE5eWCIdSsJiBdM3yogpx2era5LWoRiLiZS3DhB9PvfYhnjCZZUIhhmFaBhYK4U5cNtJhllYCqRM8LixG65YXILG0sZBgmHBgzeadMkUxrekwbdZ8l3UNGIZpPlgoRAAp6YDZZBJyIR36OsECY3IhEkpVywITSjZs3QPTwmV45Ln3XTbK379SdGpM8NDCR/T7VBl73TC5LgLDMM0P51EIAa2fR0EIgXYFSKxVhIDFiOQCwCDXlUkErGWwioJ9mZlE5BW3vlUhEvIo0Ai34A1Lk2bwHt06I3v6bQEv9MMA88pW4u0P18p9Sk9cWpB5yaQpJiG6aoMNNbsPKjV2Bsf2xthrh+CW60PjTAwmv0AgbQO9X7B5EIJtfynCQiEEcMIl/wl3oUAiIfelJUrJNx6/73ZMvo2zYPpL7a6D+I85Cx3LMOfPTGlCdNEsn3IkCEGsWthoNlCN+Cwrs9orhGzOKC0WwprOzUQZMpCfJ84PSEF7vl818iCqA7pHSwvRYDrQQNoGer9gO/pg21+KsOuBiWDoBa4/fTQ5Odm+ieM2eYTONcJIm8mi1HlmvrlK2RP/iNpfhqjoGPQaMNxli+odi8s6dFbOEm2WOtswvvNi6acOkfDTkVfBENcff1ta6SVGwfNsIEN+JSoracsDMulZUGcEpaGmUH0W/MXz/UiWOGcd+X4PVYj6ErR54vQ5KShomWqGaQ5YKDARjA8dhuwvxAm2clQnitFfcbEYAaY06Zqh9f5Vrhh8Dbr3GYhOXbu7bN1790efwYnKWfalfxn/eP/j9S6/6137v8PUWfOl6HrkT+8rtY1pejaQfQaQ+D+FOCSIQqARJd7uVxvAPViIMm0Jdj2EAHY9+E+LuR5sJhgLE4QASBEvcCOMEEJA/H9yTTryKd9EjRnmBKWO4jpoDJhfiuIm7MPjfleo7PnH6reFMgmCk2L0+M6Ha7Fh2x6XDrQ1SBjcD/FX9cO9k26U/vJQQ8LqzsdKHNYEdyhG4cNXHlZKjbEYjRB/eED5THGL3UknNwBMSM6slnVW+tNXivNka//RvV9NHirTyv2+h/b56jv0OrS/rKNScqPhIuq/2agUgnu+gjHJB9I20PsF6zoItv2lCFsUmMjGh+mjVhoJxqejVLzAiysrkW4udHFX6NGpYwdlr+WgjvN3QsRQUF9riwSiZtdBlK+yYuYz72LXgSNKbeigmSSeRALxUMYtyp4+erOBDPnib0xWI4onkFowzf53L85DRnAufi+zj4K7x6Gdm1Fv+0p/04gEhmkuWCgwEY9uh5GQgpQUsWWLlzdqYCmvQa3DeWxFjZsjmTpEmvJInRd12A9MTlKO+A4FMpJFgDp6uhZd0x/e/fDfbTJ3APnIycoRanYd+E7Z02e3ECfehIT8w+eUITHP2/i9HIVGkww2JNeTtzObxOP9/L9HSwnR8xcuwrx6N15cYn8WCxZtxuJVdTh11svvVUP9sTNYuGyH3P/962ux4DMb9h727mJT70ncN7fS5/sFci8VtS21I3xpu+PbE3LzGYtRWiuc6fMp7ilZ1skt2QiT5r1i0RxLds2578RmgSlZe55OjIvNhGRxzHEJpay28djOD9j1EALY9eA/LTvrwcv0UbIFZ5SiWDEPZxisKEvMR2W26+t80qOvOWIM6CV+p+j075n0M5cpevQzqbj/bNTBl328QYiDLbJjJZoynbuT+WSpHMUTPfoMRNeefdCu/WWy3BqcPlaPE4f3yn36nayYnyv3/SHr2ffkFL/708cpNU5oWiD56mt3ifsovzN3yP3xfHY6KjfuwL9WWlH67L3KkfCCRGPFl18j4ap+8rmiMk0J9QcSog9n3IJ/frEJa7fUIfWma7zOhNhSdxQllhpcN7QXEgb0xPjrYlFVXY/t+45j9dZDyJqYgOvjr1DObsxnG/fjgzV7MHZEX9xz29XYvPMItu35Hiut9fj5qFikj7tKOdOJ9p5ZKcNRsW6P6MTPNnm/QO6lom1L971uaG+UrdzZZNvVWw/i1Q+3YdzIfrh7/DD06t5JOeIBEgqpJciqaEBxihAJyfHIQRFqK+3xKjZTMuJzgCJ6D9Vqzo0XHbs4YJDt7JeyQ++tVJQkqdewiVvEI9WquabFhMzUHFB0iv2+VOl2PZfvJcoBwEIhBLBQ8J9wmx6pF5PgLhj0hAK5CMo+2SAzCurhj09Z+x1irh4tHqbWNwiS+VslEP/4kNSn8MtxI1G94wCeykqR++5Q8KKea4MSLv3MMBgfrvoaA2N6yZkCdRVzlKPhRUsL0a9qv5Oj6llTDBjYx34Pejep76WjJ8/jxSVbMPH6Abj12itlnZaKdXux4ZsjyE1PRFSXDi5tyWLwxkc16Hd5F0y5eYisI9zv6ev9ArmXintbQm3fVFuCLB1/X74DnwqxMeWmIR7Pk2g7ZNC+1S4KvIc7OTp2cbIYoGhOltdzu4ZWBCgCQw1h9S4UfPwuHmDXA8MECJm9F328XgbckUtCC2VkJPfCzDkLPYqEoPBTJDQYDHj14RvtW8Yw0OuuAVG4N8OA2bRNiJF1rUHJk9PwUu5kFC1cjqlPvIWN2/YoR+wcOHxc2bNDHeAvbhyBg0dPYlPNftl20fMzlKPhiSoSCPfnSnvMHRKitP4FnUtttJYXT+2ogywRHWT+tOscIsEdGj3nT/2J6CR3yk5cC5Ut6/fhkUkjHJ2vlk4d2mPmxAQ5YlfN+03d09P9ArmXSjBtVagdnfPyzDHYsusojK+sloKnKWw1vrsVLYX2zt6Q4NqL269hgEt1XIJMnGdVfKOGrArUVmTJfXdKUhXXgxAvSMpAWoAigWChwDB+Eh17NTp27qaUnC92LbNMZmzYavfDqnTp0RtXDGo8Ym4p9q5ci0deW4uHVwB5GTFATAwGHtqJ58qseG5ZPeqU81qDsdcNRcVfH8L0lBukO+LRFxZjb/0xOVJW4xAosdC4nwzDsZNnUbvnsEMgUNtIpLmE6Aerd2PcyL6Iie6q1OhDneQdYwfJEbUWGqWTGd+bKZ46YWq7+MtdsuzLPfXuF8i9VIJp6w6Jmzn3jJbuERI8T7270ef4CG9QnAL140gqgtdQGj3iskGzuTz1/2RhIMtJQ20RkqpyEO8pDsIHWCgwjJ90jopGb9HhuwsGPdQ58H2GGHB5zFB0aOL85mRg3xjcaojB+MRu2FtdD/TthoEjh2L2wzditkF/ZNnS/PrWa/HlW48hceiVmCw6yJdK7eb260dehVPnLmD/oeMRLxCaW4hSDMLwAT2VkndGDLpcxgJo2b7ve4wY2PQ6G9q2vt7T/X7+3OvLr+ule4Y2Gvlv3evf96RgR7W9p00VCGRVoHtQ/IMecQk07q9CtZekGRSzkFpSJURCFiqUmAMt9msogdXkTkg2wWapkUm8/CIuDRn+x167wDEKIYBjFPznnpdW4egJ/QC1tsiRnc5paDFx18vPhos/4tSxepw6KjrdhovoGh0r64kzxw7Iz07deiKqV6xMwKSi9ev3Hjpa2Wsave/gK+R6eK3vIZQdEoW+fZEh9smyMLTebkm4lebtlVlhf5J9J9CfReXrdSs9xhUcOnoSmfnvYOeB79ChfTv8dXYGbvWyrgHFO1wzxvuUybaK3t/23KljOHXkAH44d1qW9Z4vEqIU1No1uq8j+VJTf5OOl7XHW4/d1GikrfX9a5lc8IUQKxeVEtCja0fMz0l2Mec31ZZee3Nn/gzxGrGg12b2gq+weedRuU+jePquL9x/vU/3un9uJd7MTVZKwKPz1uL5Ga5tCb327m09ocYsrNjyrQxwTB0zUDki8CeYkfJ3yPgCIRIaPOXV0AYzpqGWAhnJ+oAk13gD92BF9xgFTzEQfsBCIQSwUIh8tIGE/YaNkgLhzLGDuCjEgpbOHTvgnGIq10IjxG7RMXLUF2gAoEswYwBC4b/FWOQ5MRyh2ITfZcRgN4mGavHSEzrn1owbcdWKtXhH7PuDLz8LjcQ8Ba5S564nFChOYU7JR3J/6q9G4/N/18q6h6bcjOmpY9C5U2Ofs6drhQN6f1t3IapHU0LUn+fLUwfsC4G0DfR+wXxPItD25MogkUDBliQS3AVIow5bTo/MRA5ZDYikLBTl5yE7JU4RDWoYop0kvY6cpkdmFiCnyn5uUhLZKYS4KBXiogmh4HJ1x8yJwGChEAJYKEQ+2hc5jeLcBQJF4FNuBZqORhH6lFdAL08Cjfp+vOC0pLSkUHhNDLb3HhYFCibbasWfqmPw2m+6Yc3hKIw9VIdHlvmpEgShFgoUlzCnxCJnQcy673bpilChOgp49CQYIkUotJYQDaYDDqRtoPcL5nsS/rZXp3R279pBBkZ6CgBtKWxCGGSa01FpVyMtAguFEMBCIfLRvsi1aAWCOxR1XvbxV3KxHk95AFpKKDQXoRIKx0+dFSJgGf61Ygvuv2OczKugZzUgPAmGSBEKrSVEg+mAA2kb6P2C+Z6Er+0pSdMbH9Vix4ETmDkxXuZTuFThYEaG8QH3THn04qbljv/5cpbHpDY0jY/SDNNcdlpimtpocb/mpcqb5tW46b6X5f7nJb8Xv7ObPYoEInFYrJxSScmV1mypw00zXpbXiBS0IkHvOaN1NaiOnqvfTbpRzgZR0YoEJjgoYHFoTHe8/ui4S1okECwUGMYH1Je0LwLBHRIElDWP2sx5eJJcJpmgpDr+oE2+c/7MSWWv9fjxh7PKXuD0jOoiO/uKvz4sEy5R2VfcBUM4w0K07UGBitMnDJNTKC912PUQAtj1cGlArgRtZx0MgVzrCZMZK74KdCHk5oXEzxtPTVdKrnhzPTB2XlzwqXRRUWfvyZXlC5RTgTKBUiKmqb+6AdnTJyhHmiYYk34gbQO9XzDfkwi2/aUIC4UQwEKBaQno5U8Jdtoic/9wl8e8BiwUfKO1hWgwHWggbQO9X7AdfbDtL0XYpsIwYQKN2l+dPbVNJRqiRZleyE6P2ORHLUmoRAIRymsxDFsUQgBbFBjGM2xRCA+CGWkH0jbQ+wVrEQi2/aUIWxQYhmEYhvEICwWGYRiGYTzCQiGC+Pbbb/H6668jJSUFEyZMcNmKiopQVxfeU8gYb+yDaX0uktcXweS+Ts3+Ihg1dbbt4pwTtLcPNvkZPtCSyjT7g4L1GIZpGVgoRAh//OMfMXToUDz00EP46KOPsHz5cpctNzdXHp8xYwaOHTumtGIiBdv2l4Dhc1F5wxRgWxG8LSgbNzwH2T3Ezv7FKNQIBfsK94SbgDjRNgTFms075fQ/miI6bdZ8uQQ1wzDNDwuFCICsBc888wzOnj2L9PR0vPXWW1i2bJlje++99zB16lR06dIFCxYskGKBiSzihEiQnT/2ohqD4HmNRadFwXZiF6xCBFi22y0R5fv3SetD8vo1qD1RBOP6tfJc44m9qBXnGLeL460ELbVMuQZUxl43rFGCIZI6JqPJRSRZTEaYxJacnKxsouxURLA4zrfJc+m4RXPcM57vZdTcIPDrM0zbgYVCBPDCCy/Iz6VLl8rtvvvuw/jx4x0biQQSCxs32peyNZvN8pOJNPbB9MUiJI75jU+rxMX1GAxDjwFCVAxGBlkZ+g+AZf8uUUdL545D4vFF0uJg3b8XNf3/gLzhA+wNW4H5S6scFgSa+qefSCgOaYnVMDt6bwvM1YlISwAM+ZWorKQtD8gUnbXs6JNRYK2WZ9pMhTAnFMvjNYUmcbQpPN/LvgJDsNd3smHrHpgWLsMjz73vspFwWtlGE3AxkQULhQiAYhMIsiZ4Y8SIEcoeE3mshfGLxUgYo1oWAmUwEvsPRLwQC2kjpgpxMAWlN4xFGhYjc/1a5ZyWpXbXQSz62Ln4FKUt9pQnIC4tUShhpfe2CEGc7r60bi2qkSgtLmnFlchXEiDWVluRKM0wcUgQZ/jS/TZ1r2CvT66WSY++JkTBIvHzrxeCYbfLRpkcZ5nM+OWDf9FdIIphQgULhQiC5gc3tTGRiWX9Ilh7in6LXAXr/9FoxGrdRvX2Y+WaeAPrNtdyyvBBqF63GOX7hTCgAEj6XL9GlFVLQ8vzYumn0vVA/HTkVTLx1N+WVurHKMRlIx1mae6XfbeyEq+1wAijkbYapJdSh07/aTEgwd/F+j3cy05w1yeRkPvSEp+CNmll0oI3LFI4MExz4KNQsMDo1uEkG/0znzHNx9ixY5U93xgyZIiyx0QKKTdQIGMOiuXm5nron4PK25zHssWntDrIek2Z6PEbFItzs4eLYzfcKAMfK2WbuShuBdfD+2IkTamrVXbt/w5TZ82XrohH/vS+UutKSroQTCaT6MLTofbdhvxiFBfTlo0UnQ47PhGokS80G2pkjW/o3UsPf68/31yl7ImXdPvLEBUdg14DhrtsUb1j5bLSKvQ7YZjmwC+LQlJRrcxo1VBbBJTkIFMbFcS0GM8//zwmT54sZzMQq1evtv9dNJuKez1tO3fulMfWrFmDadOmyRkRDNPWoNH0a2WrlJId7QhbtTI0gnrvnDIk5nnrul2JS0tHdaYRJmMmqhPzvHb6Lvh4L3+vrxVHVwy+Bt37DESnrt1dtu69+6PPYKFAFHjKKNNcBOZ6iEsAud6qqhVPm8WE5GTV2pAMoxrWaxP1oo5MfvSpWiIoyMdxrio29M51iR5W27haM2wUSSzrxbWUc4xqgJHFeS2X7+UFyjXQ1mcFzJ49WwYkqjkSVMHgK9R23Lhxclu0aJGcNcEwbQ0K4PMoBgQUq6BPCoobKpGtWg5SilHsoWdOKS62d9pxok1lMbKLK1HsaOgLje9VqWkf/PWBQzs3o972lf72jT1AmWGak8CEgq1GRvYmUXQOdfCpOUCG3dogjQ2p8c7OWlCCdJTKY0moKslBWWKpPLciiwwThdLHp+I4VxysylGuIzr8VGsGakV9A9WXlKGc+nxRH59TAkMF3btUtNSY3uT3Uo/R9Qzie2W6TI3SogoEyjVAUwjDgejoaCkSfBEMNHWSkjHRz0fWCLImUHuGaavsOvCdsqfP7gNHvAqJcKZTxw7KHsO0Pn4JBeq45eg8XgiDrAqUCmVsKy8T3XMW8hWVHJedL0qA1e6Qk2Slp0ifaVyCPQTYoET1kN9OnKn47uw4zk1Jd15HqPTafKDQmCw7f/FNQMYMWw3JlSykS6djHFLSqYUd+/eyixb6zvGadlrCUSCokAvh6aef9ioYaEYEWSBiY2NlMib6eSlGYd68eThw4IByFsO0DlnPvoc3zatx7nzjDj/77ttk8GKPbk4/vJa3P1wrl93eJQTDwop1yHzyHeVI+EGzFmjKI1lRyIXwwOQk5YjvTL5tFE6ePid/L3QtX2ZCnDp7AYtX1aFg0WZZfurdjVi4bAeOnjwvy94ItO3ew6ew4DP7S//3r6/FGx/VYNveppNnqfcj/uMvVX59V/We9760Upabarfj2xNyY+wEFqMgtspie4fuP0nKNCHfsZmSRUdfBqSXopTMED6ThKJaV/+8aoJsSiDY3RW+bSp6x9w3Fb1jvm4qJBAoI6OeYFDp37+/jGmgbIyUU4HyLND5Dz74oEzApKJ3n+bawk2QMc3HJ6u3Ys2WOtw04+VGguGnIwfh1dm/RW8PUyH79e6BXj2j8Ovfvy6us01mbAxX5pWtlFMeaRrknY+V4Oj3p/HhKw9j9dt5jq330NGOTVtP2z9fzkLnjh1E22LHtejTG59t3I/H3liHU+cu4Oc/uVLW3XHjVfLzibe+gnn1brmvR6BtqaN/YbEVUZ3tFpOZExPQ9/IueMNS4xAPemjvR+Smj/T5u2rvSfdT8dau/ugZPPXORrz64TafhIjEYpTvN6c13Z5Lw/Huc0v2JVFd7lqzuhabBaZkfbc74eqSVy6iXFOt12vnL4G5HjTEpWWI7rgEBcpvwGYqEKUkZKQFJiNKCuw/kM1iFtexWx9qq8k2YLBbDqQVwY7dQlECs4w9sMFiphZ27N+rCmWF9l8eiY127SjRih3qUL2Z6sMJrWCg5EpaSBxdeeWVMuCRsjQ2lWuhJVh3uLeyxzDiX/CT01D67L0eBcOBw8eVPTvR3bvi6kF9sXPfEXTocBmWik6S2ocz7kGaqmBQLQyeoKBHWv+CzqU2NFVSxVs76njXbD+M52dcj/t+EYdxI/vJ+uvjr8D0CcPw8swx2PfdaccIXkugbWkUf/D7s/izOD7lZvvMq2uH9EL6uKtkXcfL2suO2R33+xHXXNXLp+/qfs9bDHZR01Q7+pmKH01Cpw7tYXylSvcc7wiRkByPHNVlLrbaDCty4pMdYsFGsX3xOdLyrY8FxvhU5EC9Ri3yRSk+Wen0ySVfUoWsCnHM7vN3ERyyntpJd30OlK4wIIIWCjSXuLRCfMkyxcQvvRKlzuAeP8kyVCOTrpNqRVZRrbQApOQVSTGSKuozqw1iX+OSKBJHpHshE2bprFCQ30uUxS9P/V5FtUpgkYCyF1LHSumO9aYLqhYIXzYVvWPuG438adM75uumx6ZNm6SFhIITiY4dO6JHD/ucN3I/0OwGClr0tM6D3n2aa6s70U25K8PYSRwWqysYyK2gxiF07dwRV0R3x/5Dx3FD4mB8XvJ7vJQ7WYiGPvJ4pOEuGLRQRkZyL5Drhda/8If6Y2ew+MtdePwuA3p176TUuhLVxT763vDNdy5ugUDbkhl/g+07WU+drx7UedP1v6p1xqYE812buqendirqcRIUW3YdFYJhtct384qlEDlVSSiSOTvsxGVXivefEvgqRv2Zqd5EgkAOlrXXiLP3hVVKpy/6P3qfagN1tS5/V/y35GvxUShQZG+DSzSvlriUbFRWqh1Bpfjiynmis67U/iDyB3NGCLv84lTSi2UbeR3niUoduTzsx+V3kcGMiqIS5+fJmAfnLySOIpCVdo3uo9CUYAg1NPKnLVSQQKDgxNGjR8vZDOROyMnJwe7du3Hw4EH5c1FGRnK1qAtD0SeVGaat4S4YpuT9TdZ36dQJ5y5cxLSJN+DfCx9HzvQJ6NuruzwWaUTHXo2OnZ1iWhUMWigjI7kXtHTp0RtXDBqplDzzv2v2IOWGAR47bBU6/v9uHIQloqNWCbStZf0+/HxUbJPtyJ3wwVrnzxXMd/Xlnnrt3BnYJwpz7hmNLCEaSj6qkbERFPPgDXv8nHcMWRUyaN8T9mu4JepSZhy6CwJLoV10qPF/REmq4nqg+LykDARo5Je0E52o/hC1pSG/ihj2G0Snr1VITUE+GjK/2ElCVlGp39OPtJD/nBZYIvHgK+1yV8jPhrm3ys/mhv74BLkR1HUbSCBQ3MGsWbOkq8EdWlHSZDLJTxUSSWq8QEs+BmlPf4byZ36hlJhI5445n+PCj/rP19frVqKuYo5ScmXJpxvxP3/7BBfF83769BlMFSLB+JtkDIzRn60zJPUpXDPG05TJts2Rnc5pjjFx18vPc6eO4dSRA/jh3GlZ7hodKz+JM8fsgciUjKlrzz7iWF9H8iWaNqlC8QzudO10GV584AYMu9I11ze9V9zfAxRAOGPulyibPV6WH523FrmTE31uO+3FFfhR/O3plfX/Tb0O40bY3RSEt/tdHdsDm3ce9bkdob0fCYCY6K54fIqhye9K7aYXrsQPQoj6Q256In4xur9SElCMguiUaeCaV5OsWLH1B6gONG3c+z0Zm5djQEWD0xIuGsDYLhXWolrHwN3RByYVobYyG3HufalSrhLCpMGfzlVD2xEKYUxrCQWiKYHgDlkgSDC4BxS25GPAQuHS4rx4AXsa1VHn7i4USCAU/X2ZEAS9kHP3eIy9bij21h/DvMWrsOSzjfj1rdfi/jvGSuuDFr1rhQvjfleo7DmFQsPFH3HqWD1OHa2ngqxzp1O3nojqJUbNXZ3WFa1QoEBHd8jn79LBKXjqgB/8axX2HLKLFYLaUiepxVNb9V5692yqjfu+iqd2RFNtCb32ns7VQoLi78t3YMWWb3H3+GFIHeOW0lzb6cOzAHDBi1CwH7PaxQZEZ58JlOZDuixEpRQKdjFBIiELFZWKoGg06FbiJQyBCwXv9hymTTJx4kSHi4EsH3PnzvVJJBCjRo2S7giaGvnEE0/IQEiqY5jmwpvpVwsJBIpNWPL5Jhl7sOj5GVIkEGRF+J///DXWLXwcVw/oI6dCTn3iLTlrItIggXDyyH4crtsiLQpakUAzG7ScP30cR/dtx5E9W3H2xBGl1jtNdYjuvP6fSVLYq5u7SPCGei9/7qk919/vGmjbps6tWLdXBjUSFOTYSCS4k5KHoiQ4gvMJe0C9M5ixSWSKgCrkZIprxKUh35CDeBnXoEwWoDgHEgniLIdI0MNWjjLSEkEEKbBQCEMsFgvOnDnjl0Bwh9o999xzOHr0qGP5aYZpDbwJBHd6RnXBQxk348u3HsNdPx+FFxZ8am8rrhEpqALhohAMKrF9Lkf+zBQsn5+LRS88gLSblWUpFcg98X39TtG2ad844ztb6o5Kd8uqr+vlrAsKbqQgx6aJQ3ZlLYoMZYhvZ48ViC8zoMivQP8UFNdWoAh0jXikUqgBRfInGUCTPNVcQUKOyEB/uoc2m7EjRoHcDklFMu9RoLDrIQS0tOsh3GHXA6Ny3ZQ/IfHqWIeLIRAof8Kb5jXyMxJcD1pIIFDyJXdhQND0x7KPv5KrRmqnRWrRcz14wptJvykCaRvo/YL5noQv7Wm2xRsf1WLHgRNCHMQ7poC2BWwWIzLN6TKXUUvBQiEEsFDwDxYKDOPKrQ/MdUlH7U0guEPtKAvjOx/+22XpbUoDvWK+7wu+sVBwQq4GSrREuRd8dZ1FMvwbCGso85fJZa0Mi8kIk9hcM33ReUaZncuHdbEYhmlhVEGguhgo06IvIoEgQUDpm6nNnIcnwRBn97ffKeqYwKAYBMrrwCLBDv8Wwpo4pCVWw+wQBRaYqxOR5sxSKrGZCoG8YlQWJ8BMgTFKPcMwbYPH77tdpmz2RyDocfvYkXjjqenyWtnTnancGSYYWCiEOXFpiXAoBYsZSHdmAlOJyy5GdpwNFpM4npHW6DjDMK3PFR7WtAiEUF6LYVgohDtx2UiHWbofpE7wGN8Sh/i0dKC6nC0KDMMwjM+wUIgAUkT/bzaZhFxI151LS4uPkJCIi0sRZ5ShnJUCwzAM4yMsFCIBUgo5ZUjMc8oEa4ERRiNtJtDiu2Za4tSYjILEfD/m8TIMwzCXOjw9MgTw9Ej/4OmRDNP24OmRjCfYosAwDMMwjEdYKDAME3Y89dqHeMJkltkJGYZpXlgoMAwTVqzZvBOfrtkqUzZPmzXfJRshwzChh4UCwwTJhq17YFq4DI88977L9uKCT7FSdGZM6KB0xfR7VRl73TCZzdBbltLk5GRlE2XNjB+L+/luZd/xkiFVc8PQ3Y9hWhYWCgwTIDSynfToa0IULMKij9cLwbDbZaPFemaZzPjlg3+RufiZ4Jm/tMphQaCkQs7sg56zlBryK1FZSVsekGkUR6hjT0aBtVo5173sL57vbf+rB3c/Ekf0rM0rW9lIjNL2t6WVUpCyG4ZpLlgoMEwA0Is796UlPr2caWW/gjcsUjgwgVO766AQZF8pJeChjFtcMhA2naW0FtVIBK3Kn1ZciXxNpmT3sr80de9A7/f2h2ulGKVnjfbdxShtJJ5IkN75WIm0bGkXl2KYUMBCgYlgPJuEHeZocVw1DtMxaZ7WNvDAfLN9JXiiffvLEBUdg14DhrtsUb1jcVmHzspZ9tEwEzgvln7q6AR/OvIqufgRjaYdMQoespQ6c4rUIL2UOnD6T4t7OQC8ZkgN7H70s5EVwdMS0u7Q74YsW0VCLDBMKGGhwEQwPpijpTXaApsQCeaEYrt5uqbphbOstv3KHnDF4GvQvc9AdOra3WXr3rs/+gwWI00FNg0HzvuiA9T+znft/w5TZ82X4uuRP72v1OpnKTXkF6O4mLZspAStCDzTVIZUfzF/8X/KHqTgJDF6ecxQfUHasYtyJtjNxYQcTrgUAlon4RKNlsuRQC8/pYZGxDVpxciGCcbMMukfNRjykVecIrpMOr8QZUhEfl7zvjCbokUTLtnE76IwQXQS4rdkEaNKiA5D/H9yTTryaZXNGrMUCOlm8bsTfXpZGZBRSoto2Zt7YtzvCpU9/1j9thAiQXBSjC7fIRP0tj0uHWdrkDC4H+Kv6od7J92IwbG9ldrQQwKLzOqeTOrkfqDVEu1YYGxXgMTaSvvfUP2b6/TcFqMR4sFw/vtxK/tP43sn1+ShUnmY/L1foM8YEchzxgmXGE+wRSFs8TBaFiIhWXSMeTJ4qxLF6WZkmmyX7lLTPiyaZZW/xBJUqxYFGfDmnU4dOyh7LQd1mL/LL5W+6tYWCUTNroNy9DrzmXex68ARpTb0NOV3p1gFJykoblA6alnUFwlEilsn7V72n8b3VkUC4e/9WuMZYxg9WCiEMXoBVCgvg0H0ho7Xk/KyupSXmtY1RyekICVFbNl5yECN+C8JiRTlJn4zCT4EmT0wOUnZ853Jt41S9gLj3Q//3SZzBpAPnawczcWuA98pe/rsFiIlEgP4AnnGiGCfMyYAbBaYkpOltYI2beyTE5s4RxxPdjtmE4M7aueh3qiOWixGce1klym+LQW7HkJAa671oJovoXzGm4woJ/eDUAIWOQWrClWGCjQowyqbeKALC2uQV+weEd5ytPxaDzom4QJyy4h9q5V8DShOK4cxsxqJoq5MCIpKt2EojZwrvvwaCVf1wz2Tfqa73j/9XCqefj5yHfzzi01Yu6UOqTddg7SbfVAlCplPlspRPNGjz0B07dkH7dpfJsutwelj9ThxeK/cp9Hvivm5cj/UUJ4KCh6t3SXu5yGwj9wgz2enKzkVwpdQPGf0jFFQ48Zte70+Y3sPn8Jnmw5gg80uxD43l+Iff3sOIwY2/Ts8dfYCKtbtxfZ9x1F38CQ2/3sFsh/4LVLHDESv7p2UsxqjveemTZtwb/oE3GyIafKe2vt9VrUJt/zsWgwfcHmT9yP8/Tl3fHtCfg67sof8bBp6v6SiJKkItZX0XhUDMmM8Uq1q2Y7NlIz4nCrAcZ5bvRisFKnvKIKEQnwODBUNdqsYCYVUq+s5LQRbFMIc99FyXILo6JR1pFOKyf1QgSyxf2kvNa1jEq5UAtzIPUMH4rLFvhBYos5dJBAUfU5T0egFrE5D8yc4kSwB1ObOx4od16JPf1BFAtHt8r6tKhKIbtExyp494j4Ysp59D2+aV+Pc+cbX+enIQXh19m/RW6fTJEgcPJCehMqNO4SYekepDU+Cec5IINBMCXrGKMjT2zO2eFUdXlhsRVTnDpg5MUFuJPzesNRgwWfeXw6fbdyPx95Yh1PnLuDnP7kSuekjUbdmqTz2xFtfwbx6t9x3x/2e1R/PQ9/LuzR5T/f7bf7gRdxx41XymLf7EYH8nPVHz+Cpdzbi1Q+34ejJ80qtFyxmlFAnL2fUEHFIyStCUlUOClVrgOj0M6UYcEcM3Kg+K0u8p6sc7+62BlsUQkDrrh7pNloWUAR/Zpl9xGwVI2ZDvhgxx6sjZivKEvNRmd24M2wpwnH1SL3AMhpF33nbKMfIT2+kR7EEZZ9skCmH9fAn6Ez7HWLirlf2fKNBPAyv3aJ0tIcPobBsB+rE7q0TDMgYCaxZacU7AQTL19uceQ2CCdQckvoUfjlupBgF78FDU27G9NQx6NzJ1Ud/6wNzXQQJ/c7JPP/jjw0o+vsyDIzpJfNb1FXMUc4IPwJ5zlQLQtnHX+laXNz/LguX7cCxU+dlp9mpg3OsqAb5qccfmTRCOeKEOu012w/LY9qRvNqWRv7UAfcTAmDKzUOUo/r31AYVerqn3v207Tzdjwjm56Tr/n35Dnwq7j/lpiGNrq3FbhEwoKJBG3NitzJYi2rFuxYwJcejLKMCGWWpyIHGoiCtBCXIqmhAurkdUkuynNdRLAqu8sLN6tBCsEUh7HEbLQsoHkEdMcuARpri4BgxV7aqSIgkqNPSjvy0UKY8ypo3c85CjyKhpdm7ci0eeW0tHha6Ni8jBkOESEg6ZMXDr+0E+g6D51dhy1Dy5DSUPnsv1mypw00zXnaxMJBFRhUJPbp1lgLh3rQb8ed3vsCSzzfhpdzJWPT8DHk80vD2nGktCL7kWyCzOpng3TtPLdMnDEP9sTP4qtY1NoTqFn+5C4/fZfBo7o/qYh+5b/jmO2zba4+nCfSegd6PCObnJNTrvjxzDLbsOgrjK6t1z/MFmylTioPSbBkE5YLFXCJdEXnilZySTrbfEk2Auh0SESRsGiroeOvAQoFh/CQ69mp07NxNKTlf5FooUx6ZfrV06dEbVwwSw/dWYmDfGNxqiMH4xG7YW12PwX2FeOhrwGsPDwWq7RaG1iZxWKyuYLDtPiSPT/3VDZieeiMW/O9aLF2+2SEQxl4nfoYIw5fnzF0gUL6Fnv08Sz7L+n34+ahYj52nCpn2P1jr+vz+75o9SLlhQJNt6fj/u3EQlohOngj0noHejwjm59QysE8U5twzGllCNJR8VIOn3t0oYx60xMnoZytqyGtAVgAKSrTUKOm7a1FeVgVU5SC+XTyk94H2ZeCiBaQT7MfaScsCUeKuFNoA7HoIAa3regg/tKbTcOHIzo3KntPsf+7UMZw6cgA/nDsty12jY+UncebYAflJWRsp6LBrdF9Hlkatub730NHKXtPofQdfka6HvodQRv1t377IoH1cg6TqL/AnaxR+J8TC7tessD/JvhPoz+LO1+tW6roMqnccwAsLPheiaw86RfXED2dOIm5QHzz+u9t0xQG5MK4Zo50uGV4E+pzJhEy9Y8WzdoUse/q79OreGXPuHaUbqOdu0p8x90uUzR4vy8Sj89Yid3Jik20Jaj/txRXSLdReHHv+/utxzVXRylE73trQiJ7iF/7rzmsa3c+9HeFrW8L955xeuBI/XLgoy76Sm56IX4zur5S0wYxpqKVARtnnu7sJaNaDEAuK60EUEJ8Dl3MsRo37oQ0FM7JQCAFtSSjQC3XVBhtqdjsD3whKiDP22iG45frG5q+WJtxjFNQXeMPFH3HqWD1OHa2ngqxzp1O3nojqJUY2XbsrNa4v8ZaMUfhvMcZ5TgxzxKsUv8ugQMS+wIq1eEd8/VszaLpHcEIh2BgFT7EFSz7dKMTCp+jSqSO+P3kGOdMn6MYwEN6uEw4E+pxR1sZuvWLQ/rKOsuzp70I+f2cH54p7B/zgX6uw55BdnBCJg6NReP8NSskVvc5bvZene3pr476vRa8d4Utbwr29t3NVSFBQzMKKLd/i7vHD5GwLF2h6ZGYBcqrsEQVJSUAVRIdfKjp8XaGQhnKNaHCcosQsJFFsQ1o5C4VIoi0IBQriooWHmoqQJv9u9vTb/JqWF2rCXSj0GzZKvrjPHDuIi+IlrqVzxw44p/jStZAJmWYJkPuhtYTCa2KgvfewKPSJArZa8afqGPz3b7rJurE4hEfKREfkJ80pFEggqEGKOXePlxYEsjAULVzuMegxkoSCt+esY4fLxCjYtQ7t2iPq8r5SMBzauVmp9P3v4qkD9oVA2gZ6v2C+J+Fve5qWSSLh1muvlCKBLBa+YBMde6a58VTrcISFQghobaGgrmToD4/fd3urJWYJd6FA7gT3F7ecojc5SQowylJICYj0cu6TifjHC06fcksJheaiOYSCnkBwx5NgiCSh0NRzRgGzlF9CO21WIgSD1vLAQsEVX9tvqTuKEksNunftIGdGULzCpYr3SA8mLOCVDFsW7cubXtz5M1Pwz5ezHFYacvNQHa0/8LtJN0orjopWJDCukECg4EXtLAZPQYqegh4jiaaeM3Ijlj6biRey02XCKQce3BOMb9BMiIJFmzF3aTXuHj8Uz913/SUtEggWChEAr2TY/Ljn3dd7cbtDc95pHQISDGTBoTZa/M3lr83Sd/7MSWWv9fjxh7PKXvD0jOrik0Bwx10whDuBPGceBYPA32eMgZwGOTSmO15/dBzGjXT9fV6qsOshBLS260FrrvSHYEzFwRCOrocXF3yKpV9ski9u1fQbCJRTgRIwkbijqX7Z0ycoR5rmCZMZK76qVUptC0Ncf7zx1HSlxARKKJ4zrUvCn2eMXQ+MJ1gohIDWFgruGet8hYWCf5AVRjuqD4ZArkXighI4tUXm/uEun60AjHdC9ZxRkip3K5Y3WCgwnmDXQxhCQXKU9U/NA08jD3+hQEZK/UpLFtO19ALvGFdCJRKIQK5Fo/ZXZ09tUx0ymbrJ5M0iIXSE6jnzRyQwjDfYohACWtqiMOnR1xwxBu554FVo1K7iPnqnkUbZxxuEONjiyOpGbcmX3hKEq0WBYSIZtigwnmCLQhiiigTCPQ+89pg7ZLp+6rUP5bnURpv61Vu7QHjjoxrfVl5jGIZh2jQsFCIEbwvHtMYCRbT06/1zv2TBwDAME+awUAhz2vICRecvXHQRDDQ/mWlO9sG0PhfJ64tgcs6YtbO/CEZNnW27OOcE7e2DTX4yDMPowzEKIYBiFMZGXcD4ONdFT5qL5V98oew5M/S5LxyjXQhGXWimqQWKxt92m7IXPJt3HlX2XKGc6pRbnWMUQo9tey7K+89Fdg8hGL5YjITbcpzr45NQQA6K3VPau9XTAnj2NPIkIAYgTl1T54QoQ1NmIg6OUWA8wUIhBJBQSO35g1JqfvRWmHNfOEZvhbmmFigKZvU/X4mJ7iotCywUmpO1MH6xF3m3/ca52Iy7INheJERFDtL25yITf0A+XkLBicHI6D8F2ViM5P2DkN9/D8z7xyGvx2oU9hiH9P2LYO7xBxQPH2C/CBNRsFBgPMFCIURQXvCWIuupvyl7TS0c0wE/XPB9gaKSOf+h7AXPE285r0uQQKB0qGRR4FkPzQlZE14CxpBlQakiPAiF7BP2+jzxKcuijWV9rhAEU5Eu9mu2LUJ1z8GwYpAQEWOR1n+AU3wwEQULBcYTLBTCkLawQFFTqNMze3XvhLtuGoL0cVfJMsFCobkgS8JqpI/JQYq7i8AvoVCEmuFTkEYnntgL9BgoNrG/fzEy949D5Q030hEmwmChwHiCgxnDnLa6QBEJhJkTE/Bm7k0uIoFpPizrF8HaEzALEWBc/w8Zb6DFuo3q7cfKNQGM1m2u5ZThg1C9bjHKpTAQFfS5fo0o74KBRAPDMJcUbFEIQ9xTNvuTF57akXXhnQ//LRMvqVDiphXzc5VS8NCMh04d9HUoWxQYpu3BFgXGE2xRCENUQaBnQWgKEgSUvpnazHl4kkwLTFB2x1DiSSQwDMMw4QVbFMIUyqQYqpzwobyWL7BFgWHaHmxRYDzBw74wJZQde0uKBIZhGCa8YKHAMAzDMIxHWCgwDBM2HCoqQt3kyTi3bZtSwzBMc8NCgWGYsODCt9/i29mz8b3ZjG0jR+LMpk3KEYZhmhMWCgzDhAUHX3gBF8+elftdR42SmxMbTEYTLEqJsJiMMIktOTlZ2URZk1zC4jif2orjRnFce4Em8XxPo+ZGwd7n2PLl+CY3F/83YYLLVvvQQzgsRBPDNDcsFBiGafOQNeG7119XSkDM008reypxSEushtnRAVtgrk5EWgJgyK9EZSVteUCmURyxd9gF1mp5ps2UCeSJ48XieAEd9xXP97TnQQ3uPkc++girY2OlKNhbVCQFg3bbL34fX0+ejMpevfDtggVKK4YJPSwUGIZp87hbEy5PT5f7WuLSEuHotS1ipJ2e7bYuRS2qkYh4sZdWXIl8JfVIXHYlsuWJzuO+0tQ9A70PiYQtKSk4LwRSU1w4dgzbZ8yQwoFhmgMWCgzDtGkoFkFrTeiVmYlv//hHnK+rU2oU4rKRDrMcqcs+W1lj2ypG70YjbTVIL6WOnP5zR4z+kwuQKI/7gYd72gn8PrueeUbZAzqIjRJn/8RtGyy2LmJT0bZhmFDCQoFhmDZNvegAVWsCsT83V9bZxo1TapykpIsBvskkuu50qH22Ib8YxcW0ZSNFt3e2wJhciIRSdcTvH3r31Mf3+xxfs0bZA8aI7WqxRbttQ8RGx1R8sT4wTCCwUAgbyN+pEzhFMVM2k3gB2QO2jEbywBJ0vhHJ1EZU2NRzFdzLDNMWIWsCzXLwGeq1c8qQmOe9y9ZiMRbAahCdfSFZHUzKvx8/8PGegd5ntdhWeNhWiY1hmhtO4RxGUOdemCBGRvJ9JEYnxhrkUXxWYQJKRaUcpFiEOKjJQykKUZ5WLEYuNIqpQXpGNWpEmZYOjnMfzdhs4qUV17i+meAUzoyv7J42DUcXLVJKrvR58EEMmDdPKUUWq7p2dbGi+MqtrZTamFM4RzZsUQgj9AKnUF4GQ7oiEoiUYlRmi04/m0SCDRaTOC8jDfGwoqzQhNpaxcqgWBRIfBhra1FbmOwypYth2gLeciUcfv11fDNhQkTkU6BZCzS7gaZBkgthcKNZHU3TXwgnCmzc/fzz8lo8E4IJFSwUwgndwCkDEpXwaQvN0U5uh3ZG1UERh/i0dKC6HLXivIy8bKQIIZGPMpjtM7YkVnMNatJLkReIg5ZhgoCyLFJgIk1/1IMsBt3Hj1dKjTm9Zg1OfPQRjohOcWeK7+6GtsbO2bPllEeaBrl26FD8UF+PcQcOSAuBumnR1tN2486daN+li2yrXos+GSYUsFAIM9wDp+ISgLJyuyUgpZjmilcgS+zbLPZ4hri4FHGmqzCQ4iLRvheXlofS4jSkoRCZDoHBMC0DxR/8sGsXtooObs+MGY1mMpBI6D93rlJyJWrsWMQ89RS+Ky7G0dJSHBeCIVzRBiKSy0EVDKqFwRMU9Lh12jR5LrUhi4IKBzcyoYKFQrjhHjiVUizjESjrHE0BS04uANLjERcvBAVloqOEL4n5yEu0oixTlE1GFAjpQLEKhK2cBEI5ys1WGFTTBMO0IIPeegsjxYi445VXomb0aGllOClGxCo/ajo/4rLoaPR+4AH8IDrCE598IttfvWyZcjRycBcMWigjI7kXNo4bh4MeYjj8oUjch5g9ezbOBhAbwUQ2HMzItDgczMio/F+7dviJ5hXUIDopij04bDJJQdAnO1t+knggul57rRQOna6+WmZn1Lol3K8VTqwQ313lGrHtEttJWfKdfmIbJLavZMmOu8tCj9fF7/uhhx5SSsATTzyB5557Tin5BgczRjZsUWAYps3QrksX9M3JkRaGfrNm4UhxMfbMnIl2nTvjsj59cNkVV2DQ229LC4K32IVwpo/YrhcbCYbuVOEFNRnTjWIbKbamzteDckxoIeHAMFpYKDAM0zzExtLwzfvmhR4TJ6JnWhoaTp5Epw6iSzx9Gj3vuEPGJnhE7x7hsOlASZWuEJu3l3RPsdE52gyNLujdy2076zZrhF0PjDssFCKQ5XXLkftxLiaUTnDZHip/COZtfiSvYZhgoGA6MvF623SggEbKvlgthMbZr7+W1oMRQixcXVmJUytWyMDHQ0VF0k3RCL17hMOm4YLYKKRzrdjIBXFRbCrtu3ZV9uwcEdv/iY3cDQepwh29e7lt4x98UDnZzkQh0BhGC8coRBAf2T7CjA9m4NuT3qOdo7tEY+6v5uK+UfcpNS0LxyhcItCItYnXizaugKY6UmwCzV7ofd99Mj6h0xBKVOwK5U2gFM50ft9Zs2TiJXJZREqMArkTSCxo6SJ+D5Rb4Urxezm9bRv2vPCCbp4Esixo5ZMvMQpkQZg8eTI+Er/3ESNGwGKxYIjO790bHKMQ2bBFIUIgkZCyMKVJkUAcO3tMCorX17Mvkml9aIokrdtAAYtdfvITGZ9AUyL1RAJBq0cOWboUQ0WHprUwRApakUACYfhbb8k8CSQSiG6iM6c6yrNw1RNPoEM0OSnsBOI06CJEFokDYuvWrX6LBCbyYYtChDBu/jis2assJHNZR6D3VcDlsfayysnDwJHdwPnTsnhl9ytx4L8OyP2WhC0Klwg0Sm7i9WLt1UsKArIekBUhEFQLAwmOcLUouKds1loQmoLakXWBrAxnNXkoKAHTzWfOKKWmCWakzRaFyIaFQoTQ7hmn6RLXTAQ6eghvuvgjsPlfSkG8x59u+T8/C4VLBPFCFm9kpcB4o/ahh7D/9df9Egh6UE6FfeS+WbMGA3NycLWHZFV6sFBgPMFCIUJwEQp+wEKBaTbEC1m8kZUC0xSUSbHTlVcqpeAI5FosFBhPcIxChNClg8cJUgzDhAGhEglEKK/FMCwUwpQFmxbIKY80DZICGJ++1f/V5h684UEZ2PjH5X+U16JrMgzDMIwWdj2EKbF/jnXMcKDpjrOSZyFnbI6LZUHrjnB3MZBAKFpTBNNak9wnWiq4kV0Plwjt2PUQTrDrgfFEy1sUTvwDyR9MhnG/Ut5fhHYf5MJ0ggprYRTH2mm25PX/gH1tRDdkO+U6yjXl+dv32Y8Tmnr7/bxf37I+V6nPhVF7nTaIdhokdfSzP5+NoaahWGT1vkCMakGgc59Z8YxDJBC+TK30hU3f78Qfty3CsR9OKTUMwzBMuNImXQ9JI/6KhjuWouG2e4B97yLTj067at8aR8dv2/8lqpR9LbrX3/8PFOyrQ9aYpagdAZRse0kRL+EDdfTT/jENo4tHy+yMWrwJhFBDAuGZ7e9j6KdGFgwMwzBhTtuOUegxEAbxUXVir73cBFkDbgVOfIly2cHvQzl1/FTnCe31+/8GlUI8FPe3HwIGI6GHstvWGfgTl+mQm77dJGMOtOgKhE7dgKt+qhRCDwsGhmGY8KflYxTIHfDFu24j/SEoum0usnuQa+B5WMWIv3L4AMe5UMtayPWwboW0ABT3sJ9nGPMEsE5p33+NqPsSGSMGI2ebcl5/H64vr7tLnP8Hcb7bPQUTKp9U9lqX5Z8VKHuCUenAjz8Ah74BDtbacyV4gwTClSPsSZmITc71H8b/Il/ZCxwSBOR+cCe6YxSyh03Cuvf6cIzCpUC70McoUAZGysYY+9xz6DxCPMMObDAZy5FQnI0UpcZiMqJGfJaVWe0VYliQUVqM7Dh7yWI0AfJ8aluIMiQiP0+UleNN4/me1cgTl7ZfKPj7tAwco8B4otWEgkF23KKsdMxaoVBiP1OSNOAJlN5wIxr9m9IVCn9F4rb/RA7uQcWAL5G67ybUjtiDePU8RSg0eX3376iBYhjaBJrOXQoFlR/OArUrHdkXGxGbCMQkKAUFT9dqBkZdPhT9l6WyULgUEC9k8UZWCsFz4dtvZbpmNYNhwsaNoHTOKjbRSRcmFKNY9toWGI01yEuvRiHUOtFRJxcioTIPNcZMlFkNyK8sRrxoV55GAkK0SRZtKrMbv2884OmemTV5EJcRwiA092kJWCgwnmiTQsEx4veGrlBYirwTuYjfZk9jSrEIlT0WO89ztyh4xPN5yw+ro5PWZcKr1yp7ArVzpxTN+7YAZ763l/VofxlwxRCgX7zTXaERCsseEe2DhKwJudY3lZIdEghPD/8t0mNvxD2FK/Fu3i3KESZiES9k8UZWCsFDK0qqazqQQCCh4ILNBGNhAoqp17YYYSSBIP5ffqodueyg08R+HGqNRjHSL1asATZYTIUwaywBPuHhnsmKULCF6j4tAAsFxhMRl0chrv9NSJJ7Q5Ch4zrwhG07zXhQZl/sXy2tDoYejduP72NoE5sLZ8WX3rFa/BBfuogEmu744PUPYtSVzlGXdEuQi2Lrp3ZRQRYIDXr38ncjUaBC+0t/9gQ2jn9ZigTizdyb5CfD+ApZE7573bmIWczTOnlD4rKRLrpgWt7IIrRvur1nhrVAdOCis6bRfnopjeLpP3fiEJ8mBHd1uejK/cDDPe2E5j7Hli/HN0Ik/d+ECS4bpX0+bNZYAxmmmYi8hEs9xiJDBiH6F4wYN/wPKBK6IOeLydLCkTXir43cDm2WbZ8Dx+uVgj1LIyVg2pm9E/MmzcNG40Ys/e1Sz4KhGdATCCqdOkTeY8c0LwdfeMHhciBrwuXp+i6yFFFtNplE153uiBsw5ItRvhjRF1OcgM4g3mYxyY4+Li5FtCpDuV9KQf+eevh7nyMffYTVsbFSFOwtKpKCQbvR2hBfT56Myl69dJecZphQwQmXwhRPaztQtkUSCWRN0MO8zSxnP9DMCD1CsfbD2Ys/oEv7jkqJuWRpFxrXA60OSctQq0KBlqD+8dgxudpk46WoLTC2K0BibaU9aFF1B+j04BbVJUDug8xqJBqsKEvMR2W2t+5ej8b3tLse7KokkPuQSNiS4t/3iJ83D/0ffFAp+Q+7HhhPsFAIU7r+T1ecveB0G0yMm4jnfv6cq9XAC3qCgSwRZ/4/35elZRiviBeyeCMrhcCpE6NmWkLanY5XXonEAy2/THpLsFEII1oBkuggNpL9V8iSE5roTHZE9S1A6zuMC+L3wUKB8QTbgMOU+0bZl6ElYWCZbpGbryLh/2/vXcCjKLP8/xOQq4JRmeEmcjEJEKPIggrJqrgzKklGbX+zRHDWCTzrpHV/ugn7mL/6TFx1J78FnswO6dX9OY2zP8jMjjpxXePOJK3ORZQJFwcX0UyApBVRuc0oBFGUa//P962qTnWlqtPd6U66mvPxeaVub1Wnurre73ve854DPDM8PYYkYI0QhHQC1gQ7kZDpGCIBXMXlUi7ZlgJbCvYZIGOkIKQCsSgIig+6PqAp2VYzriD0Ae65cddNX0mMD5csocPP2YclH3PPPTTxqaf0tcziddy7BLg+3vuN4Rw4iW7ZQkG+zznw/bjmGu41cKchG3IkNsSikNmIRUFQiEgQ0hFYFJz4hBu49264IeoxbmXQ8H5IG79+PdH8+UR79hDddhstw7bycqIjR7TtL7+sDhMEEQqCIAwY8D848NhjavqjHbAYnLdggb7Wk2ObN9NRbtAOrVtHu+N0/ksnMGsBsxswDRJDCJPtpn/2AhwZT3V10YcrV6pzRZ0JARHA16JnnyVavZpo8WL6PbbDorBiBdFrrxGtWkXkYM0Rzi5k6EEQhNQA83kvr5ftfAxmL3Rxg5TNjRXiI1hnMsBi0DF7tr7Wzbnz5tHoW2+lT9esUXU+5x7yLJe+zjAN0vAxgDUBjf6kBx9UDooG5uEI6xDDVx98QHt9PiUOIBaAo3MjhhtwPwMBItO97mGSx3lgWYBoMH0OO2ToIbMRi4IgCAPKpLVraebu3WoWAwQBrAxo9A0wFdLM4OxsuvBv/5ZOcsN69NVXVf1L0Zi5GLMjIqaBIm7ClqlTwxYGJ+D0uGPJEnUs6hgiATjWQ3RLWA56TC21AB+Fykqixx/XN/Tk5Zdfptv5+wLrJJZDxiJCQRCEAeccFgnjVqygy7gHfO7119NHy5Yp0YAhBbNQGHH55TR41Cg68d57YYEQbWjCzVgFgxlEZMTwAqZR/ine4YEtWzSHxViYN4/INAPDDERCcXExNemzUpbxd7Zy5Uq1LGQWMvQgCEJqyMoiQiNusg5Y2c7FabgAwxGf/PM/01cdHXTm+HEaNGwYjWDxMJYFhZ04wDDGLH3Zbbyu/wsu47KHy+dqLXa+zmUSl7fUmoZjkv2//EuiDRv0FQ1bkzyLEafvbz4Xq4TIzs6mw4cP62vRkaEH9yAWBUEQUgeGBPBSdipRGLVwIY2+804KDR1KQy+5hGjECBp9xx3KN8ERu2u4oZgYw2UOFwiG87AhCgjGdDEX2AdmculxvN21UCwiwZEo319XRJpvjS7LMJGQGYhQEAQhrTjxwQcqU2T7+PH01fbtdOmrr9KMPXvUMMMXr7+uUk0ji2RID+mcqSCKAaIxRntJj+aCY/phMmUP7mDRZsXjkINDcDcy9CAIUfh082ba+9JL6l8rF1x5JY29+WYazz1fwYas2GY9GEMPmOr4ic9Hn738spoJMaay0iaXgzYL4uDjj6vjv/bggyrwUtbw4RHnchvmGQ1FXD7mspfLKWwwMWjECDrzZc8w67AkYNgBww/mYYx4AjDFa5L/ioXavffeG3ZiXMi/g2effVYNP8SCDD24BxEKgmDDn9avp7f4JfjZzp36FmeGjxtHs1evpksWL9a3CAo0fr28XtC4T3nxRfrzqlXKkgBxcBE3/JjZ0BtWwQArRCYIBQwnWAXCcBZMiK0wjgXUMX4mP+L7ZRcnAZYFs50llULBTCJ1RSi4BxEKGQbSz37KPeDPLdHqRs6YQRdw73dMRpkGg+TzNlMe0gfrWwI+L3Xwv42NbdqGgjJq4P18INW1a5uI8slTbZ9yGEAkvFFcTKfjNG3PeeopykHoW0GDX8j8RtZX7Gm74AJlNYBAgBUhEQzBgJwQmSAUzJgFghVMf0TsBKSbNk+LNCNCoSciFOJHhEKGgLS0u5YtizrnGpzDPbVLufdr9+JxI0EIgDwjjXCAvN4Oqva0U52RWjjoo6K6PGo18gzzupfX/XZ5h3Veu+EGJRbAUC4INYNyLjbonOSCOw0TsSEnYFm4LUOzGSYEv5D5jayvCNHYgCEFkzCNJhCsoB6sC7AyIPCSAQI3XWszTOGECAXBCREKGcBA5K5PG8wNf8BLXggE/n9Rh4dq8nh/RxM1hYUELBB1lOf3hy0QdvyCXyQG3+JiFghWIBj+S1tU3BHjz+kk9wB38IsdgsTO/6E/ga9FNpcZDz5Io2082RMG91FeLzHRee+9yjIQj0CwAzEVYGVAIKaLq6pUpyBWRCgITohQyAAGInd9OhHweomVApH+bzELBrNQqG33aBYFCImOavJXOow56JiFQrzEIhS+OnCAfsPf2Rem3l86MDQ7m76xaVPyxALuo7xeYgbWQHPI5r6QyLlEKAhOyPTIDOBsz11f7CFq4l5UE3nCloKCvGIVNa64sprKqIOCvC3Q1Eb5pdFFAhic4sx9O1etSjuRAE50danPJgwMyRIJIJnnEgSxKGQA/Za7Pm0JkDerlvI7W0kZC2BRqGWxUMDLbW1EZQ2k/BmL6iivNfqwA9ixciW98/DD+lrswJERDo298ers2XRYdzZFqqOpXIaotYEBzp/btEUlkv46jnHtqOC5lNeLaxCLguCECIUMwOoIFSuZIxT6xu516+iDhgY1Vo9xejgl2mEeknAaYoDvwa76evrz66/TlPJymmoz1mw+z19zGawtDii/0P8FsfpZ9Ar+TnnGXIMIBcGJ/h16CPrwLaEDqME9P8oqgo8ZVrR95uLl4+1Q9fTzGOdE8akTaZi3q+vFcH7r50tT+j13fQJgTjumrbkBWA/gVIgG/qXx4+nNZcuoK87PDoHQ9thj9KupU+mPjz+uzheLVSIukVDRQtTZqZWWem1bPW9rMQpvK9Q2C4IgJIv081Go55cg1F4nv/TWVEU2/r3R2KwvMM2N+oIFp/MHWCTk8roL2M0NEOIlGJnlTh48qBwTYSEwihnzdpRrdu9WU6dQ1zgX/k0mmNNupAxOd8EA50IzsDC8wp8d0yT36pnxnLAKBIzzG1jPmxTqcvk55VLLyy0VRFUlRCVcajGA0E60UR0lCIKQNNLXmTEHLutMOzfssVDBL82NLA5Uu8//a+Q3JrY5YT4/LAkl7hAJwOyImPLc9X3ETYLBCqwCv+fPHZg5U4kHM9EEQkrJ52caz3UZP79Na/SNhaSmeJQY62cjmPrqizAGIviWj0tRUZFeeN3U7whYjg/6isgblzXR+Zpe04X6fh1BGFgGRiiU6Kb/aC+2IHpITD73nmJBRRxkcdDMP9BgMy/yyzNf22WL9fww66KH5gBCzaZLscMQDJvHj6fNlmO28norl95y19tdK9GCcLxm3CIYEDcB/pDmIQGEccZwhBk7gYB4C1dri/2DR39eK2qIOmBiyHwOsDjDM3S8R2jtHCrNb6emcAMcoKb2fCpl/VRQ00qtrSjVROVe3oMGvohq28KhOtF6U52DEdIZ52tqcUGTdR1BGFgGRii0hDTzv13DXMUNNzc0ahgAjXcvc9674XoYn8XwA4YdCsuIdKNBBHbnz6kkPSLPgIE8+onk0remosWgw3FtMcwXXKyx45E8Bqls+5tjLS20lwXDKXwH6VJMoLHHfbmNyxVcnCZK2gkEiAzMYIigl+vFTTuL6zVcqiAMdCXs4WcaFrRkYfeZEylgvRbhMhmcOnBA5YSA6Nw5c2YPwZlTyvfDaLUDTXxfKpXo66aT2vmeoWtQ6m+lGsyKUXCDXkdU3b0hZnq7ZjKug6FBWAvhS2QuCNL0SS9DY4KQDNLXRwElrsabf55lrBQ2sgCo4pdmWam+3UKC50cM+VQWA7t91mImmbnr7a6VaLFm/RsybhxNWL2aZh45Qid535ndu7u/h4EuNmC64kQu49VaJHoTGAb31O44RYzXi5lq3XGxs4GoA11TfuZz+ZlOok6w/cyJFLBggfZvEtj/8MPh2T0jrrxSlQhY8HuoSZn5VZut/7zbar3k9aJ0kKcBDTn+6yaoWm+rqIgRh2tq9O06iLi6afx4JQpgLYRgMBdEcvzj7bdT6wUXJN0ZWRDMpK+PQiKUlukL/PKMIbBOJoGgSumYuz4sEFgYfK2qSqUDTnf+xOUNLnj5s5yJYPT06XReTuSztYvLr7igfxv/JNU4WFPCokB3XoRDIwQxFAK2ZTiwHhwyNYYXO8SrsA2+VeMnvx/FLhFYkOAF1V7HQqK2jUWFj7fEh901exLfdYyw7LH4DsHXCHleIBwEIRVkllDIKdWGH6hAGRjOBjCkAG+ALVz2cDnDxQC5680c4rKdy1tc0BimEjcKBPAql9e4WINbX+zx0A2vvUbFO3dSSWcn/eWLL6q4CwanuRiCQUg+B0yzcs7n72LkvHn6mgW02lWNlF8dq7Uwh4ordSFRU8CiIgHLQkzXjO86ex5/XF/qtgQaw5NGmczF/Ksy1xGEZCIBl9IFY0w3hq8jHXLX94UdU6fSpdzoWocnBgqn3A6IUnjJ4sVRkyVh+iScGo1Ii1bsghchVoMxdfIGLvAXGUg+46KPsivSLeASfBLgwGhwnj6cce7119O4xx5Ty5mG+Tc+nwuymNqBjsEGbVHRl9+wBFwSnBChkC7ww6uI4etIh9z1fSHdhMJ/jhhBp02RLRGZ8VKvV4VkdorSaMVOMDiFQ27lRu/jNHVCu4h76t/ctElf6yN4TpPwTGG2jN1MGcQCuTxZ4abTjIEIyy5CQXAis4YezhLwgjQDgTB97VoVSMkpPS2SxExdsUIFZkKKadQxYz3n2YQRZvlcvifI1fAtvo8F3FONVSSAiR4P3bRtW8SQBISGHbBQpCuXJRDlM5X8ub7ecTrtsGSmxE4z+uX3iA7DypVEsNbk5mpWJVhoYo2pgimqGBJiIadyhSxfTrR5YFOmC6lBhIILMcRALALBCl5ACN+MOjOffZZG62O92Ha2YogDFDTufckeaQgGnOvK1av1rZGg1w5/h/ELF+pbBh6IG4icdPpM4HBDg77UEwgIDElg2qTb6few7Ng3fz7RkSNE5eVE/B4JB7TnusQCLSoQGEuWEJ1/PhE/5ywRiCZP1sRCkqO8CgOPDD2kC1mxDz0AvEwGMnd9X0i3oQchReCZ7uPrBU6MB9EoRWE0i5spLHLc4jBrB6ZBGjMcDDE/6cEHI36X5uEI6xDDVx98oIYWIQ6MoUXUhQWxBxAJL71EhJkjpvOHTfKoj8YeDf9DD+l7TcDqcPCgEgik3/MIc76x32FmioEMPbgHsSi4lGQ27P0pEgTBDCwCiLboZBUYt2IFTQuYXS27GZydraZJTuX9h597jnYXxzrTIf0wRAJIaVh2RExdtYro2WcjREIEfF+VCHjllZ5DCRgGwnaTSOgBhAKu8/LL+gbB7YhQEARhwMCMhpN79igr00fLlvUI/Q3sfBEuXLpUTb2FFQF1MUTxWYY1TFbBYAYRGTG80FtY9h74fERer3Mjb4D9lZWaqDDj92tDFb3VR11cy4GVupVoOf9dX5kciYX0RISCa3FISIMoLkEfefVEOF4vItt3IwlphHRj0tq1qtFH7A0jH8jn67tDP5vFA6Ix5m7apKZG4lgIBNTHUFamYI2yaggGM4jIiOiMZmIKy446sUbLxHG/+hVs9d0FUUGdYliYwTEOjo0QCQ/rfgz1/Hcts+RREdIPEQquxSEhDfmoqC6PqlUSnFbye5qo3MhkxwJCEtII/Yq5kbErOuewSMAww2X79ysR8NEdd1DHqFF0iI85xT1nJOlCmOwxb79Ne268kQ5zz9YQCEZcBYX1/G4pJpIZlr3HdTB0EOvUXAxBPP205mdiFAR1sobOtgN1MbRhvT6XVyzOjpsdBIWQPohQcDF2CWmQEKvAU9wd9a3YT60qsVbiiW8EIWHMjYxdsYChBETynHnwIH2dG6lD3DPdN2ECnf/d79KnU6bQYRYFk375S7p006ZIgWBgdw03FBuSEpbd7lrwIYgV62yqGGdXKXbssL3+uMWL9QM0xomPVNojQsHN2CakKQhnzg54MfyQRVkYfuhL4huhn9hLvq3LqWhrPfn26ZsM9tWT17QtuIuPOYqlvRRU/2YeoxYupNG33UZnjh2jLzZsoNNdXWr93FhM3y4mXcOyJ4unnnqKFugib8aMGfQsHCuFtEaEgsuxJqTJyUOmbW2oodiP4YcWqqCOPie+EVJPcNcPiaavpta5i4h21kf4n1jJmV5FlaN4Yd/zVGcSCt3fq0VAHHWPoIBPwr7ly6kdoa63b1ezHma8/74aZvji9deV8yICMYUy1AnOEAjm0OxGzJRrWTRdxT11a9yUz7lw/13VTXeys7PpNd2nZAf/LVNkmnTaI0LB7VgT0hT7qYHqqKhIS61bVFRL5Cnte+IbIeXksEhQjT99TO00iXTDkC2GRSF4dA+1sQgI7NIsEc379irrQ9HWzdR5tJ68W7eoY71HP6ZOPsa7i/enKcc2b6YPlyxRTopgOjcil3Bv00gABUdGxEvAdMhMFgx2AsEcVG0k98KxDTESLnnoIToH/gA6Mn9ASAUiFFxPMflDraTcEHRyWBS0tmrCQDk0mnPrspDwu3e6+VnAXvL97jnKv+rbMYm5nFGTqWDURBYVk6kMVoYJEymwbw9vg4vbfMr/7DllcWjb9zF1THiAqqdP1CqmEZgiGZw/X812GD5rlpoBgcyjTgG5nASDm5Gw7EI6I0JBENKGLeT93fOUd5VhWUiUyZQ/4WLKZbFQOmMxi4NF1DB3HpXS81S+Nb2M0wiadPDxx+lCr5fyucH7OveQsS0WrILBzUhYdiGdkRDO6QKmDoGz4OtAD1BCOPcksHU51XIjr81LmUTVc01WBQwn7CQqgJs778unj4hgQTiK7ZOobLS+DoFx9AXy/uEjyp9I1Hh0PjWM2kTlR/kY+j21j3qA/P1lVcAzLa+XmElmKPVEztWX0MaJ1JUQzu5BhEK6wA+v4iz4OkQonCXgmZbXi2sQoSA4IUMPgiAIgiA4IkJBEARBEARHRCgIgiAIguCICAVBEARBEBwRoSAIQgbgkE2VC7KoakXPrqoTCB+PulqAMq8vMttqdJyv6TVdqO/XEYSBRYSCIAiuAYGVEJjp+M6d+hYDh2yqeUQFNVom1dbWaqJyL+9Bg11EtW3t2qHBZmrPr9Yil1aaEqr1ivM129R6sq4jCAOLCAVBEFzBqQMH6MDDD6tIjjtnzqQvkTLZhF021cjGuJPaKV+Fxi71t1I4kWpnO7U11pG3qIi8gfj6+b1dM1nXEYSBRISCIAiu4E+rVtEZPa8DojKiRGCbTZV797W6ud/bQZ4GNOT4z0SuhxoQ8ry1lTxNdfowQYw4XFMjidcRhAFEhEIGcYB7XD/+8Y+puLiYbrjhhohSD5PtB0heKwjuA9aET/nZNhj76KP6UiTWbKqgoIYbZ5j7/ZVkTntiEGzuoM5wB7+NOuLs7Ntd045EroMIi3967jnqvPde2s6/Y3PZtWwZHVi3jr6S37WQakJCeqDFsNNX4ufRRx8NDR8+HOHGopalS5eGDh8+rNcaGNqnTAkd371bXxMyFn7eksXeqqrQ23w+lF1XXqlvtaMlVEGFofpOY7UiVNGiL1toqajgo5nO+lBhYUWovqIwVFjvcHBUel6zMLyS+HXef+ih0Bv8m17Pf3NvpeOee0Knv/xSr5kYeD8kSiJ1E71eXz4n6Gv9sxEJ4ZwuZCUewhnWguXLl6tlj8dDt912W0SOd1gaXnrpJWpqaqKvvvpKHfPiiy/qe/sfCeF8loBnOgmvF/giILukMeyAzJKnu7rowqVLM/YZ+nDlStr98MP6Wmx8ffFilRQqUSSEs+CECIV0gR9eRQJfx/jx45UYQOMPEeDEzp07aebMmWp5IL92EQpnCXimk/CcYZYDHBitDBk3TmWczEQ28W8aww4AyaLHcrHm1PyMy6f6vwBZJK/98kt9LX5EKAhOiFBIF/jhVST4wwGxfJXxHJsqRCicJeBZ6+NzBmtCx+zZ+lokmSwUXjfeB3FyfR/ud18a0ETqJnq9vnxO0Nf6ZyPizDjQdHURrVtHNGECUX6+vjEx8APorQiCm/jzqlX6Uk/Oj2I9czuwDghCuiBCYSDZvJkIvaVly4j27SPKy9N3xMe8efP0pdgw+y8IQjpjjZVg5pMf/5jeu+GGqMe4lckOszqiMeGee/SlOIDfR3090ZIl1In1228nWrlS68D0BmZbPPaYeodtwzp8KnoEwrJBr6fq4P0Xaz1hwIhTKATIa+mhFnl9Eoo0EfBy45ec+tFgPvjq1UQxvhxW8g/5dv5Br1+/Xq1v2rRJmdLMxcC6HWX37t1q32YWKkv4BWE4QgpCfwP/A0RbDOmOilYmPvUUnbdggb7Wk2P8DB99+WXlw7C7ONrkxPQG0xwx5fE9/i3CN+GShx5SwwjmYsa6DyWX79UpbuDhCIlz4ZxRwftj/nyiPXuIbruNuLtCVF5OdOSItp3vqyM4N0QF4HeXeoOcf74SHEp4OGGqp+rgvRdLPWFg4YYjDjANiLqn/mC6j3ldiB1M8cLtX7o0FIpzWhO+NqMsWLAg9Nprr+l7ujH22/Hiiy+G5s2bF3Ge/kSmR54lxPBcYbrjbo8n9Mdx40J/Wr06dMbmt3Bs27bw1Ehz6eRnuOu559S/KNjmVjby329MdcSUyGBVVej4/v36Xg1jP4qVL/n3hDq/z84OH4NzOhIIaO+gHTv0Ddo7Iwyuze+W0LPP6htMPPVUKMTfWcg0zTpcF9/fPfeEQitWaOtmLPUirhetnoW+vq/6+32XCcR5xyxCQV8nY6JyC+YJG41PYaiiJVJQVFRUqH+xv7CiXs0nDh9rER8Rx0bMSTbqaOcw9nTWG8fzufRjwvOnMa9ZrxPxuaLAvW4VcyAl4AfDnyXEDWa8IgEYf382vxSMZatgMLYbfMnXeYqvO4Wvaewz1+9PRCicJcTwXBmNO8SAk2A4ys+1WSC8y8/twbo6dTyepcN6Y+ZmoWAWAUaxCgbzPoMjmzaF2hcvjthnLrbg3s6YgZecvkGjx3sADTqOMwsWLENgWERMRF2c3yJC7Or1uJ5dPRv6+r7q7/ddJtA3H4Vgh0p+Upify8s+KiqpIirrxLdAnfVEa0pyyWuKU7qGPNSg9hXSxjVV1JjfoI5tYbWxpioypGn4WN65sUo/T8BLJW1lxM08cePP52ikZox78PbcqjVU0IJrN3DNjeocCvW5jH04XwF/rvKILHJmEL1w2bJlNHXqVFrXm+kuUbZv1/598EGiPjgtYQjh0UcfJW7w1TCEEYXRGJIAmDb58MMPqymU9957r/r74KPAooH2Z6jHuOA+EI55yosv0tRAgL54/XU1M8YYkkDMBINR3/gGZS9aRJ/8y7/QyGuuoRk7dlD24sX63swCcSM+5nuwhe8FhiTMfNLUpIYXts2fryI3xgVM/HAE7c1Xid8rVFlJ9Pjj+gYG0TFvu41o3Dh9gw14p6Ge2RE10XoWMOwKMFyKmDBCPwG1EDu6BcFUCrnbjv45N/68rkcgU5isD4aVwNTDR11jXaurRzazHmuxYnS21CuLgWEhwHE9rm06v7Yv8jMb+8wYFgTrcSkBqhnn5t5AIlg/GyItIjKj2UJgFHO0RlgdMOxgxtjXn4hF4SwhhufKyQpgtjB8sGRJ6N3zz9f+5WccURpP2UQXzRSLwp+5bDWtx1rauRy1bLMF5n/LewDYvgf4e1DvK4OFC7VhCws96sIqAGuEgU092+tZ65lYsWKFqmOUxYsX63viw/a6QlQSsihwo407rUqrP9F0qYUEQ0Q8BH1FlFvSyGq4gRpghoiZQmKdEf7MKPyxFb1ZEMyOm8kq695+m07wua/h3oDd/t6KFVgUHnvsMWVh4B+PvlUDqnscq3g4PL722muOAZnsrpOq8m+xeFQLmQH3evlLdy4OmC0Mn8Op7tgx+uI3v6G8bdtUZMbB6O3aYXcNNxQTY7jM4XIZl/OwIQrncLmYyzVcEEqtx/F21/rlL7XZBrEAR2vMSDDqwloZS90ZMzRH7UTqffyx9txYyl/V1angUwZwxhb6h6RNj8wpLePmeA3V6jb9oK+W1wqprDQxGbGmVptNEQw08XmICvJyqLMdQwoF5EFmlw4t4zvIyUMe1zXUpFK3BinQhBoa2ufaSI112sAGxEZWFnLSa8BMbzbV9wd42IdymabWksPbLD4geJ6zMUNi+AGzGxDquUsaaaE/YXHKyty5ROEQC3fMihg+axZN/MlPaGRRkZoOaRelMYzdNdxQbIAUuohLtJf0aC44xnEA0+5ap04RTZ6sHxADiPZo1MXyWMSJjIFE6737rjYDzFL+66qryDzYgA6Q0E9w7zoOrM6MkWBYIKozo2HuV0MD3UlUbIcews6MPR0dcf5CfX94SCI8xABnRsvQhsWZ0e7jr127NsLRzygpAZ69ODfMcQlg/mzbtm0LeTye8DYMNVRVVYX279+vHBjxd82YMSO8H8MT2I+hFmBs708+XLrU1nQsZBgxPFd2wwWf8jOL4angggXKkdEM1pEUCvu+sAzdZcrQw0kuu7n83rTNKG+MGNFjGwqGKg5ywT03b4+HvrwHEqkbbx0MsWL4FPXwTjPeYfHS3++7TCD97lgPH4UY6OHzEClE4sEqGFICPH8xdQnn5+vFi/HZnASCHYFAgHXJwvDxKGafDEFIOjE8V+bGPZpAsIKZDvBf2LN4cdjfJVOEgp1A2Mz3Zb/+rvhix47QTv7tWo9Rx1nW46Ev74FE6iZ6vb6+r+R9Fz/pd8cSEQqMedpkhBUiQQzBkDKMKZIomD8chzru/jt7FwhWYIHoN6dN4ewmhucKjXs8AsEMplAeXLFCCYb9Dz2UMULBXMwCwQqmTSIVtTl2grXEQ1/eA4nUTfR6fX1fyfsufiQp1ECCqT6YemSe5hPD11FcXKz8Ku655x568MEHExqrg9+Cz+ejH//4x2q6JAsIfY8gJAk4sfXyPLddcIFyXBz76KNRIzBG4xQ/y39atUpNp5zl0tfZhhEjwmm0wXD+TSKM87ilS/UtzqAeojB+xPfgKzgQ6sSbTRKOxok2B4nUTfR6ffmcoK/1z0ZEKAw08NzFvGHDQUu+DiFT4BeyPM+x0XnvvbSPRXs8AsEOxFTYyx2Az/i9cnFVFV2KEMkxIkJBcEKEQrrAD69Cvg4hU8AzLc9zzCDHw9AkefInci4RCoITSZseKQwEQfJ5fRERLQM+L/m4mCNiGmBqqN12QRAGnmSJBJDMcwmCCAVXk0Ol+e3UFG78A9TUnk+ldtmqgz6qa9SXBUEQBCFGRCi4nJzSfAorhUATkafSJlJmkHx1RNU1CEwlCIIgCLEjQsHt5FSSh5rU8IPSCTYp+YNKJdgJCEEQBEGIjgiFDKDYQ9Tk87Fc8FBPnRCkTv5/e52XvLVt1KaHxhYEQRCEWBChkAlAKVQ1Un51t0xoq2Vh4EVpJir1k9/PpaaACmrEsiC4lwOPPabyPxxHoqIInB17i4qK9MLrJpUcMB2PY9V+8wl6JYozselCfb+OIAwsIhQygmLyh1qp0lAAxX5qbdXFgb+SkEPL2G5kzRQEt4HASn9etUolhdo5cyZ9+fbb+h7g7NhbUNPKvweUaqJyJIRDA19EtW3t6sggN95NefjN8P6OeCxuztfUUtYl6zqCMLCIUBAEwRXsf/jhcPRCRHNEMdO7Y28ntVM+Ibt9qb+VDN/eTm7H8zvQ06/jHfFZ3Hq7Zl+vg3gICKKEgEzbb7ghouxatkxFZDRHYxSEVCBCQRCEtAfWA6SdNrj4qaf0JRMOjr3dw3Ad5GlAA43/zKyhdqOnrywOcRDVmbhv19nNwmjL1Km0Y8kSFbWxa/36iAKRALGAYyAkzCGgBSGZiFAQBCHtOcCNpsH5Hg+NnDdPX4vEzrG3oMZmGC6CQsqHmYGb9bwEZhBHdyY2E/t1Ply5UpVYG38ICYgGQUgFIhQEQUhr4JPw2csv62tEp7u66L0bblCOjT2wceztjeLqMmrnHr7P66XaXht7G2K8ZjzXQb4Gg+FcJnOZZSlTuYzmYvCJkS9GEJKM5HpIF7Ik14OQYeCZTsLz3DF7tsVxUQPZES+PIzuim3jdeB/EyfUDlANBcj1kNmJREAQhbUHqaDuRAIbNmKEvZR4QQYKQLohQEAQhbTnc0KAv9QQCAjEVMG0y00Cq6XiZcM89+lIcwAeCxRgtWaICsxHfT1q5kqirS+2OSl/qCq5ChIIgCGnL6IUL9SV74L/w0bJlFHK5xz9mMGDK43vLl6spkZc89JAaRjAXM9Z9KLlPPUWnuJGGEyTOhXNGZf16ovnzifbsIbrtNlKukOXlfFOPaNtNfiE96EtdCAn+jC9iOTeXqLiYCP4m0QSfXgdiZC3W4bgZSz0hKYiPQrqQlRwfBUyb+vSll+hzi7l25IwZdMHNN9MYj0ffIggpBs90L88zLALDZ82iMdwbPschNfJRbnTeR6NgYXB2No1fsYIu4rqYOnnkF7+gqYG4JjemDZvGj1cCAWDYAdaBSQ8+GJEu2uy3AGFgBrEU4AAJcQCxAFB3/v79arkHaMgxk+TZZ4n0IZyIsXt8liVLiLxeosWLtW0GfakL8bJqFRG/h26HWNiwgejzz4k2bybi70/VqarSD9Yx1aFrrqGp/Mzs3r2bCNE5o9VzQHwU4keEQrpgvAQS/DoO8Y8X06OMl40T5/DL9dLVq2nc0qX6FkFIEXime3met/MxF/Kz2PXcc5TNjcrYRx+loVOm6Hs1TnAjuGMqfPy7QZ0J/BzDonDw8cdVnc9ZJM9y6evMznnRKhjshMJn3FBCICAokx1WQaGA9WX2bCKIKtO97tGAQnDAOvDaa0SGYOlLXTT43IkhxMDgbbZ1IEAmTyZ66CFtm6UOiKleFEQoxI8MPWQAEAnvco+rN5EA0NuAoMC8a0FIByatXUszuYc4hBsCzHCAlQGNvgGEggGiMeZu2kTnXn+9OhY+DKh/KRqkDAMxFD6ur1cBlTAkYQZTITG8sI0bYyeR4Aj8CtA7twiyHnCngioriViIhUm0Lr5DWAVghTCEgxXUYfFHr7yiWQpiqQOs9Rx4ju/TDXzPwEoMYwgxIxaFdIFVriKBrwMvC/QswDlc8JO6SK11A2PkQS7GSG5Us6QgJAM80708z7AomK0A8DX4hEXsJ9xLxtDCGG5s0LP++N576evcs8bwhGFBgPXhvAUL9Jo9z+UmzNaCy7js4fK5Woudr3OZxOUttaZha1GA0yH8CSzDkLY9bQxhwh9g2zZtPdG6EDro8ZuGBxx79ogHASdWiBFLHdBrvReV90ME9SxwllvE1tKlS2kti0yhd0QopAvGiyKBr8P8kpnPZai22IMzXDZoiwrbl4ggJAvTc+nEdi5OjTuGIz7553+mE++9R6OOHaPPzzuPhhYU0NgVKyIEgoESCvqy23hd/xdcr//7CZfeBIPRMZjIxZhQaXeuCNA737FD64mbcGyAR4zQhhwM/u3fiP7u7/QVjZjqwrrwj/+oLTOOdTCU8LWvEZ06pa2jMTcNlTrWu/Zaot//Xl+JZCrX+cCmzpdffknDZSpqr8jQQ4axiQteFHbFLBIEIeVgOAAv52glCqMWLqTRd95JZ4YOpS+mTqXT55xDo++4g851CN+ssLuGG4oNaMZhGYz2kkZkRhzj2NTZXQuWRItIiAqCWpnrW0RCVIy6aOxNIiEq+GxPP63VQd1Y/angGGnUsZQFsIJYuPLKK0UkxIgIhQxAgrMIaYlNrz8W4JOwb/lyah8/nr7avp2mBQI04/33lR/CF6+/rhwbEYjJ7VMinUA/Gl4ZW7jAogBLoMEg9NBNHOICqwyGG/6EDelKrI29AY6Ptw5wqLN69Wq6xxRnYiGL0BdthigEe0QoZAD9FpxFEFLIsc2b6cMlS5STIpi+Ywdd8uyz4QRQcGScwi93TIHMZMFgCATd8K4YPmUKTefe8rXHjtFVfF+ss5YwPLGDC+oKPcnOzqannnqKjCGLAD9DU3pzyBTCiFBwIQMSnCUuguTzFqmxRFWKvOQL6rsoQF5s8zrMdw8GyFfUXbeoyEcBVddaT1/P6k7XG/DiWj6+Ogjyuuk83R9ASDMwxTE4f344pgJmQGDqo3WapIGTYMgU7ATCNXxPDHGAmCjYBmdk/PYx5dkgM20swoDDCktIB4zRtBjYOG5caD0fi/LG8OGhYFVV6Pj+/fpeDWM/ipUvd+9WdX6fnR0+Bud0ZOnSUIjrxEZnqL6QQlRYz0vaekt9If9phaF6taElVMHXo4oWtTcSY1933foKXqcK3sN7sWyct6UCakgV7VSW86r92jU7I64vpBPv8jO468orQ5+uXatviZ9j27aFdns8obf5+3cr+B2bf7Obp0wJ7Y/xnpz+8svQ3qeeUnXM58A546EvzUEidRO9Xl8+J+hr/bMRuWPpAh7eGB9g88vA/FIwCwbzPoMjmzaF2hcvjthnLo5gH0osgsHUQNsTRSjY1e2sDxXy8Tjc3OCr5cJCta9Q2xA+TtHr5xCE9KHjnnvUbzAegWDHwWefDf3PvHnqXHgfxIMIBcEJGXrIEFIWnMUMhif4/GputCkIjplgRxv/v4DycrT1eLCtm5PHW4jaOoK8iKWN1N4ZpObGjVRY1kA1rDo2NjZTsLOd9xRSfq6qRVTsoQreUpVbREXegD4cIQjpCYYCMZRgHmJIhK8vXkyzN21S50IEVkFIBiIU0o2srN6LCQRnOU9bVBiCwcwfb79d5YAwg+Asc7TFbuyuhWIlBsGgESRfkeYjgOLklhAzqvGHaGim9o0sKVhR5OYXslJop+YeIqOY/KFOakGFNSWUm1Vk8pMQhPTDnNehryTzXIIgQsHljOGCBt8qGOxAcJaLuVzDZSaX3o7vFYgPiwDRev1t1KEa5RyqbA1RqLOe+/q9E1lXJ9jBWzRRwP0uUrqgqorWsGTwFHOd0jI+9xqqqmLlUOFheWAmh4r9rdQaalHWhcZmUQqCIAjxIkIhXUBwmlgC1KDYkLLgLChW4I2OwCbI4GY1kxZXU33hRqoqN80+aG7kZjoGjOECU11feRVv0UQBGn6lJUBhPssGRh+aAIXhcQd9BgRmROBEutgQBEEQ4keEQrqA4DQJBKjp1+As0QRCGFgROqm+oJFy1ZBDLpVUcSNe0ULV5u7+mpLwkET39MVi8ne2UD11123ktZZOf9hSUOzBWAKfr6yUrwSKSd+kWx00iv0tVFG4hkpy+Ty5/AEq6qmh0uz8IAiCIMSC5HpwIebcDhhOMM+7Bph7jSBMcIo6tnMnfbRqlW2cBFgWzPOuEV/BFvgjIKhTH5ysBEFIbyDYE20OEqmb6PX68jlBX+ufjYhQcCF2ueuBWSBYQWAm5K1HemkEWrLDUSgIgpDxiFAQnBCh4EI2jBihZjcYRBMIVlAP1gVYGb4yzVhAvohrkcBFEISzEhEKghPio+BCDEFgF961NyAIkOcBdWY++yyN1uPoS+4HQRAEwQ6xKLgUDCUka650Ms8lCII7EYuC4IQIBdeCxEvNlOevDM8ICPi81FHqp0rykbe8UYs/UFBD1X4+gvfVtWvHEeWTp5rrySQAQRB0RCgITsjQg2vJodL8dmoKRzsMUFN7PpWySCiqy6Pq1lZq5eL3NFG5L0g5lX7y+7lU5/OxeSISBEEQhJgQoeBickq50TeUQqCJyFNJ1NxIBZ5iPcYAU+yn1nD8gCD56trJAwuDIAiCIMSACAU3k1NJHmoiSAWlE1T7XxBOjBTwFlERci0YSRYCddSeX20JcywIgiAIzohQcDnFHqImn4/lgpbnICePwjkNVJ6DVuQ50Ag0tVF+qYw5CIIgCLEjQsHtQClUNVK+ER+52E8NVEdFRV7yer38by2RByaGIHW0JZb+WRDSjd+u/C69+oMyOnb4oL5FEIRUIbMeBEFwFR9tfZVaHrlVLQ87L5u+/eQWGjX2pP0sIP63sdFICVZAZQ1+Mlx2Al4fER+f26cZQQ6zj/jfdqrm02snSs61UovMehCcEIuCIAiu4fSJr2jDk/fra0ST5tzEImEyLznMAspjeVCjzQBqba0mKvfyHjTuRVTbprXYfZsR5HxdTZ70/Vr73nmDNq2ppl8+eFNEwX34YNN/60cJQuoQoSAIgmt46+f/h44eRJ5UopEXjKX53jq1DOxmAUW2w53cy9fSk5f6W6nGyE+uSHxGUG/XTfRasJz87M7JShS88+ITSjCYS3vz0/TKP5XRukXjaNevf6bXEoTkI0JBEARX8On72+mdpif0NaKrl9UqsRDGdhYQ9+xrNX8dr7eDPA1oxPGfhb7MCHK4rkZi1zKGV2LxwTj+eRet/9H3lHAQhFQgQkEQBFew4Yn71dADmHDFdTR2xtW09T9qwxYGYJ0FBApqdHM//AgcTP19nRFkd10nYrnWWz+v1ZeIhgzOomnZWTR/4qCIknfhIBo5RD+IMdcRhGQiQkEQhLTn3aYn6ODON/U1oq6PdtEvKmapxhGm+TDWWUAxkYQZQTFfN7Zrmf/WBZcMovwxg+iiEVkRJe/CLN43WD+KZAaIkDJk1oMgCGkNGsBnlk4PWxOsYPjhrme6rQqZgL94uL4UH96A/T2KBZn1IDghFgVBENKaTf5qR5EA4KuQaQwemphQEIRUIEJBEIS0puvjXfqSPUc+7ogqJNwAZi1gCAXTIGFBmfOd7+t7Yie/9Ht04osu2tZYp84lMyGEZCFDD4IgDDiIsjj+8mspv+R7PXrTmAoIX4RP339HefjbMebSWZRzwxLa+/bvqOQH7ostgGmQho8B/v7LuNGfteiBiFkd5uEI6xADHDrbXnpSiQPjHsU7JCNDD4ITYlEQBGHA2b3xv2n/uxuULwIcF80WAsxwuGXVqzTCPBXSxPDRF9EXn+6jD99sUdMK3YjZERF/O+Im4F4YFgYn4PSIcNY4FnXMQipaPUGIBxEKgiCkBTc90kgltc6CwTwNEgw9dzQNH3URXTjlMvrmwz9XYiKTsAoGM4jIiOGFpuXXUfD1Rn2rIKQGEQqCIKSErp979aXYuWjaLFvB0GXyQxgyfCSLhGy6aOoVdGPNs0ogwOqQKcwdP4jOH5alr3ULBjOIyIghGTMTz8ui6y6RV7qQfMRHQRCElLD3/nNpWO51dLwzskGz41fB07ZT+xCNceva79O+7W/QiZMnaOiQIZQ9pYCuuXuVrTjAOP63crpjC7gF/P0Gxuc/8EWIOg+F6Mhx51c0gjFNGkU05fzu4Et254qF/Ke/pJ1/P47GPr6DBo04X98aG+KjkNmIUBBcjHPmvnDGwIIyauD9OXxswFtOtcggWN2dQTAa6Mmh14ae7cGdW/St3Yy//Doac+kV9PUZ10SGEhYUEAoTn/hCX4sOGninGABw0Nvykwdp0LCRdOrLz9WMADunRxDtPOmM2VHRaNxPnQnR+138lB8+Q7xoy9dGZlHOBVoAJgOzUIjnXnR1dVF2dra+Fh8iFDIbEQoZBJyX9r3zumrYELnODDLsoWFDL0zLtpcZBJG2N8/PL1qsBVQ8/2pPO9WRvi3oo6K6PGrIr+XjWnmbJi5KlXhwBlPMtj//L45e9mYML/Wrl/5A5r+b6KtQgEDAbAc8r3O+U6OeXVgYkBjq4I4tdGXZAz0EQyYIhYXTBimBsPtIiE6ejnw9nzNsBJ06/qW+1g2GKqaxYMDwQ6JCoS+IUMhsRChkCG+ufUQlzDE7fzmB+daFFXWZ0aixEPCyEPBDFQS85IVA4P8XdXioJo/3dzRRE4RELo4j8iAlMFWTP4pJAfkDEombj/t67X2RY8lnM4kKBTuBYMVJMGSCUMBwglUgGPdi+o13qU7A28//0DZOAoYfjp3UVxgRCj0RoRA/4vmSAaD3ixKLSADIMrf+RxX6msuJmrlPo60pQMHmdrTklFvqwQ2goL7Pjh0t3Vn4Ro0M0RU5p+kbV52kW66NLHNmnKbsUd0vHLsXtxA7uH9wXuz4zc9owT88HdVJ0cnpMRMwiwQIBNyLO9ftUiIBZE+arrYhRsLssmoadl73cIFZJAhCshCLQgZgDtaChi3vkjM04Wtn1LrBwUNZtGf/IP5X04bofd39Uu9mdVcAS0JHPgsAi2VBiQZtqIF3Up7fr3wZAt4i6qhudfRTMPfu4sWNvdlUEY9FYd2icdz4X+FoQegNw8KAeAxu/A5+clt2hNA3WxB6A/UgsmBlME8h7c/fuFgUMhsRChlAog1b5jRqAfJm1VJ+p974s1AoqiUqKODltjaisgbylzaTt7yd8suIGts91KqpCFusL+146Ms9hdjb9euf0vtv/Cd98t52fWtyQW8UDfGVix5QjVEqiUconO1sePJ+ZemLRyDYgZgKbU1PqkBMV9x+P82vqNP3pBYRCpmNCIUMINGGTXq/9mAYBz4f8dIXHwWIBATPsQYVShUwV3t+9LoSDqlChEJ84BlI1uyZZJ4rFkQoZDYiFDKARBo2cbzrBmZbjIsjX4A1vr4Zs+XGSWQhKc87Lz5J+999g/K+eVfMPcNEHSj7wtTCW9U4f6oQoXD2IEIhsxkYoXDwX+lg7cM05O4v6MJZvL797+jjn/yRzq95nUaNfYUO3f+/6Jh2pGLI3BV0Yfnfkx5PpBtVr4FG4jzjtHPCl2fILdtp7E36ALR+LWxXx82Kfv4vG66nT7du1bf/F40tv1ktpxPJatgSbdTiZf2PvqfMqak2dSeK2ccD4D5c7rlPOcyZiXY/jXuJxDyJJOWBM55hTYCT5Oy8UzQ4BXGDdu0ZTOv/5xy1nOoxbBEKZw8iFDKbtJ31gMb+Yn7JXFyzgrtbD9OhV6P5qUdy8q0WJQzU8vYXwstmbM/PwgMiAYJC2/6/6FBqhor7xJtra1QgIIR1RSOHhhjOXLGCRg092GeWzlC9WJwL50wVhjc7Pmd/mdbjwSwSAD7vf/7va1QsfcTUj4b1XiaalMd8X6KKhEtbiBZ1auXGen1jIS/r6xfqmxyYPrl7jn2ifhiCIJxdpP/0yLHTVU//5P73tPVeGDm3nGjfC/SVekcH6au3uOHHNifM55/1f5V4UFYOnZMHYxco/UWiDVuyGrVESXfBYAUCCjH1f1ExS312M9HuZV/p1ZLwP7lEz3N5i5dvrCC6qoGXef3XjURzDPEgCIKQHAZ06CGypz83YujhpDF8oB9L5uEEA5uhhyF3/xfRT/T6s1p42ws08pbL6Mgv9eP0oYfezv9lw7n06VZjuELfyPRl6txAk5VFlE4WN5j402FIwvyd3nnzCXq7YzDt+nAwne7ufPcAzoBWcYCpqRg2MEz7IFaH0YhhjduP60s2wKJwYRPRIV6+0MP/lhBN69SEArbdyPt/zdui4H9xmL4U++dLBBl6OHuQoYfMxiU+Cv9FF5bfHJOPwpC7t9OQlll0hFbQRXNeoE/f+jaNLdlJB43jbH0UIs8f9lOYsILGPhzpG5FuQiHWhs2KXaPW30AgTP/6SBr3JbIzpB4noRQR8lZvpE+wiv3j7sHUFhxMx453x9G3w7iXhlnf3BDHmpTH7jPYYhUK2bz8Vj7RN/KIoFsQe+f52IVCqhMoISnUmL9HOCwhkxGhkNmkrVAI9/ijYSsUvqBRB6+ng7/UHRJxnrE/6j7OalGwcPJVve6Ecrro4f9LI/Tt/YEhQnrr5dn1PmNt2KI1aqnqXVrFlTFXHE6UiDDXXzj1cJ16811Hs+jtThZheyIbU6vgQOTGWXmnaeQwbWMi99TpM/QAQoFYCKiROPgmlLFQaGThsFFfrzkrLArwr8iIEOQZggiFzCYjQzgPmfVt3Qowl0bO6kVsmGEBc0gJjP4XCX1lKP/BU8efoUnjIiMyAjRsBlMn2B/TH0AgmMPRWsf904V9nwyilo1D6Be/GdpDJGRPyqPR4y/V1zTeYXH2zCtDadO75/RqfUgKf8FiAUMMixpYzWB6I4sFODLeiPX+nWI5UCAEecsjt5p8axCB06dCeRsgk6iPS1FRkV543eRyFAgfj8yivN8buT82nK/rNZ0sOdcShIEhM3M9jC2hkROwcBmdE0fMke4ZEg30KfeGPuZyMI7ZFgNFtIYN2ebM4rnfGzXGKhDSmRdeG0q/3DCEPjoY+dNAzAHkHrhjzTu0+N//SDf/Y6OanmqAYR/j3qaU90q0oQVYDeDQ+IeNRIeqeB1FX89wEH0Q5aOtr1JjxSxdLORQKRJ+hVvsADW151NpHlFBTSu1tqJUcx/Ay3vQuBdRbVu7OjLoK6cmD+/38/46H++NB+fraonOk3ktQRgYJOBSGpHI0MOY7BB90tWzwUfDVnDbfSpcL2ZCIA6+NSwwvOvNfg2pNEPbgb+jP68Zy9CDGZi2c65fpMIdO0UwdLq3BkkfekgCbh56gCh44X9fHbYkQHiGh68cMol25/0IkLeog6pbS3k5hzq5V88HU7GqF1tmUVscM5hWU2slpELfroXZN3s2/7LHM4ZnctKcG2nK/Fv1LQOHDD1kNplpUTiLMIsENGx4cd6xZruKuGck18GL5NtPbrHtBQvafTODQEnwoYAFBI1QtDDHTvcWxDOGbs4AaCTuSgX9ZUVKFZu4J26IBHxPhWh1DRwyibbVcuPNDbXX20GehkputvFfN/FkFrUlagbTxK8FiwnipGDaM2KmQDCYC3JDYPouEmql6zCekBmIRSGNiNWiYM3tgBfmzJLvqbDMTlEazdj1gtGo9Xc2yXSxKJgT8sB6ALEVTyNvxnxv40nK8+oPylTmw/4EwgYiJ1Uk26KA4Ybfrvyuvkb2aaijZhKNJKD38llBaL19tS16ZlFHbK6rWRS0E8V7LYgE+GDEA0Ky4x0wEIhFIbMRi4ILMcb50bDh5YCe79y/qYlJJAC7XvBlA/SCSQeMe4iCF22iIgEY9xbniidzH0Jx9+W6iTCz+G59Kf2BFeH3T/69vkY0dsbVKow5etsIfBWmmHvqVY2UX22jDBwors6nJjg6+rxUSzXxiwQQ43VjvZY578eQwVk0LTuL5k8cFFHyLhxEI01zt811BCGZiEUhjYjVogAQ2RBCIRkk81zxkC4WhXQB5mSE0kaK4FRiWE5S3ftM5v1G7xq9bCdgDetvoZVKzD4rN04dTMMcwl2c4bd3y3umGBz9+HsyIxaFzEaEQhoRj1DIBEQoZDbJut8Yf0fYbydgXfCsfkNfywzMQiEeRCj0jgiF+JGhB1fjMIcbHlLwrtbnj3u9mBAGcLzu2OUztglCeoOMnNG4eM5N+lLmkEnWEcH9iFBwNQ5zuMlHRXV5VK3mjreS39NE5VAPwWZqz68mv99P/sriCG9sQUhXvj7jan3JHozNw8kRibrcCqwm8LfYtEab1THnO9/X98QOhpJwD7Y11qlzyUwIIVmIUHA5OaX5FFYKam5WJVFzIxV4TEKg2K95X3e2Uxu/RGBp8AbEniCkD5j18W7TE7apr+FsiqEFxAZxYvDQYbTj5XVxzxRIF8yp45Fh9auuP9Fdz+xRQwlGMWPejgLn2XOGDlfZTN9c+0jY30UQkoEIBbdjO4e7gPJz8a82BauoKIuyvHxErocaWv3kb20lT1NdxJCFMJDspcCueir6XT0FjuqbFHvJt7WevCi7tkQOFe3jbfv0ZSbI9X2q7l4KRpzDHWBq6P53N6hG0k4wwA/h8Ee79LVuMANo3t0rVcP44ZstUR0e0xkjNgTA324IBsPC4AQcX2FNwbGo09+p44WzAxEKGQBmZjX5fCwXPGp+dk4eUWOz1qwU+zH80EIVvBxs7qDOcGvTRh1iVEgLgruep6ZRVdT6V4uoY9cL3YLg6GZqH7WI/HOryD/9mqhDRTnTq6hyFC/se57qTEKh+ytOfwGBIGEltfaCASb1LpNQsAoEBMZCXIVMwioYzCBeB4YXmpZfp+JLCEIqEaGQCVjncBf7qYHqVBIcOC4WFdUSeXIpp5SottyrxZ7PT3C+uJB0Oo/uoXw08jSR8ugj6lRbmaMfUdve58n7u+Xk3bdX32iPYVEI8rnajsJCsZyKttZTM+rtq+flzXwdWCdSF2ApGVw0bZatYPj0fS1zgpNA6BF4ycXMHT+Izh/WHUHTEAxmEJER98DMxPOy6LpL5JUuJB+ZHplGyPTI1JKu0yMD3KDT3CotWp9pmY5uoeAozZIQsR1g6IGqyK+Sn2lCoXlCFVVCDPD2av5XrbMACWxdTk2jFpOHlzt2Pkd01WrN+pBicL9j5VfB07bPwqfvb6eta7+vRMOYISeoK3Qujb4kn+YurbUVB3imvpXjEHQgjcHfb2B8/gNfhKjzUIiOHHd+RSMY0yT+Lqec3x18ye5cqebiJ4/J9MgMRoRCGiFCIbWkq1AIN/Kj4JPwPOXpgiC46wXqnPBtKtYb+47ppgY+LqFQz3UXEVIh0dGPiSZEH8ZIFqcP7aHBF8YWyCvaswDvfTjmDR42gk583qVmBOSX2EfQ7O9nKlkYv31gNO6nzoTo/S7+bg+fUYGV7PjayCzKuSCLLhrRbYEwC4X+uhfr1q2jpUuX6muxIULBPYidShAGmJwJ86n9D/UsEn6ofBKKIQJ27eXtRLVq+3KqHbW4hxWgbScfxyLAu/UFajb5H7TtjFwvnj6Jz/88Ne97nsr38fX07akmVpHgBAQChh4QqvkbD/2M7ly7k25Z9UpUp8dMAAKh41CIfrsH/0aKBKSNN/PnYyHatPcMbfjoDO39fOAav3hFguAuxKKQRohFIbW4JzLjFvLtu5gqJ0zU1zMf87MAgYDYCAg1jSyedkMMGJJA8q2DO7bQlWUPhC0MmWBRwHDCydORr2XjXsBHA06dbz//Q9s4CRh+OHZSX2HS+V6IRcE9iEVBENKOa84qkWBgtiD05qTo5PSYCZhFAgQC7gXiJBjJ4JD2HNsQZ2F2WXVEinKzSBCEZCFCQRCEAQeNXSwCwYpVMLgVq7+FnUCwgmyxVy/7Ad318w9UUCrUMSNhoIVkIUMPaYQMPaQW9ww9CGcbG568n9qbn44YYkgExFRoa3pSBWK64vb740p13t/I0IN7EKGQRohQSC0iFIR0BpEUYSVIBsk8V6oQoeAeZOhBEAQhDUhmw57uIkFwFyIUBEEQBEFwRISCIAiCIAiOiFAQBEEQBMEREQqCILiOnhEZg+Tz+iJSpwd8XvJxKSpCqnUUXjdlTA2Ej0dd3o/1uDOqOl/Xa7pYcq4lCAODCAVBEFzH+h9VUMsjtyrvfo0cKs1vp6Zwix2gpvZ8Ks0jKqhBqnWUaqJyL+/RGuvatnZ1ZNBXTlTN+/2l1FHn473x4HxdLd9lMq8lCAODCAVBEFwFYgWgfLT1VWqsmBUWCzml+RRusQNNRJ5KS16LTmqnfMrlpVJ/K9UU6Fu1NpzJoTw+IpzmO0Z6u25fr4V00pvWVNMvH7wpoiD2wgeb/ls/ShBShwgFQRBcA0TBJn+1vkY0Zf4t3VMBcyrJQ03KxK/aaz0nd1utl7xelA7yNKARx3/dFFeXUWO5dkytZgaID4fraiR+LQihn905WYmCd158QgkGc0GAplf+qYzWLRpnm/dBEJKFCAVBEFwDRIJhQYBAKPRGRh4s9nDn3ufjZtujUnWDgho/+f0olVRsmzqzlBpasb+ayvSef7zYXdee2K4FkRA5tOLM8c+7aP2PvqeEgyCkAhEKgiC4AmPIwQCpp4ee250QSYEWu6qR8qujN9eRNFOd10c+bzm151f30tA7EPN1Y7sWsmcaIJvktOwsmj9xUETJu3CQyhZpYK4jCMlEQjinERLCObVICGf3gp41/BHQewZjZ1ytsigePbiHxl9+Hc39mxq1PVMw3gXgxqmDadhgfcXCGX57t7x3Wl9z17tDQji7BxEKaUSiQqGrq4tefvlleuWVV+iDDz7Qt2qMGzeObr75Zlq4cKFaTidEKAixAjM8zPFO3P1SV0ZlSzQLhXgQodA7IhTiR4YeXM7KlStp6tSptGTJElq3bh2tX78+ojz33HO0bNkyGj9+PD388MP01VfueZEIAoCjXjSRAOtCpqVUlhTRQjohQsHF1NfXq8YfFoV58+bRihUr6LXXXosoTz31FHk8HnU8RAVEgyC4ibaXntSX7Ll4zk36knuBGMLsBkyDxDDLnO98X98TO/ml36MTX3TRtsY6dS6ZCSEkCxl6SCPiHXqAleDAgQO0du1aWrp0qb7VHlgXbrjhBrWcLl+5DD0IsYB4Ab159OdcX0bX3v+vPZ0bXQKmQRozHGBNuIwb/VmLHojIAmkejrD+buCrAUEFcWD4caDuXc/sUcvpiAw9uAexKLgYiATQm0gACxYs0JcEIf149Qdl9G7TEzahmYmuve8J8qx+g6YW3qpv6cngocNox8vrlC+DGzFPg8Q9QNyEZ5ZOD1sYnDi480367crvqmNRxxAJIFo9QYgHEQoZABRyLEUQ0pXdG/+b9r+7QTV4doIBfgiHP9qlr3Uz/ca7aN7dK1UAog/fbInqy+A2rILBDCIyYnihafl1EVNGBSEViFBIA2AufHPtI/pa7MAvIV6mTJmiLwlCenHTI41UUmsvGDD23mUSClaBsOAfnqZbVmWGSJg7fhCdP6xb2BuCwQwiMuJvNzPxvCy67hJ5pQvJJ8GnKkBeS28V2dAkwUl8fPr+dtUjQFQ1OCCByz33q3+dgEPi7bffrnwONm3apMbarMXAbt/u3bvp7bffVrMkli9frh8pCOnBRdNm2QqGT9/X4h07CYQJV1yn9mcC487NomsnDeohGOwwgjH91eTBNHvcIBo9VCyHQvJJ0JkRQqGE2uo7qbUyBynRqCi3ishYzxAQk+Dxxx9XzoLJBi86jKeitwCnowLPfTR2xjU05tIrojpkmYcQ4Hfw6KOP9vA/MI6xfrUQCPh7mpqa9C0D69gozoyZzYGaaXT6SGzj5L8KnrZ9FiCmt679vhINY4acoK7QuTT6knyau7TWVhzgmfpWjkN0ojQGf7+B8flPnQnR+138ej18RgVWsuNrI7Mo54IsumhE93vB7lzpyMIXz6F3Pz6ir8UO3m99eW/1tf5ZCd+wBGgJVXDVwvrOiHWqaNFX60OFhbyObVQYqmjRj+vk7bytoqJC/Yv9hRX1ofqKwu5jjXPaHRu+Hl8iXEc7h7Gns944ns+lH2N8LK4UPlfE57LAve7Q0qVL9eMSvEVROP754dDPy/NCP144LPTav9yt1mPF+EzZ2dnhZRYKoddee00/ovsYg23btoU8Hk94+/Dhw3scMxDg7+9PPr5vpL4k9Afx3O9oz8LOV38a+umSS0I/Xzo9tPavx4beefFfQ6eOf6nvjaS/n6lkgc9tlA/+bkTod3eOCP176fCI7Sg/uS27xzaUZ28bHtqydIS65+btmUhf31sD/Y53FloAABuhSURBVN5zI8kZ0Ap2qNzrhfm5mnWhpIqorBPfBnXWE60pyeXegnYoWEMealD7CmnjmipqzG9Qx7aw2lhTVaeysBmEj+WdG6v08wS8VNJWRtzMEzf+fI5Gasa4B2/PrVpDBS24dgPX3KjOoVCfy9iH8xXw5yonn2m8BBYExBlAACMEL0oV8EnAdCY4aMGjO5EpXRhCgDWBBUN46iMKlg1gQcAwxezZs5UVgQUCVVVVqbqCkO7gd4Khh47f/Ezldbhz7U66ZdUrUZ0eM4Hf7glRx6EzdPI02jSNUWMnq2GWv206THes2a6GYMwcOR6ibQfO0O/2dFsTBCFpQC3Ej25BMJVC7rajf86NP69X8BEGJuuDYSUw9fBR11jX6haGlOHAeqzFitHZUq8sBoaFAMf1uLbp/Nq+yM9s7LNaEFJd7p41RKn9+RMH2+6PpRgcPnw4xIIhwsJgLbAgsEAI7d+/X6/FSsnmuP4s+Mz93eMRi0L/kqhFARYEWNz++/+7MbR3++v61kg+ee/t0Cv/tEhZGswWBrf2ovG57QruA+6HHV8cOhDa8v9qlJXFri5KJoL3R1/oa/2zkT5ZFLjRVr1zlFZ/cUTe9dgpJBgi4iHoK6LckkYiTwM1wAwRM4XEOiP8mVH4Y6teuLknnmrQW/jws5AaXzRnf0sEWBQee+wxZSVYvHixvrUb+C9g3+rVq9Mu14MgmDFbEHpzUnRyenQr1pDNhgXhznW7elgPDODbdPWyH9BdP/9AWSZRx4yEgRaSRdLn0uSUlnFzvIZqdZt+0FfLa4VUVpqYjFhTq82mCAaa+DxEBXk51NmOIYUC8iC5fIfmDQ1y8pDgfQ01BVQNCjShhob2uTZSY502sAGxkZXlVcMcCFiExhROi3bTB83CIhnl9Q9P0by/vJ5KLh1MOze+YnuMU7EDQwwYMkFeBzBkyBAaMWKEWoYAwgwHJyFkd43+KBA3meSpLvSNYedlxyQQrFgFg1sxxEAsAsEKBAHCN6PONx76qRrSBIjuKAhJgV/aCWB1ZowEwwJRnRmNsQE1NKAPNTC2Qw9hZ8aejo44f6G+PzwkER5igDOjZWjD4szo8PFDLBhCLBj04xK8Rb2w0f+AMg2+8cR9+pbYMH8mOydFY4jBbkjC7PRobDubkKGH/kXud3xgKCFZJPNc6UZf31tn23svGaTvHevhoxADPXweIoVIvBiCIRVgjPXpW89XYsFpHNYOo4F3EghWnASDsXw2IQ1X/yL3W0gFfX1vnW3vvWSQWWG8iv3UUlFIa0q0IFC5VW1UUd9AiYZ2MIYkUgFMplcuekAtI54CAi4h+lysWGcxOPkgmH0YzLMkBEEQBCEWJHvkAIKpXciMBycuA2TBwzijE8XFxaqhv+eee+jBBx+M20ERKamRntrn8yl/jG3btul7Mh8JuNS/yP0WUoEEXOp/RCikAUhk8/bzP1SZ4Ix54f0ZsfBsQRqu/iWV9xsZE0+f/Ir+8r4n9FTMQfJ5mynPX0nF2iEU8Hmpg/9tbDQcnguorMFPlTk4tpwase7h9eIgH1tHtY1ENbwfPtKx43zddqom3pzEawlAhEL/k1lDDy5l0tyblKf33S/FPvQgCGcrENbImIiMk40Vs1TwMqIcKs1vp6ZwtLYANbXnU2key4OaVmptRakmKveSz1dOVM3rfl6vxXodNeX51f6Ounhz1jhfF/IkmNRrCcLAIEJBEHoBlh5k90RaX2tB+t9MSm2c7hjDdQaT5twUjh+QU5pP4RY70ETkqbTEdunkXj434pWtut+Stk7tbXoslxzK4y2dWIyDaNfNScK1kBcGz5n12cN9QLppQUg1IhRcC0yevohw1zB5+riYw2Vrx/E2FF/AhT0Y57+zqKhIK+HMpThWW1ehNPoIXtC/4B4rMnzC2RTr1oL0v3BG/dmdk1UvV0gtb/38/+gWBC3g0HyvlnVVkVNJHmpSz4pqr/WxgDbuyavn39tBngajEednpaiW8nk9jwooL1JRxIfDdbtJ7FoQoHiuIArwnFmfvfbmp1W66XWLxkX4OQlCshGh4FqcTZ4RBJupPb+a/H4/+SsTjZ45kMRgUlYWZRZBYTNvaZ/NungRQwB0fbRL3xKdY4cPqnFzvLyF1IBMku+Yoi9evaxW90/optjDnXufj5ttT9hnoKCGn308//AjUD+AAHmL6iivQevt53JHv0M9LEHlW5AIdtfVSOxaEAl4/vBc9cbxz7tUqnp59oRUIULBxfRuamU626mNe8Ne7nl7k9HNHgCc/s62jgAFAlya26mAu3H8p+okZkI289bPa8OOpcOG8hkvPkML/uIU3XLtyXC5ed5Jyp96mkYO63aMQj0hNWx44v7wd4LIjYhAuPU/asMWBgVa7KpGyq/u0a0PE/DWUlsBP1J1sDL4iEo91A7fBW+5EtXONaPgcN1Er2V+joYMzqJp2Vk0f+KgiJJ34aCIEPDy7AmpQmY9pBnIpw9infUQ8Hq5kp8raP8WB/iFRNx7Mt5AQe5p52iWBOPYhF6EA4zd31nU4aEaWFA6mqi23UOt1R1UVM6igV/MbW1ENa2Rf2s8XvjG9wDuvPkEjRrp/DM5cZJo7a+G6Wt9m7GCHuSuX/+U3n/jP+mT97brW5NL9qTpqqFFHA9rfoBkksxZD8jjsBEOgTqwJBi9bfwNCF+cSZifvxunDqZhg/UVC2f4sWx5rztj5NkwW0pmPfQ/YlFwOc4mT41gcwd1hg0JbbrZ033YmpTzilVcieLKaiqjDgpSKTWwOPBzg1KGtB9J4plXhpL/xWGOxSwS+gIaPvhDwHEyVSIBYDgFZuoX7rsm5qGVgQT3ZQvfEzNmk7xhZchUfr37NP0qaF/MIkEQUoUIBbdjY/Lsdt7yUSf3uGuVqbOIavNrdA9sFxLt7yyCGbeUcqiZ6vhv7pMJWWcgMu+h8Y4wo6cYjG2/uS6yAU5HNrHwiyYG4KuQaUjmRyGdkKGHNCPeoQchdqKZwuE1juyFYy6dRbMWPaDM/+jZxwuy+BVW1NG2xh/S/nffoLxv3hVzFkCkSjaEwpwZp2l23ika7GBy7gu79gym9f9zjlpGg5Sq+B3JGnqA5SOahWV2WTXN+c73Xd24JuP5w7N3zbIf0B9ZcH781q/jevbchAw99D8iFNIMEQqpI1rDhWlohjkbDQ5S9OKFbfWqN48d231HeOG/ubYmfC7Uv+uZ2KwE5nPffevxlIgEAwyZGKTqWYtHKLz6gzIaf/m1dLmnO0aCAWagwFHv0/ffUVYQO9DA5pdW0O6NL1HJD9wXWyCW5y/asweB2fbSk+r5M+5RPM+emxCh0P/I0IMgMNYxb8xbRw8fgW7M+5xAY4aeL6apmY+Ppa4djiLh0haiRZ1aubFe31jIy1jnfRfqm1wGoizuf3eDuufWIEJwvETk0hEW0WYw8sJxdOr4Mdr1aoNrg18l+vwhGBim5eJY1DELqUSfPUGwIkJBEByI5YUNZ0DMd0dQnFQ6IEbwP7lEz3N5i5dvrCC6qoHofV7/dS3RHEM8uI+bHmmkBf/wNCGoEu4nGkEzVv+NEeePoTHTrqDBQ4bRnL95hDyr39D3ZAbW588MxBTuEZxfJdCXkGpEKAiCBcRHGJPdbZo0v7DNIIQuIjeae7GwBMC/IKVcyOLgUpQ8FghriN5rJprGAuGqGlYu7m40YD349pNbaGbJ3fTqPy1SvWUIBBR8D2DYuefT2BnXUFbWIJp2/SK6Y812lXU1U5g7fhCdPyxLX+t+/swgIiOsWGYmnpdF110ir3Qh+chTJQgWpow/Q9++4YStYDBjjYSH4EuIuTB35il9Sz8wTRcMEAjvNRFlZ0aDiYYfsREunHa56jVv+ffvq+0TrriW8I2MnXk13fGTd5Qjo5udGO0Yd24WXTtpUA/BYIcRjOmvJg+m2eMG0eih0Y8XhEQQZ8Y0Q5wZU8Mn/1pMxzudTdOYk27gvf24vqSBWQIbtp9Dpx0MBYjMeNO8UzT2wjP6lkhnwW/lxOaVGO0zhIGPApWwKMAKfBMgDFgo/Jq3AfgqvJVLdEhbdSKRz5cYaLh6f8Xgb3d65jHk0/zQTfTZ/t00dORo8vhaHQNF4feT2r8nNZi/e+PznzoTove7iIKHz6jASnZ8bWQW5VyQRReN6BYIdufKJC5+8hj92beQxvx9OK57XIgzY/yIUEgzRCikjtDJryhriH3vM8KjXG+kEXHxneA51Pb+YDp+Qm1yBGJh/hWnVKhnkMisArvP0AMIhb/gf+Gzls2C4INyFg0sFr7BYuEDbGti0bAGR0Yl3WY94G+3+xzwU9jkf0At55d66YNNLylfkEJvHU2Zf6vabsbpPOmO+btfOG2QEgi7j4To5OnI1/M5w0bQqeNf6mvdwPIwjQUDhh8iBGcGvkcee+wxVRJFhEL8yNCDcNbgJBKsQCBs3XEOPfPqMHprZ6RIQE8WDneYgodQyAbHjmfRb/8whF54bSjt+ySFP6v3Soie5wILAhwa/7CR6FCVtu0P2N67SHAD8EnAlMnfrryLCjz3KUfFvG9+p1eHx0zgt3tC1HHoTIRIMJ67v206rHwyrPERjhwP0bYDZ+h3exzMXhlEX0SCkBgiFATBQjSBgHFzvKQnzb1JvbCvve+JiLnun3Rl0S83mDL1xMGw87L1Je5JH0rdTxOiJl058UWX8vCHX8LXpl9l66jo5PCYKdgJBOO5AxCo2IYYCfDRMD83x1jkCkKykaGHNMMwQWaiyTCdMZt+zeBFPec7NVEj3KFxe+fFJ+nt53/Yw+ERxPpdogeNeAL9CQIVodFNBfEOPWA4AZYC3GtEWhx6bncD6ISaEdD0BLU1Pcn1vkvbkCnVhb+dn9yWHfHsxPLcGaAeAi3h+TMLJjh5pirqppuRoYf4EYuCIDBWz3m7npwTaNDm/k2N7bHxeOQjEl9/e/DPLL5bXxpY0CtGwCWIlvkVdTGJBID7hV71t//tTTp90r3i2nhu4nnuDHAPEL4Zdb7x0E9V+m2A6I6CkAzEopBmiEVhYEBMBEx3jKcn58Sn729XKZExz/2K2+9XDV+soA5CQKd67B1/J9JMo4FJFcnK9XC2gNkd1pDhiZLMc2UaYlGIHxEKaYYIhYFDXq7JRYSCkI6IUIgfGXoQBB0RCYIgCD0RoSAIgiAIgiMiFARBEARBcESEgiAIgiAIjohQEIQ0IbD1BYqMXr+XfFuXU9HWevLt0zcZ7Ksnr2lbcBcfcxRLeymo/s1sEGQJcSfsUn8LgpBcRChkCJhWh4h2CGtrLpj2h9z1QjqjCYLazz7S1zWCu35INH01tc5dRLSz3iIiIsmZXkWVo3hh3/NUZxIKQf3fHgLiqHsFBdJ6B19vVMGpGitmZVRURkFIR0QouBy8NH9252QlCpCzHoLBXBAbALnr1y0ap6K3CelJ6dzVVDNaX9HJYZGgGn/6mNppEuWqrfYYFoXg0T3UxiIgsEuzRDTv26usD0VbN1Pn0Xrybt2ijvUe/Zg6+RjvLt7vIhCFEOLXYNKcm1RMCEgin9cXIaYCPi/5uBQVFemF15VywrG87uV1U4WApX5sOF/Xqy7Wt2vBYgJRhL/Z2glY/6Pvqd+0CCUh1YhQcDEQCS2P3BqT+fX4513qxQLhIKQbEylHX+rJXvL97jnKv+rbUY7pJmfUZCoYNZFFxWQqg5VhwkQK7NvD2y7mvfMp/7PnlMWhbd/H1DHhAaqePlGr6BIQ4tloGDGddb7XCGaVQ6X57dQUbn0D1NSeT6V5RAU1rdTailJNVI5GvJyomtf9vF7r5SO1xry2rV2vGw/O123jtWAfrvXm2kfomaXT1TALfrfWTgBEAn7TOAZCwi58uCAkAxEKLuatn9fqS0TDhhJdkXOabrn2ZESZM+M0jRrZHVzEXEdId7aQ93fPU95VhmUhUSZT/oSLKZfFQumMxSwOFlHD3HlUSs9T+dbU5HlIBYh4ibwOBlcvq42IfZFTmk/hFjvQROSptIirTmonbsQrW6lS7dDWYakp9bdSTQG2xU+06+YkeC3krECJtfGHkFj/owp9TRCSiwgFF2MO81v2zRM0//JTNGHMmYgyd+YpuoP3GYjzlwuAo+KuvRTY+hy1jeY2CEMFW1/gvmgkbTuxXdvXbPI3aNsZuV48fRK1/+F5at7HwgAOkPh362ZeNywN7mDDE929ZmSQRE6Drf9R2216z6kkDzUpk75qr4u1zW3ck/d6UTrI02A04tyzL6qlfLWO//qAw3W7if9aSHJlMHIIUd6Fg2j+xMgy46IsusCUGmS3+CIJKUJCOKcZ8YRwdsp42BsSHlroD5IZwvndpidU/gwDWBIM0QsfBSREUgRYEHRwD789j/x+brGxTn7+rWi7NQLkLWpi0eCnYlOrHWAxwZWoRzsfCzbXLeqoptbKzoSuJb/t1CEhnONHLAoupr8zDQrCQABBsGXtI/qahtkyFmGeL/YQVTVSfrVzcx/w1lJbAVFTHawMvh6WmoRwuG6i15LftpBOiEUhzYhmUYDzUsdvfkZjLp2lUhLv+vVPlcNTPCBb4DXLfkDvvPgk7X/3Dcr75l19ypQoCE4ky6IAZz54/juBtMyZ9gzDPyGR3/a193X7cAj2iEUhfkQopBnRhAKmQZp7Ung5Xu65jy6aNkvfomE2W5rPc+KLLiUQ2l56Us2CADDh3vWMTK8Skk+yhMIL911Dn7y3XV/ryeyyaprzne+7uhdu7QTYJShz+l2bwW/8j81P08dv/Vo6AQ6IUIgfGXpwEVZHRLxc/vN/X6PmVEcLqoSXB5y+nlk6Q816MEQCsJ4zGpiKFducbW0KGH6QqoTnr4MAebHNG55PFkkwQL6i7rpFRT4KqLrWevp6Fqac6Vu8uJZh3g3yuuk83R9AcBnzK+qU8+Kw87L1LZGg9930D9e7Op7Am2tr1JRHxELBdEcET4vnt4m/HXXwG4clAufCOQUhGYhQyADwUkBQpV9UzFLiwYyTQEgEnBsvseiCAR7euVTVVkadrNpDoU5qKWujqtwik1hwghv/3BKqKuiuW1ZQRSW5EAPF5MHsr7YOTQgEmmgN/uX/azPTAtSEDQV5mld5oI5KeL2+M0Sd9YW0sao8husLAwXCMcNh0W46IETCLatepRE2vWwAZ0ZYFPA7QFwRN2L1uYhVMGDmE4ZmcCzqJNoJEIRoiFBwKXfefILyp56mwYP1DUzXR7tUI27GKhAQU2HBX5zS1xIjqmDgBrpqYyHVh6eh5VBxZSs3+sZ88iioxp/rVnfXrayu5y2aGMjNLyTa2EjN3OAHO9qICgt5H7SD2qAC3FT0nJum5rLHdH1hwEA45v3vblDPlZNgsD5rMM9jTH7Od2rUjAiY7hGELFOwCgYzsCDCkti0/Lqo/huCkAxEKKQpGI+0FjNo8K+98hR9t/g4XX3ZKRo5LPqYmyEQIDCmTz6tb9Wwu5ZdsWInGFQDTgWUl0CjbFs3J4+3aGIgJw9LG6m9M0jNjRupsKyBaiqgHZop2NnOewop34hzXOyhCt4CS0aRF/HwhHTnpkcaqaTWXjDg+TKWMQQBcTD3rkfp7ed/qAQCHBphdcgE5o4fROcPy9LXugWDGVgQYUExM/G8LLruEnmlC8lHnqo0A2bWeBg6hGjq+DM0adwZfYs9Uyf0fkyi4IVlfWlpYBhC8xFAcXJLiBnV+EM0NFP7Rowy5OhWhnZq7iEyismPYQ9UWFNCuVmxDH0IAw0cc+0Ew6Hd76r9V9x+P4uER5Q4CK5/LiwQ4v3dpDPjzs2iaycN6iEY7BgyOIumZWfRX00eTLPHDaLRQ6MfLxAtWLBAXxJiRWY9uAhzr957+3Ha98kgertjMH10sKfeO2fYCDp1/Et9TQPDFJdNPU2z8k7Tz1qG6ludPaitWK0K2thwTaRndcBLWSVtVN9pMvUHfVSUW0UFLSE+B5wQS2hNRQuFIqPgxFBX939gkUAsGVpCfirW92ubbM6p0K7ZVt9JrTL+0G9g1sOw3OvoeKediIzkV8HTts8hwjZvXft9JRrGDDlBXaFzafQl+TR3aa2tOMAz+q0c03icS8Dfb2B8/lNnQvR+F/8EDp8hXrTlayOzKOeCLLpoRLdAsDuXEEnWkOH09Qc30Tlj8/QtQjREKLgIc0M9JjtEn3T17D1MLbyVCm67T71EMY6JJDrWqWUQDKdNow/xCgVbgRBGb8ypnjpb4WsQpICvnEq4da/oTSjoDfqawu66mjDQRQGO8GYpJ0UKH6PXUZu6hYB2HNfrRD1NTLACEaHQj/xp1Xz1Mo4FPFtOzyGGuODBP5jF74nPu/jZ+z7ll3zPdjpktPOkM+bf9sJpg5RA2H0kRCdPR76e7ToAAJaHaSwYMPxgFgpuvBdC+iFDDy7FLBLwwkSjfcea7cpsa/S0psy/lb795Ba6+R8b1fxsA7NIiAcIBJh6ES7XeX52DlW2dlJ9QSPlqiGHXBYJ3IizMIgIWremJDwk0T19sZj8nS0sMbrrNvKa1thrFKupD3y+slK+EtBnQzAYijAo9rdQReEaKsnl80AkVNRTg4iEfiVWkeCE4QODYYZvPPQzunPtTrpl1Su9Oj26nd/uCVHHoTMRIsH47f1t02H1O7f+/o4cD9G2A2fod3sS/HELQhTEouAifnJbdsSLEV7fM7lnhYhsdgFarNhZGCAy7n6pb9MmBaGvmC0BEAiYrWNYruyGGDAkgWf54I4tdGXZA2ELQyZYFMxEs95h+iOSR7W3PO049VksCkIyEKHgIpBzHulk8fK4ctED6uWRSDQ6s2CAcxgC2gjCQIKGEj3m3gSCFatgwDRJNzaO1k5ANIFgBfUgrjADxDyFVDoBQrIQoeAy8CLASyQZJPNcgtAX1i0aRxdNuyJmgWDFEAyIx+BGoWDuBMQqEOxATAVYGRCISToBQrIQoSAIgpAGYCghliHEWEjmuQRBhIIgCIIgCI7IrAdBEARBEBwRoeBKguTz+sgc6DDg0zM0Bn3kLSqiIi7ecOhiLZNikdecxVEQBEEQekeEgivJodL8dj1rIghQU3s+lSKwUF0eVbe2UisXv6eJylkZBH3l1OThbf5qojojDbMgCIIg9I4IBZeSU5pPYaUQaCLyVBI1N1KBp1gPRMQU+1UkwpzSMj7WRwFfHbXnG4GKBEEQBKF3RCi4lZxK8lCTGn5QOkGFLiwIZ09UQw1IyIThh+Z2IhYIuaUeovZmsSgIgiAIMSNCwcUUc7vf5POxXPCoEMc5eUSNzZoMKPZj+KFFZVvsZJ3ggWUhp5iPbCT9EEEQBEHoFZke6WqQEKmW8k3ZFoM+L5U3EhUUELW1tVFBTQP5c5vJW95O+WUsJNo91GqbYVEQBEEQeiJCQRAEQRAER2ToQRAEQRAER0QoCIIgCILgiAgFQRAEQRAcEaEgCIIgCIIjIhQEQRAEQXBEhIIgCIIgCA4Q/f/pmFpasr7IjQAAAABJRU5ErkJggg=="/>
        <xdr:cNvSpPr>
          <a:spLocks noChangeAspect="1" noChangeArrowheads="1"/>
        </xdr:cNvSpPr>
      </xdr:nvSpPr>
      <xdr:spPr bwMode="auto">
        <a:xfrm>
          <a:off x="7534275" y="190500"/>
          <a:ext cx="39814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400744</xdr:colOff>
      <xdr:row>28</xdr:row>
      <xdr:rowOff>134166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1559" y="190500"/>
          <a:ext cx="4972744" cy="58491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13</xdr:row>
      <xdr:rowOff>147637</xdr:rowOff>
    </xdr:from>
    <xdr:to>
      <xdr:col>14</xdr:col>
      <xdr:colOff>666750</xdr:colOff>
      <xdr:row>28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betelgeuse.intra.cea.fr:8080/share/page/document-details?nodeRef=workspace://SpacesStore/1860951f-b596-4801-a4ed-ed0da44936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A1:O6"/>
  <sheetViews>
    <sheetView zoomScaleNormal="100" workbookViewId="0">
      <pane ySplit="1" topLeftCell="A23" activePane="bottomLeft" state="frozen"/>
      <selection pane="bottomLeft" activeCell="E23" sqref="E23"/>
    </sheetView>
  </sheetViews>
  <sheetFormatPr baseColWidth="10" defaultRowHeight="15" x14ac:dyDescent="0.25"/>
  <cols>
    <col min="2" max="2" width="11.85546875" bestFit="1" customWidth="1"/>
    <col min="3" max="3" width="8.140625" customWidth="1"/>
    <col min="4" max="4" width="10.85546875" customWidth="1"/>
    <col min="9" max="9" width="11.5703125" customWidth="1"/>
    <col min="10" max="10" width="16.140625" customWidth="1"/>
    <col min="11" max="11" width="15.7109375" customWidth="1"/>
    <col min="12" max="12" width="15.140625" customWidth="1"/>
    <col min="13" max="13" width="16.85546875" customWidth="1"/>
    <col min="14" max="14" width="61.42578125" customWidth="1"/>
    <col min="15" max="15" width="62.85546875" customWidth="1"/>
  </cols>
  <sheetData>
    <row r="1" spans="1:15" ht="116.45" customHeight="1" thickBot="1" x14ac:dyDescent="0.3">
      <c r="A1" s="136"/>
      <c r="B1" s="137"/>
      <c r="C1" s="138"/>
      <c r="D1" s="139" t="s">
        <v>0</v>
      </c>
      <c r="E1" s="140"/>
      <c r="F1" s="140"/>
      <c r="G1" s="140"/>
      <c r="H1" s="141"/>
      <c r="I1" s="142" t="s">
        <v>35</v>
      </c>
      <c r="J1" s="143"/>
      <c r="K1" s="143"/>
      <c r="L1" s="143"/>
      <c r="M1" s="143"/>
      <c r="N1" s="143"/>
      <c r="O1" s="144"/>
    </row>
    <row r="3" spans="1:15" ht="18.75" x14ac:dyDescent="0.25">
      <c r="A3" s="53" t="s">
        <v>118</v>
      </c>
    </row>
    <row r="5" spans="1:15" x14ac:dyDescent="0.25">
      <c r="B5" t="s">
        <v>115</v>
      </c>
      <c r="F5" s="51">
        <f>COUNTIF('Pulse list'!G:G,"Y")+COUNTIF('Pulse list'!G:G,"N")</f>
        <v>318</v>
      </c>
    </row>
    <row r="6" spans="1:15" x14ac:dyDescent="0.25">
      <c r="B6" t="s">
        <v>116</v>
      </c>
      <c r="F6">
        <f>COUNTIF('Pulse list'!G:G, "Y")</f>
        <v>157</v>
      </c>
      <c r="H6" t="s">
        <v>117</v>
      </c>
      <c r="I6" s="52">
        <f>F6/F5*100</f>
        <v>49.371069182389938</v>
      </c>
    </row>
  </sheetData>
  <mergeCells count="3">
    <mergeCell ref="A1:C1"/>
    <mergeCell ref="D1:H1"/>
    <mergeCell ref="I1:O1"/>
  </mergeCells>
  <pageMargins left="0.7" right="0.7" top="0.75" bottom="0.75" header="0.3" footer="0.3"/>
  <pageSetup paperSize="9" scale="2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Q421"/>
  <sheetViews>
    <sheetView zoomScale="70" zoomScaleNormal="70" workbookViewId="0">
      <pane xSplit="2" ySplit="4" topLeftCell="C385" activePane="bottomRight" state="frozen"/>
      <selection pane="topRight" activeCell="C1" sqref="C1"/>
      <selection pane="bottomLeft" activeCell="A5" sqref="A5"/>
      <selection pane="bottomRight" activeCell="B399" sqref="B399"/>
    </sheetView>
  </sheetViews>
  <sheetFormatPr baseColWidth="10" defaultColWidth="11.5703125" defaultRowHeight="15" outlineLevelCol="2" x14ac:dyDescent="0.25"/>
  <cols>
    <col min="1" max="1" width="12.85546875" style="8" customWidth="1"/>
    <col min="2" max="2" width="11.5703125" style="25"/>
    <col min="3" max="4" width="11.85546875" style="24" customWidth="1"/>
    <col min="5" max="5" width="19" style="18" customWidth="1"/>
    <col min="6" max="6" width="11.5703125" style="18"/>
    <col min="7" max="7" width="11.5703125" style="25"/>
    <col min="8" max="10" width="11.5703125" style="90"/>
    <col min="11" max="11" width="51.140625" style="59" customWidth="1"/>
    <col min="12" max="12" width="68.85546875" style="59" customWidth="1"/>
    <col min="13" max="13" width="53.85546875" style="95" customWidth="1"/>
    <col min="14" max="14" width="36.85546875" style="59" customWidth="1"/>
    <col min="15" max="15" width="16.28515625" style="24" customWidth="1"/>
    <col min="16" max="16" width="7.140625" style="7" customWidth="1"/>
    <col min="17" max="17" width="12.140625" style="31" customWidth="1" outlineLevel="1"/>
    <col min="18" max="18" width="12.85546875" style="24" customWidth="1" outlineLevel="1"/>
    <col min="19" max="19" width="11.5703125" style="58" customWidth="1" outlineLevel="1"/>
    <col min="20" max="25" width="11.5703125" style="10" customWidth="1" outlineLevel="1"/>
    <col min="26" max="26" width="46.7109375" style="1" customWidth="1" outlineLevel="1"/>
    <col min="27" max="42" width="11.5703125" style="10" hidden="1" customWidth="1" outlineLevel="2"/>
    <col min="43" max="43" width="7.42578125" style="17" customWidth="1" collapsed="1"/>
    <col min="44" max="44" width="11.5703125" style="10" customWidth="1" outlineLevel="1"/>
    <col min="45" max="45" width="11.5703125" style="24" customWidth="1" outlineLevel="1"/>
    <col min="46" max="46" width="11.5703125" style="58" customWidth="1" outlineLevel="1"/>
    <col min="47" max="52" width="11.5703125" style="10" customWidth="1" outlineLevel="1"/>
    <col min="53" max="53" width="55.85546875" style="1" customWidth="1" outlineLevel="1"/>
    <col min="54" max="68" width="11.5703125" style="10" hidden="1" customWidth="1" outlineLevel="2"/>
    <col min="69" max="69" width="6.85546875" style="17" customWidth="1" collapsed="1"/>
    <col min="70" max="70" width="11.5703125" style="10" customWidth="1" outlineLevel="1"/>
    <col min="71" max="71" width="11.5703125" style="24" customWidth="1" outlineLevel="1"/>
    <col min="72" max="72" width="11.5703125" style="58" customWidth="1" outlineLevel="1"/>
    <col min="73" max="77" width="11.5703125" style="10" customWidth="1" outlineLevel="1"/>
    <col min="78" max="78" width="11.28515625" style="1" customWidth="1" outlineLevel="1"/>
    <col min="79" max="79" width="59.85546875" style="39" customWidth="1" outlineLevel="1"/>
    <col min="80" max="93" width="11.5703125" style="3" hidden="1" customWidth="1" outlineLevel="2"/>
    <col min="94" max="94" width="11.85546875" style="56" customWidth="1" collapsed="1"/>
    <col min="95" max="95" width="11.5703125" style="7"/>
    <col min="96" max="16384" width="11.5703125" style="3"/>
  </cols>
  <sheetData>
    <row r="1" spans="1:95" ht="19.5" thickBot="1" x14ac:dyDescent="0.3">
      <c r="E1" s="38"/>
      <c r="F1" s="38"/>
      <c r="P1" s="168" t="s">
        <v>27</v>
      </c>
      <c r="Q1" s="159" t="s">
        <v>25</v>
      </c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1"/>
      <c r="AQ1" s="199" t="s">
        <v>29</v>
      </c>
      <c r="AR1" s="173" t="s">
        <v>24</v>
      </c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99" t="s">
        <v>28</v>
      </c>
      <c r="BR1" s="189" t="s">
        <v>26</v>
      </c>
      <c r="BS1" s="189"/>
      <c r="BT1" s="189"/>
      <c r="BU1" s="189"/>
      <c r="BV1" s="189"/>
      <c r="BW1" s="189"/>
      <c r="BX1" s="189"/>
      <c r="BY1" s="189"/>
      <c r="BZ1" s="189"/>
      <c r="CA1" s="189"/>
      <c r="CB1" s="189"/>
      <c r="CC1" s="189"/>
      <c r="CD1" s="189"/>
      <c r="CE1" s="189"/>
      <c r="CF1" s="189"/>
      <c r="CG1" s="189"/>
      <c r="CH1" s="189"/>
      <c r="CI1" s="189"/>
      <c r="CJ1" s="189"/>
      <c r="CK1" s="189"/>
      <c r="CL1" s="189"/>
      <c r="CM1" s="189"/>
      <c r="CN1" s="189"/>
      <c r="CO1" s="189"/>
      <c r="CP1" s="189"/>
    </row>
    <row r="2" spans="1:95" ht="19.5" thickBot="1" x14ac:dyDescent="0.3">
      <c r="E2" s="38"/>
      <c r="F2" s="38"/>
      <c r="P2" s="168"/>
      <c r="Q2" s="160" t="s">
        <v>7</v>
      </c>
      <c r="R2" s="161" t="s">
        <v>2</v>
      </c>
      <c r="S2" s="162" t="s">
        <v>6</v>
      </c>
      <c r="T2" s="190" t="s">
        <v>22</v>
      </c>
      <c r="U2" s="190"/>
      <c r="V2" s="190"/>
      <c r="W2" s="191"/>
      <c r="X2" s="152" t="s">
        <v>96</v>
      </c>
      <c r="Y2" s="152" t="s">
        <v>97</v>
      </c>
      <c r="Z2" s="201" t="s">
        <v>61</v>
      </c>
      <c r="AA2" s="204" t="s">
        <v>30</v>
      </c>
      <c r="AB2" s="192" t="s">
        <v>23</v>
      </c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1"/>
      <c r="AP2" s="11"/>
      <c r="AQ2" s="199"/>
      <c r="AR2" s="180" t="s">
        <v>7</v>
      </c>
      <c r="AS2" s="181" t="s">
        <v>2</v>
      </c>
      <c r="AT2" s="182" t="s">
        <v>6</v>
      </c>
      <c r="AU2" s="174" t="s">
        <v>22</v>
      </c>
      <c r="AV2" s="174"/>
      <c r="AW2" s="174"/>
      <c r="AX2" s="175"/>
      <c r="AY2" s="183" t="s">
        <v>96</v>
      </c>
      <c r="AZ2" s="183" t="s">
        <v>97</v>
      </c>
      <c r="BA2" s="222" t="s">
        <v>62</v>
      </c>
      <c r="BB2" s="183" t="s">
        <v>31</v>
      </c>
      <c r="BC2" s="193" t="s">
        <v>23</v>
      </c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5"/>
      <c r="BQ2" s="199"/>
      <c r="BR2" s="220" t="s">
        <v>7</v>
      </c>
      <c r="BS2" s="221" t="s">
        <v>2</v>
      </c>
      <c r="BT2" s="210" t="s">
        <v>6</v>
      </c>
      <c r="BU2" s="194" t="s">
        <v>22</v>
      </c>
      <c r="BV2" s="194"/>
      <c r="BW2" s="194"/>
      <c r="BX2" s="195"/>
      <c r="BY2" s="207" t="s">
        <v>96</v>
      </c>
      <c r="BZ2" s="207" t="s">
        <v>97</v>
      </c>
      <c r="CA2" s="207" t="s">
        <v>107</v>
      </c>
      <c r="CB2" s="211" t="s">
        <v>31</v>
      </c>
      <c r="CC2" s="196" t="s">
        <v>23</v>
      </c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8"/>
    </row>
    <row r="3" spans="1:95" s="5" customFormat="1" ht="16.5" customHeight="1" thickBot="1" x14ac:dyDescent="0.3">
      <c r="A3" s="169" t="s">
        <v>8</v>
      </c>
      <c r="B3" s="157" t="s">
        <v>1</v>
      </c>
      <c r="C3" s="171" t="s">
        <v>5</v>
      </c>
      <c r="D3" s="147" t="s">
        <v>63</v>
      </c>
      <c r="E3" s="163" t="s">
        <v>33</v>
      </c>
      <c r="F3" s="163" t="s">
        <v>32</v>
      </c>
      <c r="G3" s="147" t="s">
        <v>114</v>
      </c>
      <c r="H3" s="166" t="s">
        <v>98</v>
      </c>
      <c r="I3" s="166" t="s">
        <v>99</v>
      </c>
      <c r="J3" s="166" t="s">
        <v>100</v>
      </c>
      <c r="K3" s="149" t="s">
        <v>3</v>
      </c>
      <c r="L3" s="149" t="s">
        <v>4</v>
      </c>
      <c r="M3" s="149" t="s">
        <v>60</v>
      </c>
      <c r="N3" s="155" t="s">
        <v>139</v>
      </c>
      <c r="O3" s="147" t="s">
        <v>245</v>
      </c>
      <c r="P3" s="168"/>
      <c r="Q3" s="160"/>
      <c r="R3" s="161"/>
      <c r="S3" s="162"/>
      <c r="T3" s="187" t="s">
        <v>19</v>
      </c>
      <c r="U3" s="165" t="s">
        <v>18</v>
      </c>
      <c r="V3" s="165" t="s">
        <v>20</v>
      </c>
      <c r="W3" s="165" t="s">
        <v>21</v>
      </c>
      <c r="X3" s="153"/>
      <c r="Y3" s="153"/>
      <c r="Z3" s="202"/>
      <c r="AA3" s="205"/>
      <c r="AB3" s="151" t="s">
        <v>16</v>
      </c>
      <c r="AC3" s="151"/>
      <c r="AD3" s="151"/>
      <c r="AE3" s="151"/>
      <c r="AF3" s="151"/>
      <c r="AG3" s="151"/>
      <c r="AH3" s="151"/>
      <c r="AI3" s="151" t="s">
        <v>17</v>
      </c>
      <c r="AJ3" s="151"/>
      <c r="AK3" s="151"/>
      <c r="AL3" s="151"/>
      <c r="AM3" s="151"/>
      <c r="AN3" s="151"/>
      <c r="AO3" s="151"/>
      <c r="AP3" s="12"/>
      <c r="AQ3" s="199"/>
      <c r="AR3" s="180"/>
      <c r="AS3" s="181"/>
      <c r="AT3" s="182"/>
      <c r="AU3" s="176" t="s">
        <v>19</v>
      </c>
      <c r="AV3" s="178" t="s">
        <v>18</v>
      </c>
      <c r="AW3" s="178" t="s">
        <v>20</v>
      </c>
      <c r="AX3" s="178" t="s">
        <v>21</v>
      </c>
      <c r="AY3" s="184"/>
      <c r="AZ3" s="184"/>
      <c r="BA3" s="223"/>
      <c r="BB3" s="184"/>
      <c r="BC3" s="186" t="s">
        <v>16</v>
      </c>
      <c r="BD3" s="186"/>
      <c r="BE3" s="186"/>
      <c r="BF3" s="186"/>
      <c r="BG3" s="186"/>
      <c r="BH3" s="186"/>
      <c r="BI3" s="186"/>
      <c r="BJ3" s="186" t="s">
        <v>17</v>
      </c>
      <c r="BK3" s="186"/>
      <c r="BL3" s="186"/>
      <c r="BM3" s="186"/>
      <c r="BN3" s="186"/>
      <c r="BO3" s="186"/>
      <c r="BP3" s="186"/>
      <c r="BQ3" s="199"/>
      <c r="BR3" s="220"/>
      <c r="BS3" s="221"/>
      <c r="BT3" s="210"/>
      <c r="BU3" s="214" t="s">
        <v>19</v>
      </c>
      <c r="BV3" s="216" t="s">
        <v>18</v>
      </c>
      <c r="BW3" s="216" t="s">
        <v>20</v>
      </c>
      <c r="BX3" s="216" t="s">
        <v>21</v>
      </c>
      <c r="BY3" s="208"/>
      <c r="BZ3" s="208"/>
      <c r="CA3" s="208"/>
      <c r="CB3" s="212"/>
      <c r="CC3" s="200" t="s">
        <v>16</v>
      </c>
      <c r="CD3" s="200"/>
      <c r="CE3" s="200"/>
      <c r="CF3" s="200"/>
      <c r="CG3" s="200"/>
      <c r="CH3" s="200"/>
      <c r="CI3" s="200"/>
      <c r="CJ3" s="200" t="s">
        <v>17</v>
      </c>
      <c r="CK3" s="200"/>
      <c r="CL3" s="200"/>
      <c r="CM3" s="200"/>
      <c r="CN3" s="200"/>
      <c r="CO3" s="200"/>
      <c r="CP3" s="200"/>
      <c r="CQ3" s="7"/>
    </row>
    <row r="4" spans="1:95" s="5" customFormat="1" ht="19.5" customHeight="1" thickBot="1" x14ac:dyDescent="0.3">
      <c r="A4" s="170"/>
      <c r="B4" s="158"/>
      <c r="C4" s="172"/>
      <c r="D4" s="148"/>
      <c r="E4" s="164"/>
      <c r="F4" s="164"/>
      <c r="G4" s="148"/>
      <c r="H4" s="167"/>
      <c r="I4" s="167"/>
      <c r="J4" s="167"/>
      <c r="K4" s="150"/>
      <c r="L4" s="150"/>
      <c r="M4" s="150"/>
      <c r="N4" s="156"/>
      <c r="O4" s="148"/>
      <c r="P4" s="168"/>
      <c r="Q4" s="160"/>
      <c r="R4" s="161"/>
      <c r="S4" s="162"/>
      <c r="T4" s="188"/>
      <c r="U4" s="154"/>
      <c r="V4" s="154"/>
      <c r="W4" s="154"/>
      <c r="X4" s="154"/>
      <c r="Y4" s="154"/>
      <c r="Z4" s="203"/>
      <c r="AA4" s="206"/>
      <c r="AB4" s="36" t="s">
        <v>9</v>
      </c>
      <c r="AC4" s="13" t="s">
        <v>10</v>
      </c>
      <c r="AD4" s="36" t="s">
        <v>11</v>
      </c>
      <c r="AE4" s="13" t="s">
        <v>12</v>
      </c>
      <c r="AF4" s="36" t="s">
        <v>13</v>
      </c>
      <c r="AG4" s="36" t="s">
        <v>14</v>
      </c>
      <c r="AH4" s="36" t="s">
        <v>15</v>
      </c>
      <c r="AI4" s="36" t="s">
        <v>9</v>
      </c>
      <c r="AJ4" s="13" t="s">
        <v>10</v>
      </c>
      <c r="AK4" s="36" t="s">
        <v>11</v>
      </c>
      <c r="AL4" s="13" t="s">
        <v>12</v>
      </c>
      <c r="AM4" s="36" t="s">
        <v>13</v>
      </c>
      <c r="AN4" s="36" t="s">
        <v>14</v>
      </c>
      <c r="AO4" s="36" t="s">
        <v>15</v>
      </c>
      <c r="AP4" s="12"/>
      <c r="AQ4" s="199"/>
      <c r="AR4" s="180"/>
      <c r="AS4" s="181"/>
      <c r="AT4" s="182"/>
      <c r="AU4" s="177"/>
      <c r="AV4" s="179"/>
      <c r="AW4" s="179"/>
      <c r="AX4" s="179"/>
      <c r="AY4" s="185"/>
      <c r="AZ4" s="185"/>
      <c r="BA4" s="224"/>
      <c r="BB4" s="185"/>
      <c r="BC4" s="35" t="s">
        <v>9</v>
      </c>
      <c r="BD4" s="14" t="s">
        <v>10</v>
      </c>
      <c r="BE4" s="35" t="s">
        <v>11</v>
      </c>
      <c r="BF4" s="14" t="s">
        <v>12</v>
      </c>
      <c r="BG4" s="35" t="s">
        <v>13</v>
      </c>
      <c r="BH4" s="35" t="s">
        <v>14</v>
      </c>
      <c r="BI4" s="35" t="s">
        <v>15</v>
      </c>
      <c r="BJ4" s="35" t="s">
        <v>9</v>
      </c>
      <c r="BK4" s="14" t="s">
        <v>10</v>
      </c>
      <c r="BL4" s="35" t="s">
        <v>11</v>
      </c>
      <c r="BM4" s="14" t="s">
        <v>12</v>
      </c>
      <c r="BN4" s="35" t="s">
        <v>13</v>
      </c>
      <c r="BO4" s="35" t="s">
        <v>14</v>
      </c>
      <c r="BP4" s="35" t="s">
        <v>15</v>
      </c>
      <c r="BQ4" s="199"/>
      <c r="BR4" s="220"/>
      <c r="BS4" s="221"/>
      <c r="BT4" s="210"/>
      <c r="BU4" s="215"/>
      <c r="BV4" s="217"/>
      <c r="BW4" s="217"/>
      <c r="BX4" s="217"/>
      <c r="BY4" s="209"/>
      <c r="BZ4" s="209"/>
      <c r="CA4" s="209"/>
      <c r="CB4" s="213"/>
      <c r="CC4" s="37" t="s">
        <v>9</v>
      </c>
      <c r="CD4" s="2" t="s">
        <v>10</v>
      </c>
      <c r="CE4" s="37" t="s">
        <v>11</v>
      </c>
      <c r="CF4" s="2" t="s">
        <v>12</v>
      </c>
      <c r="CG4" s="37" t="s">
        <v>13</v>
      </c>
      <c r="CH4" s="37" t="s">
        <v>14</v>
      </c>
      <c r="CI4" s="37" t="s">
        <v>15</v>
      </c>
      <c r="CJ4" s="37" t="s">
        <v>9</v>
      </c>
      <c r="CK4" s="2" t="s">
        <v>10</v>
      </c>
      <c r="CL4" s="37" t="s">
        <v>11</v>
      </c>
      <c r="CM4" s="2" t="s">
        <v>12</v>
      </c>
      <c r="CN4" s="37" t="s">
        <v>13</v>
      </c>
      <c r="CO4" s="37" t="s">
        <v>14</v>
      </c>
      <c r="CP4" s="54" t="s">
        <v>15</v>
      </c>
      <c r="CQ4" s="7"/>
    </row>
    <row r="5" spans="1:95" s="4" customFormat="1" ht="18.75" customHeight="1" x14ac:dyDescent="0.25">
      <c r="A5" s="30">
        <v>43651</v>
      </c>
      <c r="B5" s="29"/>
      <c r="C5" s="28">
        <v>1242</v>
      </c>
      <c r="D5" s="28">
        <v>70</v>
      </c>
      <c r="E5" s="145" t="s">
        <v>34</v>
      </c>
      <c r="F5" s="19">
        <v>0.42652777777777778</v>
      </c>
      <c r="G5" s="29"/>
      <c r="H5" s="91"/>
      <c r="I5" s="91"/>
      <c r="J5" s="91"/>
      <c r="K5" s="219" t="s">
        <v>141</v>
      </c>
      <c r="L5" s="219"/>
      <c r="M5" s="219"/>
      <c r="N5" s="71"/>
      <c r="O5" s="102"/>
      <c r="P5" s="6"/>
      <c r="Q5" s="31">
        <v>55.5</v>
      </c>
      <c r="R5" s="24" t="s">
        <v>45</v>
      </c>
      <c r="S5" s="58" t="s">
        <v>45</v>
      </c>
      <c r="T5" s="10">
        <v>48.51</v>
      </c>
      <c r="U5" s="10">
        <v>50.53</v>
      </c>
      <c r="V5" s="10">
        <v>120</v>
      </c>
      <c r="W5" s="10">
        <v>120</v>
      </c>
      <c r="X5" s="10"/>
      <c r="Y5" s="10"/>
      <c r="Z5" s="59" t="s">
        <v>73</v>
      </c>
      <c r="AA5" s="9"/>
      <c r="AI5" s="9">
        <v>-1</v>
      </c>
      <c r="AJ5" s="9">
        <v>45</v>
      </c>
      <c r="AK5" s="9">
        <v>1</v>
      </c>
      <c r="AL5" s="9">
        <v>0</v>
      </c>
      <c r="AM5" s="9">
        <v>10</v>
      </c>
      <c r="AN5" s="9">
        <v>3.5</v>
      </c>
      <c r="AO5" s="9">
        <v>0</v>
      </c>
      <c r="AP5" s="9"/>
      <c r="AQ5" s="15"/>
      <c r="AR5" s="10">
        <v>55.5</v>
      </c>
      <c r="AS5" s="24">
        <v>0</v>
      </c>
      <c r="AT5" s="58" t="s">
        <v>45</v>
      </c>
      <c r="AU5" s="10">
        <v>51.19</v>
      </c>
      <c r="AV5" s="10">
        <v>51.67</v>
      </c>
      <c r="AW5" s="10">
        <v>120</v>
      </c>
      <c r="AX5" s="10">
        <v>120</v>
      </c>
      <c r="AY5" s="10"/>
      <c r="AZ5" s="10"/>
      <c r="BA5" s="59" t="s">
        <v>77</v>
      </c>
      <c r="BB5" s="9"/>
      <c r="BC5" s="9"/>
      <c r="BD5" s="9"/>
      <c r="BE5" s="9"/>
      <c r="BF5" s="9"/>
      <c r="BG5" s="9"/>
      <c r="BH5" s="9"/>
      <c r="BI5" s="9"/>
      <c r="BJ5" s="9">
        <v>-1</v>
      </c>
      <c r="BK5" s="9">
        <v>45</v>
      </c>
      <c r="BL5" s="9">
        <v>1</v>
      </c>
      <c r="BM5" s="9">
        <v>0</v>
      </c>
      <c r="BN5" s="9">
        <v>10</v>
      </c>
      <c r="BO5" s="9">
        <v>3.5</v>
      </c>
      <c r="BP5" s="9">
        <v>0</v>
      </c>
      <c r="BQ5" s="16"/>
      <c r="BR5" s="9">
        <v>55.5</v>
      </c>
      <c r="BS5" s="32" t="s">
        <v>45</v>
      </c>
      <c r="BT5" s="57" t="s">
        <v>45</v>
      </c>
      <c r="BU5" s="9">
        <v>54.67</v>
      </c>
      <c r="BV5" s="9">
        <v>59.06</v>
      </c>
      <c r="BW5" s="9">
        <v>120</v>
      </c>
      <c r="BX5" s="9">
        <v>120</v>
      </c>
      <c r="BY5" s="9"/>
      <c r="BZ5" s="9"/>
      <c r="CA5" s="39" t="s">
        <v>64</v>
      </c>
      <c r="CB5" s="4" t="s">
        <v>45</v>
      </c>
      <c r="CC5" s="4" t="s">
        <v>45</v>
      </c>
      <c r="CD5" s="4" t="s">
        <v>45</v>
      </c>
      <c r="CE5" s="4" t="s">
        <v>45</v>
      </c>
      <c r="CF5" s="4" t="s">
        <v>45</v>
      </c>
      <c r="CG5" s="4" t="s">
        <v>45</v>
      </c>
      <c r="CH5" s="4" t="s">
        <v>45</v>
      </c>
      <c r="CI5" s="4" t="s">
        <v>45</v>
      </c>
      <c r="CJ5" s="4">
        <v>-1</v>
      </c>
      <c r="CK5" s="4">
        <v>45</v>
      </c>
      <c r="CL5" s="4">
        <v>1</v>
      </c>
      <c r="CM5" s="4">
        <v>0</v>
      </c>
      <c r="CN5" s="4">
        <v>10</v>
      </c>
      <c r="CO5" s="4">
        <v>3.5</v>
      </c>
      <c r="CP5" s="55">
        <v>0</v>
      </c>
      <c r="CQ5" s="6"/>
    </row>
    <row r="6" spans="1:95" s="4" customFormat="1" ht="18.75" customHeight="1" x14ac:dyDescent="0.25">
      <c r="A6" s="30">
        <v>43651</v>
      </c>
      <c r="B6" s="29"/>
      <c r="C6" s="28">
        <v>1242</v>
      </c>
      <c r="D6" s="28">
        <v>70</v>
      </c>
      <c r="E6" s="146"/>
      <c r="G6" s="29"/>
      <c r="H6" s="91"/>
      <c r="I6" s="91"/>
      <c r="J6" s="91"/>
      <c r="K6" s="218"/>
      <c r="L6" s="218"/>
      <c r="M6" s="218"/>
      <c r="N6" s="69"/>
      <c r="O6" s="103"/>
      <c r="P6" s="6"/>
      <c r="Q6" s="31">
        <v>55.5</v>
      </c>
      <c r="R6" s="24" t="s">
        <v>45</v>
      </c>
      <c r="S6" s="58" t="s">
        <v>45</v>
      </c>
      <c r="T6" s="10">
        <v>120</v>
      </c>
      <c r="U6" s="10">
        <v>120</v>
      </c>
      <c r="V6" s="10">
        <v>51.16</v>
      </c>
      <c r="W6" s="10">
        <v>51.33</v>
      </c>
      <c r="X6" s="10"/>
      <c r="Y6" s="10"/>
      <c r="Z6" s="59" t="s">
        <v>75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5"/>
      <c r="AR6" s="10">
        <v>55.5</v>
      </c>
      <c r="AS6" s="24">
        <v>0</v>
      </c>
      <c r="AT6" s="58" t="s">
        <v>45</v>
      </c>
      <c r="AU6" s="10">
        <v>50.28</v>
      </c>
      <c r="AV6" s="10">
        <v>52.57</v>
      </c>
      <c r="AW6" s="10">
        <v>120</v>
      </c>
      <c r="AX6" s="10">
        <v>120</v>
      </c>
      <c r="AY6" s="10"/>
      <c r="AZ6" s="10"/>
      <c r="BA6" s="59" t="s">
        <v>78</v>
      </c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15"/>
      <c r="BR6" s="10">
        <v>55.5</v>
      </c>
      <c r="BS6" s="24" t="s">
        <v>45</v>
      </c>
      <c r="BT6" s="58" t="s">
        <v>45</v>
      </c>
      <c r="BU6" s="10">
        <v>120</v>
      </c>
      <c r="BV6" s="10">
        <v>120</v>
      </c>
      <c r="BW6" s="10">
        <v>47.87</v>
      </c>
      <c r="BX6" s="10">
        <v>48.48</v>
      </c>
      <c r="BY6" s="10"/>
      <c r="BZ6" s="10"/>
      <c r="CA6" s="59" t="s">
        <v>81</v>
      </c>
      <c r="CP6" s="55"/>
      <c r="CQ6" s="6"/>
    </row>
    <row r="7" spans="1:95" ht="18.75" customHeight="1" x14ac:dyDescent="0.25">
      <c r="A7" s="30">
        <v>43651</v>
      </c>
      <c r="C7" s="28">
        <v>1242</v>
      </c>
      <c r="D7" s="28">
        <v>70</v>
      </c>
      <c r="E7" s="146"/>
      <c r="F7" s="19">
        <v>0.43442129629629633</v>
      </c>
      <c r="K7" s="218"/>
      <c r="L7" s="218"/>
      <c r="M7" s="218"/>
      <c r="N7" s="69"/>
      <c r="O7" s="103"/>
      <c r="R7" s="24">
        <v>0</v>
      </c>
      <c r="S7" s="58" t="s">
        <v>45</v>
      </c>
      <c r="T7" s="10">
        <v>47.17</v>
      </c>
      <c r="U7" s="10">
        <v>51.65</v>
      </c>
      <c r="V7" s="10">
        <v>120</v>
      </c>
      <c r="W7" s="10">
        <v>120</v>
      </c>
      <c r="Z7" s="59" t="s">
        <v>72</v>
      </c>
      <c r="BA7" s="59"/>
      <c r="BR7" s="10">
        <v>55.7</v>
      </c>
      <c r="BS7" s="24">
        <v>180</v>
      </c>
      <c r="BT7" s="58" t="s">
        <v>45</v>
      </c>
      <c r="BU7" s="9">
        <v>54.79</v>
      </c>
      <c r="BV7" s="9">
        <v>59.08</v>
      </c>
      <c r="BW7" s="10">
        <v>47.87</v>
      </c>
      <c r="BX7" s="10">
        <v>48.48</v>
      </c>
      <c r="BY7" s="9"/>
      <c r="BZ7" s="9"/>
      <c r="CA7" s="39" t="s">
        <v>123</v>
      </c>
    </row>
    <row r="8" spans="1:95" ht="18.75" customHeight="1" x14ac:dyDescent="0.25">
      <c r="A8" s="30">
        <v>43651</v>
      </c>
      <c r="C8" s="28">
        <v>1242</v>
      </c>
      <c r="D8" s="28">
        <v>70</v>
      </c>
      <c r="E8" s="146"/>
      <c r="K8" s="218"/>
      <c r="L8" s="218"/>
      <c r="M8" s="218"/>
      <c r="N8" s="69"/>
      <c r="O8" s="103"/>
      <c r="Q8" s="31">
        <v>55.5</v>
      </c>
      <c r="R8" s="24">
        <v>0</v>
      </c>
      <c r="S8" s="58" t="s">
        <v>45</v>
      </c>
      <c r="T8" s="10">
        <v>120</v>
      </c>
      <c r="U8" s="10">
        <v>120</v>
      </c>
      <c r="V8" s="10">
        <v>50.28</v>
      </c>
      <c r="W8" s="10">
        <v>52.38</v>
      </c>
      <c r="Z8" s="59" t="s">
        <v>74</v>
      </c>
      <c r="AR8" s="31">
        <v>55.508000000000003</v>
      </c>
      <c r="AS8" s="24">
        <v>0</v>
      </c>
      <c r="AT8" s="58" t="s">
        <v>45</v>
      </c>
      <c r="AU8" s="10">
        <v>120</v>
      </c>
      <c r="AV8" s="10">
        <v>120</v>
      </c>
      <c r="AW8" s="10">
        <v>51.21</v>
      </c>
      <c r="AX8" s="10">
        <v>51.6</v>
      </c>
      <c r="BA8" s="59" t="s">
        <v>79</v>
      </c>
      <c r="BR8" s="9"/>
      <c r="BS8" s="32"/>
      <c r="BT8" s="57"/>
      <c r="BU8" s="9"/>
      <c r="BV8" s="9"/>
      <c r="BW8" s="9"/>
      <c r="BX8" s="9"/>
      <c r="BY8" s="9"/>
      <c r="BZ8" s="9"/>
    </row>
    <row r="9" spans="1:95" ht="18.75" customHeight="1" x14ac:dyDescent="0.25">
      <c r="A9" s="30">
        <v>43651</v>
      </c>
      <c r="C9" s="28">
        <v>1242</v>
      </c>
      <c r="D9" s="28">
        <v>70</v>
      </c>
      <c r="E9" s="146"/>
      <c r="F9" s="18">
        <v>0.5625</v>
      </c>
      <c r="K9" s="218"/>
      <c r="L9" s="218"/>
      <c r="M9" s="218"/>
      <c r="N9" s="69"/>
      <c r="O9" s="103"/>
      <c r="Q9" s="31">
        <v>55.75</v>
      </c>
      <c r="R9" s="24">
        <v>10</v>
      </c>
      <c r="S9" s="58" t="s">
        <v>45</v>
      </c>
      <c r="T9" s="10">
        <v>47.17</v>
      </c>
      <c r="U9" s="10">
        <v>51.65</v>
      </c>
      <c r="V9" s="10">
        <v>51.14</v>
      </c>
      <c r="W9" s="10">
        <v>51.26</v>
      </c>
      <c r="Z9" s="59" t="s">
        <v>76</v>
      </c>
      <c r="AR9" s="31">
        <v>55.5</v>
      </c>
      <c r="AS9" s="24">
        <v>0</v>
      </c>
      <c r="AT9" s="58" t="s">
        <v>45</v>
      </c>
      <c r="AU9" s="10">
        <v>120</v>
      </c>
      <c r="AV9" s="10">
        <v>120</v>
      </c>
      <c r="AW9" s="10">
        <v>50.26</v>
      </c>
      <c r="AX9" s="10">
        <v>52.52</v>
      </c>
      <c r="BA9" s="59" t="s">
        <v>80</v>
      </c>
      <c r="BZ9" s="10"/>
    </row>
    <row r="10" spans="1:95" ht="18.75" customHeight="1" x14ac:dyDescent="0.25">
      <c r="A10" s="30">
        <v>43651</v>
      </c>
      <c r="C10" s="28">
        <v>1242</v>
      </c>
      <c r="D10" s="28">
        <v>70</v>
      </c>
      <c r="E10" s="146"/>
      <c r="F10" s="18">
        <v>0.56666666666666665</v>
      </c>
      <c r="K10" s="218"/>
      <c r="L10" s="218"/>
      <c r="M10" s="218"/>
      <c r="N10" s="69"/>
      <c r="O10" s="103"/>
      <c r="AR10" s="31">
        <v>55.508000000000003</v>
      </c>
      <c r="AS10" s="24">
        <v>0</v>
      </c>
      <c r="AT10" s="58" t="s">
        <v>45</v>
      </c>
      <c r="AU10" s="10">
        <v>120</v>
      </c>
      <c r="AV10" s="10">
        <v>120</v>
      </c>
      <c r="AW10" s="10">
        <v>51.21</v>
      </c>
      <c r="AX10" s="10">
        <v>51.6</v>
      </c>
      <c r="BA10" s="59"/>
      <c r="BZ10" s="10"/>
    </row>
    <row r="11" spans="1:95" ht="18.75" customHeight="1" x14ac:dyDescent="0.25">
      <c r="A11" s="30">
        <v>43651</v>
      </c>
      <c r="C11" s="28">
        <v>1242</v>
      </c>
      <c r="D11" s="28">
        <v>70</v>
      </c>
      <c r="E11" s="146"/>
      <c r="K11" s="218"/>
      <c r="L11" s="218"/>
      <c r="M11" s="218"/>
      <c r="N11" s="69"/>
      <c r="O11" s="103"/>
      <c r="AR11" s="31">
        <v>55.508000000000003</v>
      </c>
      <c r="AS11" s="24">
        <v>0</v>
      </c>
      <c r="AT11" s="58" t="s">
        <v>45</v>
      </c>
      <c r="AU11" s="10">
        <v>120</v>
      </c>
      <c r="AV11" s="10">
        <v>120</v>
      </c>
      <c r="AW11" s="10">
        <v>51.21</v>
      </c>
      <c r="AX11" s="10">
        <v>51.6</v>
      </c>
      <c r="BA11" s="59"/>
      <c r="BZ11" s="10"/>
    </row>
    <row r="12" spans="1:95" ht="18.75" customHeight="1" x14ac:dyDescent="0.25">
      <c r="A12" s="30">
        <v>43651</v>
      </c>
      <c r="C12" s="28">
        <v>1242</v>
      </c>
      <c r="D12" s="28">
        <v>70</v>
      </c>
      <c r="E12" s="146"/>
      <c r="F12" s="18">
        <v>0.5708333333333333</v>
      </c>
      <c r="K12" s="218"/>
      <c r="L12" s="218"/>
      <c r="M12" s="218"/>
      <c r="N12" s="69"/>
      <c r="O12" s="103"/>
      <c r="AR12" s="31">
        <v>55.5</v>
      </c>
      <c r="AS12" s="24">
        <v>160</v>
      </c>
      <c r="AT12" s="58" t="s">
        <v>45</v>
      </c>
      <c r="AU12" s="10">
        <v>51.19</v>
      </c>
      <c r="AV12" s="10">
        <v>51.67</v>
      </c>
      <c r="AW12" s="10">
        <v>51.21</v>
      </c>
      <c r="AX12" s="10">
        <v>51.6</v>
      </c>
      <c r="BA12" s="59"/>
      <c r="BZ12" s="10"/>
    </row>
    <row r="13" spans="1:95" x14ac:dyDescent="0.25">
      <c r="A13" s="30">
        <v>43651</v>
      </c>
      <c r="C13" s="28">
        <v>1242</v>
      </c>
      <c r="D13" s="28">
        <v>70</v>
      </c>
      <c r="E13" s="146"/>
      <c r="F13" s="18">
        <v>0.57986111111111105</v>
      </c>
      <c r="K13" s="218"/>
      <c r="L13" s="218"/>
      <c r="M13" s="218"/>
      <c r="N13" s="26"/>
      <c r="O13" s="104"/>
      <c r="AR13" s="31">
        <v>55.69</v>
      </c>
      <c r="AS13" s="24">
        <v>90</v>
      </c>
      <c r="AT13" s="58" t="s">
        <v>45</v>
      </c>
      <c r="AU13" s="10">
        <v>51.19</v>
      </c>
      <c r="AV13" s="10">
        <v>51.62</v>
      </c>
      <c r="AW13" s="10">
        <v>50.48</v>
      </c>
      <c r="AX13" s="10">
        <v>52.55</v>
      </c>
      <c r="BA13" s="59"/>
      <c r="BZ13" s="10"/>
    </row>
    <row r="14" spans="1:95" s="63" customFormat="1" x14ac:dyDescent="0.25">
      <c r="A14" s="68"/>
      <c r="B14" s="61"/>
      <c r="C14" s="65"/>
      <c r="D14" s="65"/>
      <c r="E14" s="60"/>
      <c r="F14" s="60"/>
      <c r="G14" s="61"/>
      <c r="H14" s="92"/>
      <c r="I14" s="92"/>
      <c r="J14" s="92"/>
      <c r="K14" s="62"/>
      <c r="L14" s="62"/>
      <c r="M14" s="96"/>
      <c r="N14" s="62"/>
      <c r="O14" s="65"/>
      <c r="Q14" s="64"/>
      <c r="R14" s="65"/>
      <c r="S14" s="66"/>
      <c r="T14" s="67"/>
      <c r="U14" s="67"/>
      <c r="V14" s="67"/>
      <c r="W14" s="67"/>
      <c r="X14" s="67"/>
      <c r="Y14" s="67"/>
      <c r="Z14" s="62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5"/>
      <c r="AT14" s="66"/>
      <c r="AU14" s="67"/>
      <c r="AV14" s="67"/>
      <c r="AW14" s="67"/>
      <c r="AX14" s="67"/>
      <c r="AY14" s="67"/>
      <c r="AZ14" s="67"/>
      <c r="BA14" s="62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5"/>
      <c r="BT14" s="66"/>
      <c r="BU14" s="67"/>
      <c r="BV14" s="67"/>
      <c r="BW14" s="67"/>
      <c r="BX14" s="67"/>
      <c r="BY14" s="67"/>
      <c r="BZ14" s="62"/>
      <c r="CA14" s="62"/>
    </row>
    <row r="15" spans="1:95" ht="17.25" customHeight="1" x14ac:dyDescent="0.25">
      <c r="A15" s="8">
        <v>44160</v>
      </c>
      <c r="C15" s="24" t="s">
        <v>45</v>
      </c>
      <c r="D15" s="24">
        <v>70</v>
      </c>
      <c r="K15" s="218" t="s">
        <v>140</v>
      </c>
      <c r="L15" s="218"/>
      <c r="M15" s="218"/>
      <c r="Q15" s="31" t="s">
        <v>125</v>
      </c>
      <c r="T15" s="10">
        <v>48.51</v>
      </c>
      <c r="U15" s="10">
        <v>50.53</v>
      </c>
      <c r="V15" s="10">
        <v>120</v>
      </c>
      <c r="W15" s="10">
        <v>120</v>
      </c>
      <c r="Z15" s="27" t="s">
        <v>124</v>
      </c>
      <c r="AR15" s="10">
        <v>55.5</v>
      </c>
      <c r="AS15" s="24" t="s">
        <v>45</v>
      </c>
      <c r="AT15" s="58" t="s">
        <v>45</v>
      </c>
      <c r="AU15" s="10">
        <v>48.85</v>
      </c>
      <c r="AV15" s="10">
        <v>48.96</v>
      </c>
      <c r="AW15" s="10">
        <v>120</v>
      </c>
      <c r="AX15" s="10">
        <v>120</v>
      </c>
      <c r="BA15" s="1" t="s">
        <v>134</v>
      </c>
      <c r="BR15" s="10">
        <v>55.497999999999998</v>
      </c>
      <c r="BS15" s="24" t="s">
        <v>45</v>
      </c>
      <c r="BT15" s="58" t="s">
        <v>45</v>
      </c>
      <c r="BU15" s="10">
        <v>55</v>
      </c>
      <c r="BV15" s="10">
        <v>58.6</v>
      </c>
      <c r="BW15" s="10">
        <v>120</v>
      </c>
      <c r="BX15" s="10">
        <v>120</v>
      </c>
      <c r="CA15" s="39" t="s">
        <v>128</v>
      </c>
    </row>
    <row r="16" spans="1:95" ht="21.75" customHeight="1" x14ac:dyDescent="0.25">
      <c r="A16" s="8">
        <v>44160</v>
      </c>
      <c r="C16" s="24" t="s">
        <v>45</v>
      </c>
      <c r="D16" s="24">
        <v>70</v>
      </c>
      <c r="K16" s="218"/>
      <c r="L16" s="218"/>
      <c r="M16" s="218"/>
      <c r="Q16" s="31" t="s">
        <v>127</v>
      </c>
      <c r="T16" s="10">
        <v>48.51</v>
      </c>
      <c r="U16" s="10">
        <v>50.53</v>
      </c>
      <c r="V16" s="10">
        <v>120</v>
      </c>
      <c r="W16" s="10">
        <v>120</v>
      </c>
      <c r="Z16" s="1" t="s">
        <v>126</v>
      </c>
      <c r="AR16" s="10">
        <v>55.5</v>
      </c>
      <c r="AS16" s="24" t="s">
        <v>45</v>
      </c>
      <c r="AT16" s="58" t="s">
        <v>45</v>
      </c>
      <c r="AU16" s="10">
        <v>120</v>
      </c>
      <c r="AV16" s="10">
        <v>120</v>
      </c>
      <c r="AW16" s="10">
        <v>47.7</v>
      </c>
      <c r="AX16" s="10">
        <v>49.9</v>
      </c>
      <c r="BA16" s="1" t="s">
        <v>132</v>
      </c>
      <c r="BR16" s="10">
        <v>55.5</v>
      </c>
      <c r="BS16" s="24" t="s">
        <v>45</v>
      </c>
      <c r="BT16" s="58" t="s">
        <v>45</v>
      </c>
      <c r="BU16" s="10">
        <v>120</v>
      </c>
      <c r="BV16" s="10">
        <v>120</v>
      </c>
      <c r="BW16" s="10">
        <v>47.9</v>
      </c>
      <c r="BX16" s="10">
        <v>50.55</v>
      </c>
      <c r="CA16" s="39" t="s">
        <v>129</v>
      </c>
    </row>
    <row r="17" spans="1:79" x14ac:dyDescent="0.25">
      <c r="A17" s="8">
        <v>44160</v>
      </c>
      <c r="C17" s="24" t="s">
        <v>45</v>
      </c>
      <c r="D17" s="24">
        <v>70</v>
      </c>
      <c r="K17" s="218"/>
      <c r="L17" s="218"/>
      <c r="M17" s="218"/>
      <c r="Q17" s="31">
        <v>55.5</v>
      </c>
      <c r="T17" s="10">
        <v>47.22</v>
      </c>
      <c r="U17" s="10">
        <v>49</v>
      </c>
      <c r="V17" s="10">
        <v>120</v>
      </c>
      <c r="W17" s="10">
        <v>120</v>
      </c>
      <c r="Z17" s="1" t="s">
        <v>128</v>
      </c>
      <c r="AR17" s="10">
        <v>55.71</v>
      </c>
      <c r="AS17" s="24" t="s">
        <v>45</v>
      </c>
      <c r="AT17" s="58" t="s">
        <v>45</v>
      </c>
      <c r="AU17" s="10">
        <v>48.7</v>
      </c>
      <c r="AV17" s="10">
        <v>48.8</v>
      </c>
      <c r="AW17" s="10">
        <v>47.56</v>
      </c>
      <c r="AX17" s="10">
        <v>49.75</v>
      </c>
      <c r="BA17" s="1" t="s">
        <v>135</v>
      </c>
      <c r="BR17" s="10">
        <v>55.71</v>
      </c>
      <c r="BS17" s="24" t="s">
        <v>45</v>
      </c>
      <c r="BT17" s="58" t="s">
        <v>45</v>
      </c>
      <c r="BU17" s="10">
        <v>55</v>
      </c>
      <c r="BV17" s="10">
        <v>58.6</v>
      </c>
      <c r="BW17" s="10">
        <v>47.75</v>
      </c>
      <c r="BX17" s="10">
        <v>50.2</v>
      </c>
      <c r="CA17" s="39" t="s">
        <v>131</v>
      </c>
    </row>
    <row r="18" spans="1:79" x14ac:dyDescent="0.25">
      <c r="A18" s="8">
        <v>44160</v>
      </c>
      <c r="C18" s="24" t="s">
        <v>45</v>
      </c>
      <c r="D18" s="24">
        <v>70</v>
      </c>
      <c r="K18" s="218"/>
      <c r="L18" s="218"/>
      <c r="M18" s="218"/>
      <c r="Q18" s="31">
        <v>55.29</v>
      </c>
      <c r="T18" s="10">
        <v>47.85</v>
      </c>
      <c r="U18" s="10">
        <v>49.53</v>
      </c>
      <c r="V18" s="10">
        <v>120</v>
      </c>
      <c r="W18" s="10">
        <v>120</v>
      </c>
      <c r="Z18" s="1" t="s">
        <v>128</v>
      </c>
      <c r="AR18" s="10">
        <v>55.5</v>
      </c>
      <c r="AS18" s="24" t="s">
        <v>45</v>
      </c>
      <c r="AT18" s="58" t="s">
        <v>45</v>
      </c>
      <c r="AU18" s="10">
        <v>47.8</v>
      </c>
      <c r="AV18" s="10">
        <v>50.04</v>
      </c>
      <c r="AW18" s="10">
        <v>120</v>
      </c>
      <c r="AX18" s="10">
        <v>120</v>
      </c>
      <c r="BA18" s="1" t="s">
        <v>72</v>
      </c>
      <c r="BR18" s="10">
        <v>55.7</v>
      </c>
      <c r="BS18" s="24" t="s">
        <v>45</v>
      </c>
      <c r="BT18" s="58" t="s">
        <v>45</v>
      </c>
      <c r="BU18" s="10">
        <v>54.5</v>
      </c>
      <c r="BV18" s="10">
        <v>57.9</v>
      </c>
      <c r="BW18" s="10">
        <v>120</v>
      </c>
      <c r="BX18" s="10">
        <v>120</v>
      </c>
      <c r="CA18" s="39" t="s">
        <v>128</v>
      </c>
    </row>
    <row r="19" spans="1:79" x14ac:dyDescent="0.25">
      <c r="A19" s="8">
        <v>44160</v>
      </c>
      <c r="C19" s="24" t="s">
        <v>45</v>
      </c>
      <c r="D19" s="24">
        <v>70</v>
      </c>
      <c r="K19" s="218"/>
      <c r="L19" s="218"/>
      <c r="M19" s="218"/>
      <c r="Q19" s="31">
        <v>55.503</v>
      </c>
      <c r="T19" s="10">
        <v>120</v>
      </c>
      <c r="U19" s="10">
        <v>120</v>
      </c>
      <c r="V19" s="10">
        <v>49.89</v>
      </c>
      <c r="W19" s="10">
        <v>49.99</v>
      </c>
      <c r="Z19" s="1" t="s">
        <v>129</v>
      </c>
      <c r="AR19" s="10">
        <v>55.5</v>
      </c>
      <c r="AS19" s="24" t="s">
        <v>45</v>
      </c>
      <c r="AT19" s="58" t="s">
        <v>45</v>
      </c>
      <c r="AU19" s="10">
        <v>120</v>
      </c>
      <c r="AV19" s="10">
        <v>120</v>
      </c>
      <c r="AW19" s="10">
        <v>46.78</v>
      </c>
      <c r="AX19" s="10">
        <v>50.84</v>
      </c>
      <c r="BA19" s="1" t="s">
        <v>136</v>
      </c>
      <c r="BR19" s="10">
        <v>55.7</v>
      </c>
      <c r="BS19" s="24" t="s">
        <v>45</v>
      </c>
      <c r="BT19" s="58" t="s">
        <v>45</v>
      </c>
      <c r="BU19" s="10">
        <v>120</v>
      </c>
      <c r="BV19" s="10">
        <v>120</v>
      </c>
      <c r="BW19" s="10">
        <v>47.26</v>
      </c>
      <c r="BX19" s="10">
        <v>49.7</v>
      </c>
      <c r="CA19" s="39" t="s">
        <v>132</v>
      </c>
    </row>
    <row r="20" spans="1:79" x14ac:dyDescent="0.25">
      <c r="A20" s="8">
        <v>44160</v>
      </c>
      <c r="C20" s="24" t="s">
        <v>45</v>
      </c>
      <c r="D20" s="24">
        <v>70</v>
      </c>
      <c r="K20" s="218"/>
      <c r="L20" s="218"/>
      <c r="M20" s="218"/>
      <c r="Q20" s="31">
        <v>55.304000000000002</v>
      </c>
      <c r="T20" s="10">
        <v>120</v>
      </c>
      <c r="U20" s="10">
        <v>120</v>
      </c>
      <c r="V20" s="10">
        <v>50.41</v>
      </c>
      <c r="W20" s="10">
        <v>50.45</v>
      </c>
      <c r="Z20" s="1" t="s">
        <v>129</v>
      </c>
      <c r="BR20" s="10">
        <v>55.98</v>
      </c>
      <c r="BS20" s="24" t="s">
        <v>45</v>
      </c>
      <c r="BT20" s="58" t="s">
        <v>45</v>
      </c>
      <c r="BU20" s="10">
        <v>54.5</v>
      </c>
      <c r="BV20" s="10">
        <v>57.9</v>
      </c>
      <c r="BW20" s="10">
        <v>47.26</v>
      </c>
      <c r="BX20" s="10">
        <v>49.7</v>
      </c>
      <c r="CA20" s="39" t="s">
        <v>133</v>
      </c>
    </row>
    <row r="21" spans="1:79" ht="30" customHeight="1" x14ac:dyDescent="0.25">
      <c r="A21" s="8">
        <v>44160</v>
      </c>
      <c r="C21" s="24" t="s">
        <v>45</v>
      </c>
      <c r="D21" s="24">
        <v>70</v>
      </c>
      <c r="K21" s="218"/>
      <c r="L21" s="218"/>
      <c r="M21" s="218"/>
      <c r="Q21" s="31">
        <v>55.567</v>
      </c>
      <c r="T21" s="10">
        <v>47.85</v>
      </c>
      <c r="U21" s="10">
        <v>49.53</v>
      </c>
      <c r="V21" s="10">
        <v>50.41</v>
      </c>
      <c r="W21" s="10">
        <v>50.45</v>
      </c>
      <c r="Z21" s="1" t="s">
        <v>130</v>
      </c>
    </row>
    <row r="22" spans="1:79" x14ac:dyDescent="0.25">
      <c r="A22" s="8">
        <v>44160</v>
      </c>
      <c r="C22" s="24" t="s">
        <v>45</v>
      </c>
      <c r="D22" s="24">
        <v>70</v>
      </c>
      <c r="K22" s="218"/>
      <c r="L22" s="218"/>
      <c r="M22" s="218"/>
    </row>
    <row r="23" spans="1:79" s="63" customFormat="1" x14ac:dyDescent="0.25">
      <c r="A23" s="68"/>
      <c r="B23" s="61"/>
      <c r="C23" s="65"/>
      <c r="D23" s="65"/>
      <c r="E23" s="60"/>
      <c r="F23" s="60"/>
      <c r="G23" s="61"/>
      <c r="H23" s="92"/>
      <c r="I23" s="92"/>
      <c r="J23" s="92"/>
      <c r="K23" s="62"/>
      <c r="L23" s="62"/>
      <c r="M23" s="96"/>
      <c r="N23" s="62"/>
      <c r="O23" s="65"/>
      <c r="Q23" s="64"/>
      <c r="R23" s="65"/>
      <c r="S23" s="66"/>
      <c r="T23" s="67"/>
      <c r="U23" s="67"/>
      <c r="V23" s="67"/>
      <c r="W23" s="67"/>
      <c r="X23" s="67"/>
      <c r="Y23" s="67"/>
      <c r="Z23" s="62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5"/>
      <c r="AT23" s="66"/>
      <c r="AU23" s="67"/>
      <c r="AV23" s="67"/>
      <c r="AW23" s="67"/>
      <c r="AX23" s="67"/>
      <c r="AY23" s="67"/>
      <c r="AZ23" s="67"/>
      <c r="BA23" s="62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5"/>
      <c r="BT23" s="66"/>
      <c r="BU23" s="67"/>
      <c r="BV23" s="67"/>
      <c r="BW23" s="67"/>
      <c r="BX23" s="67"/>
      <c r="BY23" s="67"/>
      <c r="BZ23" s="62"/>
      <c r="CA23" s="62"/>
    </row>
    <row r="24" spans="1:79" ht="30" x14ac:dyDescent="0.25">
      <c r="A24" s="8">
        <v>44167</v>
      </c>
      <c r="C24" s="24">
        <v>1246</v>
      </c>
      <c r="D24" s="24">
        <v>70</v>
      </c>
      <c r="E24" s="18" t="s">
        <v>34</v>
      </c>
      <c r="K24" s="27" t="s">
        <v>142</v>
      </c>
      <c r="Z24" s="1" t="s">
        <v>147</v>
      </c>
    </row>
    <row r="25" spans="1:79" x14ac:dyDescent="0.25">
      <c r="K25" s="27" t="s">
        <v>143</v>
      </c>
    </row>
    <row r="27" spans="1:79" x14ac:dyDescent="0.25">
      <c r="Q27" s="31">
        <v>55.5</v>
      </c>
      <c r="T27" s="10">
        <v>47.22</v>
      </c>
      <c r="U27" s="10">
        <v>49</v>
      </c>
      <c r="V27" s="10">
        <v>49.89</v>
      </c>
      <c r="W27" s="10">
        <v>49.99</v>
      </c>
      <c r="X27" s="10" t="s">
        <v>106</v>
      </c>
      <c r="BR27" s="10">
        <v>55.497999999999998</v>
      </c>
      <c r="BS27" s="24" t="s">
        <v>45</v>
      </c>
      <c r="BT27" s="58" t="s">
        <v>45</v>
      </c>
      <c r="BU27" s="10">
        <v>55</v>
      </c>
      <c r="BV27" s="10">
        <v>58.6</v>
      </c>
      <c r="BW27" s="10">
        <v>120</v>
      </c>
      <c r="BX27" s="10">
        <v>120</v>
      </c>
      <c r="CA27" s="39" t="s">
        <v>144</v>
      </c>
    </row>
    <row r="28" spans="1:79" x14ac:dyDescent="0.25">
      <c r="T28" s="10">
        <v>48.85</v>
      </c>
      <c r="U28" s="10">
        <v>48.96</v>
      </c>
      <c r="V28" s="10">
        <v>47.7</v>
      </c>
      <c r="W28" s="10">
        <v>49.9</v>
      </c>
      <c r="X28" s="10" t="s">
        <v>105</v>
      </c>
      <c r="BR28" s="10">
        <v>55.64</v>
      </c>
      <c r="BS28" s="24" t="s">
        <v>45</v>
      </c>
      <c r="BT28" s="58" t="s">
        <v>45</v>
      </c>
      <c r="BU28" s="10">
        <v>55</v>
      </c>
      <c r="BV28" s="10">
        <v>58.6</v>
      </c>
      <c r="BW28" s="10">
        <v>120</v>
      </c>
      <c r="BX28" s="10">
        <v>120</v>
      </c>
      <c r="CA28" s="39" t="s">
        <v>145</v>
      </c>
    </row>
    <row r="29" spans="1:79" x14ac:dyDescent="0.25">
      <c r="A29" s="8">
        <v>44168</v>
      </c>
      <c r="K29" s="59" t="s">
        <v>154</v>
      </c>
      <c r="T29" s="10">
        <v>55</v>
      </c>
      <c r="U29" s="10">
        <v>58.6</v>
      </c>
      <c r="V29" s="10">
        <v>47.9</v>
      </c>
      <c r="W29" s="10">
        <v>50.55</v>
      </c>
      <c r="X29" s="10" t="s">
        <v>104</v>
      </c>
      <c r="CA29" s="39" t="s">
        <v>146</v>
      </c>
    </row>
    <row r="30" spans="1:79" x14ac:dyDescent="0.25">
      <c r="T30" s="10">
        <v>49.31</v>
      </c>
      <c r="U30" s="10">
        <v>47.38</v>
      </c>
      <c r="V30" s="10">
        <v>49.11</v>
      </c>
      <c r="W30" s="10">
        <v>47.56</v>
      </c>
      <c r="X30" s="10" t="s">
        <v>162</v>
      </c>
      <c r="AR30" s="10">
        <v>55.5</v>
      </c>
      <c r="AS30" s="24" t="s">
        <v>45</v>
      </c>
      <c r="AT30" s="58">
        <v>3006</v>
      </c>
      <c r="AU30" s="10">
        <v>48.85</v>
      </c>
      <c r="AV30" s="10">
        <v>48.96</v>
      </c>
      <c r="AW30" s="10">
        <v>120</v>
      </c>
      <c r="AX30" s="10">
        <v>120</v>
      </c>
      <c r="BA30" s="1" t="s">
        <v>148</v>
      </c>
      <c r="CA30" s="59" t="s">
        <v>149</v>
      </c>
    </row>
    <row r="31" spans="1:79" x14ac:dyDescent="0.25">
      <c r="AR31" s="10">
        <v>55.55</v>
      </c>
      <c r="AS31" s="24" t="s">
        <v>45</v>
      </c>
      <c r="AT31" s="58">
        <v>3006</v>
      </c>
      <c r="AU31" s="10">
        <v>48.82</v>
      </c>
      <c r="AV31" s="10">
        <v>48.94</v>
      </c>
      <c r="AW31" s="10">
        <v>120</v>
      </c>
      <c r="AX31" s="10">
        <v>120</v>
      </c>
      <c r="BA31" s="1" t="s">
        <v>149</v>
      </c>
    </row>
    <row r="32" spans="1:79" x14ac:dyDescent="0.25">
      <c r="AR32" s="10">
        <v>55.55</v>
      </c>
      <c r="AS32" s="24" t="s">
        <v>45</v>
      </c>
      <c r="AT32" s="58">
        <v>3006</v>
      </c>
      <c r="AU32" s="10">
        <v>120</v>
      </c>
      <c r="AV32" s="10">
        <v>120</v>
      </c>
      <c r="AW32" s="10">
        <v>47.7</v>
      </c>
      <c r="AX32" s="10">
        <v>49.9</v>
      </c>
      <c r="BA32" s="59" t="s">
        <v>150</v>
      </c>
    </row>
    <row r="33" spans="1:79" x14ac:dyDescent="0.25">
      <c r="AR33" s="10">
        <v>55.759</v>
      </c>
      <c r="AT33" s="58">
        <v>3006</v>
      </c>
      <c r="AU33" s="10">
        <v>48.82</v>
      </c>
      <c r="AV33" s="10">
        <v>48.94</v>
      </c>
      <c r="AW33" s="10">
        <v>47.7</v>
      </c>
      <c r="AX33" s="10">
        <v>49.9</v>
      </c>
      <c r="BA33" s="1" t="s">
        <v>152</v>
      </c>
    </row>
    <row r="34" spans="1:79" x14ac:dyDescent="0.25">
      <c r="BA34" s="72" t="s">
        <v>151</v>
      </c>
    </row>
    <row r="35" spans="1:79" s="78" customFormat="1" x14ac:dyDescent="0.25">
      <c r="A35" s="73"/>
      <c r="B35" s="76"/>
      <c r="C35" s="74"/>
      <c r="D35" s="74"/>
      <c r="E35" s="75"/>
      <c r="F35" s="75"/>
      <c r="G35" s="76"/>
      <c r="H35" s="93"/>
      <c r="I35" s="93"/>
      <c r="J35" s="93"/>
      <c r="K35" s="77"/>
      <c r="L35" s="77"/>
      <c r="M35" s="97"/>
      <c r="N35" s="77"/>
      <c r="O35" s="74"/>
      <c r="Q35" s="79"/>
      <c r="R35" s="74"/>
      <c r="S35" s="80"/>
      <c r="T35" s="81"/>
      <c r="U35" s="81"/>
      <c r="V35" s="81"/>
      <c r="W35" s="81"/>
      <c r="X35" s="81"/>
      <c r="Y35" s="81"/>
      <c r="Z35" s="77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74"/>
      <c r="AT35" s="80"/>
      <c r="AU35" s="81"/>
      <c r="AV35" s="81"/>
      <c r="AW35" s="81"/>
      <c r="AX35" s="81"/>
      <c r="AY35" s="81"/>
      <c r="AZ35" s="81"/>
      <c r="BA35" s="77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74"/>
      <c r="BT35" s="80"/>
      <c r="BU35" s="81"/>
      <c r="BV35" s="81"/>
      <c r="BW35" s="81"/>
      <c r="BX35" s="81"/>
      <c r="BY35" s="81"/>
      <c r="BZ35" s="77"/>
      <c r="CA35" s="77"/>
    </row>
    <row r="36" spans="1:79" ht="45" x14ac:dyDescent="0.25">
      <c r="A36" s="8">
        <v>44169</v>
      </c>
      <c r="K36" s="59" t="s">
        <v>153</v>
      </c>
      <c r="AR36" s="10">
        <v>55.759</v>
      </c>
      <c r="AS36" s="24">
        <v>180</v>
      </c>
      <c r="AT36" s="58">
        <v>3060</v>
      </c>
      <c r="AU36" s="10">
        <v>48.85</v>
      </c>
      <c r="AV36" s="10">
        <v>48.92</v>
      </c>
      <c r="AW36" s="10">
        <v>47.7</v>
      </c>
      <c r="AX36" s="10">
        <v>49.92</v>
      </c>
      <c r="BA36" s="1" t="s">
        <v>155</v>
      </c>
    </row>
    <row r="37" spans="1:79" s="7" customFormat="1" x14ac:dyDescent="0.25">
      <c r="A37" s="82"/>
      <c r="B37" s="85"/>
      <c r="C37" s="83"/>
      <c r="D37" s="83"/>
      <c r="E37" s="84"/>
      <c r="F37" s="84"/>
      <c r="G37" s="85"/>
      <c r="H37" s="94"/>
      <c r="I37" s="94"/>
      <c r="J37" s="94"/>
      <c r="K37" s="86"/>
      <c r="L37" s="86"/>
      <c r="M37" s="98"/>
      <c r="N37" s="86"/>
      <c r="O37" s="83"/>
      <c r="Q37" s="87"/>
      <c r="R37" s="83"/>
      <c r="S37" s="88"/>
      <c r="T37" s="17"/>
      <c r="U37" s="17"/>
      <c r="V37" s="17"/>
      <c r="W37" s="17"/>
      <c r="X37" s="17"/>
      <c r="Y37" s="17"/>
      <c r="Z37" s="86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83"/>
      <c r="AT37" s="88"/>
      <c r="AU37" s="17"/>
      <c r="AV37" s="17"/>
      <c r="AW37" s="17"/>
      <c r="AX37" s="17"/>
      <c r="AY37" s="17"/>
      <c r="AZ37" s="17"/>
      <c r="BA37" s="86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83"/>
      <c r="BT37" s="88"/>
      <c r="BU37" s="17"/>
      <c r="BV37" s="17"/>
      <c r="BW37" s="17"/>
      <c r="BX37" s="17"/>
      <c r="BY37" s="17"/>
      <c r="BZ37" s="86"/>
      <c r="CA37" s="86"/>
    </row>
    <row r="38" spans="1:79" x14ac:dyDescent="0.25">
      <c r="A38" s="8">
        <v>44174</v>
      </c>
      <c r="BR38" s="10">
        <v>55.64</v>
      </c>
      <c r="BS38" s="24" t="s">
        <v>45</v>
      </c>
      <c r="BT38" s="58" t="s">
        <v>45</v>
      </c>
      <c r="BU38" s="10">
        <v>55</v>
      </c>
      <c r="BV38" s="10">
        <v>58.6</v>
      </c>
      <c r="BW38" s="10">
        <v>120</v>
      </c>
      <c r="BX38" s="10">
        <v>120</v>
      </c>
      <c r="CA38" s="27" t="s">
        <v>156</v>
      </c>
    </row>
    <row r="39" spans="1:79" x14ac:dyDescent="0.25">
      <c r="AR39" s="10">
        <v>55.5</v>
      </c>
      <c r="AS39" s="24" t="s">
        <v>45</v>
      </c>
      <c r="AT39" s="58">
        <v>3060</v>
      </c>
      <c r="AU39" s="10">
        <v>48.77</v>
      </c>
      <c r="AV39" s="10">
        <v>48.9</v>
      </c>
      <c r="AW39" s="10">
        <v>120</v>
      </c>
      <c r="AX39" s="10">
        <v>120</v>
      </c>
      <c r="BA39" s="1" t="s">
        <v>163</v>
      </c>
      <c r="BR39" s="10">
        <v>55.664999999999999</v>
      </c>
      <c r="BS39" s="24" t="s">
        <v>45</v>
      </c>
      <c r="BT39" s="58">
        <v>3006</v>
      </c>
      <c r="BU39" s="10">
        <v>54.98</v>
      </c>
      <c r="BV39" s="10">
        <v>58.6</v>
      </c>
      <c r="BW39" s="10">
        <v>120</v>
      </c>
      <c r="BX39" s="10">
        <v>120</v>
      </c>
      <c r="CA39" s="39" t="s">
        <v>157</v>
      </c>
    </row>
    <row r="40" spans="1:79" x14ac:dyDescent="0.25">
      <c r="AR40" s="10">
        <v>55.5</v>
      </c>
      <c r="AS40" s="24" t="s">
        <v>45</v>
      </c>
      <c r="AU40" s="10">
        <v>120</v>
      </c>
      <c r="AV40" s="10">
        <v>120</v>
      </c>
      <c r="AW40" s="10">
        <v>47.7</v>
      </c>
      <c r="AX40" s="10">
        <v>49.82</v>
      </c>
      <c r="BA40" s="1" t="s">
        <v>164</v>
      </c>
      <c r="BR40" s="10">
        <v>55.53</v>
      </c>
      <c r="BS40" s="24" t="s">
        <v>45</v>
      </c>
      <c r="BT40" s="58">
        <v>3006</v>
      </c>
      <c r="BU40" s="10">
        <v>120</v>
      </c>
      <c r="BV40" s="10">
        <v>120</v>
      </c>
      <c r="BW40" s="10">
        <v>47.9</v>
      </c>
      <c r="BX40" s="10">
        <v>50.55</v>
      </c>
      <c r="CA40" s="39" t="s">
        <v>158</v>
      </c>
    </row>
    <row r="41" spans="1:79" ht="30" x14ac:dyDescent="0.25">
      <c r="AR41" s="10">
        <v>55.72</v>
      </c>
      <c r="AS41" s="24">
        <v>0</v>
      </c>
      <c r="AU41" s="10">
        <v>48.77</v>
      </c>
      <c r="AV41" s="10">
        <v>48.9</v>
      </c>
      <c r="AW41" s="10">
        <v>47.7</v>
      </c>
      <c r="AX41" s="10">
        <v>49.82</v>
      </c>
      <c r="BA41" s="1" t="s">
        <v>165</v>
      </c>
      <c r="BR41" s="10">
        <v>55.67</v>
      </c>
      <c r="BS41" s="24" t="s">
        <v>45</v>
      </c>
      <c r="BT41" s="58">
        <v>3006</v>
      </c>
      <c r="BU41" s="10">
        <v>120</v>
      </c>
      <c r="BV41" s="10">
        <v>120</v>
      </c>
      <c r="BW41" s="10">
        <v>47.56</v>
      </c>
      <c r="BX41" s="10">
        <v>50.21</v>
      </c>
      <c r="CA41" s="59" t="s">
        <v>159</v>
      </c>
    </row>
    <row r="42" spans="1:79" ht="30" x14ac:dyDescent="0.25">
      <c r="BA42" s="1" t="s">
        <v>171</v>
      </c>
      <c r="BR42" s="10">
        <v>55.59</v>
      </c>
      <c r="BS42" s="24" t="s">
        <v>45</v>
      </c>
      <c r="BT42" s="58">
        <v>3006</v>
      </c>
      <c r="BU42" s="10">
        <v>54.98</v>
      </c>
      <c r="BV42" s="10">
        <v>58.6</v>
      </c>
      <c r="BW42" s="10">
        <v>47.56</v>
      </c>
      <c r="BX42" s="10">
        <v>50.21</v>
      </c>
    </row>
    <row r="43" spans="1:79" ht="45" x14ac:dyDescent="0.25">
      <c r="BA43" s="1" t="s">
        <v>166</v>
      </c>
      <c r="BR43" s="10">
        <v>55.59</v>
      </c>
      <c r="BS43" s="24">
        <v>0</v>
      </c>
      <c r="BT43" s="58">
        <v>3006</v>
      </c>
      <c r="BU43" s="10">
        <v>54.52</v>
      </c>
      <c r="BV43" s="10">
        <v>57.88</v>
      </c>
      <c r="BW43" s="10">
        <v>47.24</v>
      </c>
      <c r="BX43" s="10">
        <v>49.7</v>
      </c>
      <c r="CA43" s="39" t="s">
        <v>161</v>
      </c>
    </row>
    <row r="44" spans="1:79" ht="30" x14ac:dyDescent="0.25">
      <c r="BA44" s="1" t="s">
        <v>167</v>
      </c>
      <c r="CA44" s="39" t="s">
        <v>160</v>
      </c>
    </row>
    <row r="45" spans="1:79" x14ac:dyDescent="0.25">
      <c r="BA45" s="1" t="s">
        <v>168</v>
      </c>
      <c r="BR45" s="10">
        <v>55.58</v>
      </c>
      <c r="BS45" s="24" t="s">
        <v>45</v>
      </c>
      <c r="BU45" s="10">
        <v>54.96</v>
      </c>
      <c r="BV45" s="10">
        <v>58.63</v>
      </c>
      <c r="BW45" s="10">
        <v>120</v>
      </c>
      <c r="BX45" s="10">
        <v>120</v>
      </c>
      <c r="CA45" s="39" t="s">
        <v>172</v>
      </c>
    </row>
    <row r="46" spans="1:79" x14ac:dyDescent="0.25">
      <c r="BA46" s="1" t="s">
        <v>169</v>
      </c>
      <c r="BR46" s="10">
        <v>55.58</v>
      </c>
      <c r="BS46" s="24" t="s">
        <v>45</v>
      </c>
      <c r="BU46" s="10">
        <v>120</v>
      </c>
      <c r="BV46" s="10">
        <v>120</v>
      </c>
      <c r="BW46" s="10">
        <v>47.8</v>
      </c>
      <c r="BX46" s="10">
        <v>50.1</v>
      </c>
    </row>
    <row r="47" spans="1:79" x14ac:dyDescent="0.25">
      <c r="BA47" s="1" t="s">
        <v>170</v>
      </c>
      <c r="BR47" s="10">
        <v>55.8</v>
      </c>
      <c r="BU47" s="10">
        <v>54.93</v>
      </c>
      <c r="BV47" s="10">
        <v>58.63</v>
      </c>
      <c r="BW47" s="10">
        <v>47.8</v>
      </c>
      <c r="BX47" s="10">
        <v>50.1</v>
      </c>
    </row>
    <row r="48" spans="1:79" x14ac:dyDescent="0.25">
      <c r="AR48" s="10">
        <v>55.734999999999999</v>
      </c>
      <c r="AS48" s="24">
        <v>0</v>
      </c>
      <c r="AT48" s="58">
        <v>3060</v>
      </c>
      <c r="AU48" s="10">
        <v>48.75</v>
      </c>
      <c r="AV48" s="10">
        <v>48.87</v>
      </c>
      <c r="AW48" s="10">
        <v>47.7</v>
      </c>
      <c r="AX48" s="10">
        <v>49.8</v>
      </c>
      <c r="BA48" s="89" t="s">
        <v>175</v>
      </c>
    </row>
    <row r="49" spans="1:79" x14ac:dyDescent="0.25">
      <c r="BR49" s="10">
        <v>55.5</v>
      </c>
      <c r="BU49" s="10">
        <v>55</v>
      </c>
      <c r="BV49" s="10">
        <v>58.6</v>
      </c>
    </row>
    <row r="51" spans="1:79" x14ac:dyDescent="0.25">
      <c r="BR51" s="10">
        <v>55.5</v>
      </c>
      <c r="BS51" s="24" t="s">
        <v>45</v>
      </c>
      <c r="BU51" s="10">
        <v>55.4</v>
      </c>
      <c r="BV51" s="10">
        <v>59</v>
      </c>
      <c r="BW51" s="10">
        <v>120</v>
      </c>
      <c r="BX51" s="10">
        <v>120</v>
      </c>
      <c r="CA51" s="89" t="s">
        <v>173</v>
      </c>
    </row>
    <row r="52" spans="1:79" x14ac:dyDescent="0.25">
      <c r="BR52" s="10">
        <v>55.5</v>
      </c>
      <c r="BS52" s="24" t="s">
        <v>45</v>
      </c>
      <c r="BU52" s="10">
        <v>120</v>
      </c>
      <c r="BV52" s="10">
        <v>120</v>
      </c>
      <c r="BW52" s="10">
        <v>47.9</v>
      </c>
      <c r="BX52" s="10">
        <v>50.45</v>
      </c>
      <c r="CA52" s="89" t="s">
        <v>174</v>
      </c>
    </row>
    <row r="53" spans="1:79" x14ac:dyDescent="0.25">
      <c r="BR53" s="10">
        <v>55.71</v>
      </c>
      <c r="BS53" s="24">
        <v>180</v>
      </c>
      <c r="BU53" s="10">
        <v>55.4</v>
      </c>
      <c r="BV53" s="10">
        <v>59</v>
      </c>
      <c r="BW53" s="10">
        <v>47.9</v>
      </c>
      <c r="BX53" s="10">
        <v>50.45</v>
      </c>
      <c r="CA53" s="89" t="s">
        <v>176</v>
      </c>
    </row>
    <row r="54" spans="1:79" s="7" customFormat="1" x14ac:dyDescent="0.25">
      <c r="A54" s="82"/>
      <c r="B54" s="85"/>
      <c r="C54" s="83"/>
      <c r="D54" s="83"/>
      <c r="E54" s="84"/>
      <c r="F54" s="84"/>
      <c r="G54" s="85"/>
      <c r="H54" s="94"/>
      <c r="I54" s="94"/>
      <c r="J54" s="94"/>
      <c r="K54" s="86"/>
      <c r="L54" s="86"/>
      <c r="M54" s="98"/>
      <c r="N54" s="86"/>
      <c r="O54" s="83"/>
      <c r="Q54" s="87"/>
      <c r="R54" s="83"/>
      <c r="S54" s="88"/>
      <c r="T54" s="17"/>
      <c r="U54" s="17"/>
      <c r="V54" s="17"/>
      <c r="W54" s="17"/>
      <c r="X54" s="17"/>
      <c r="Y54" s="17"/>
      <c r="Z54" s="86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83"/>
      <c r="AT54" s="88"/>
      <c r="AU54" s="17"/>
      <c r="AV54" s="17"/>
      <c r="AW54" s="17"/>
      <c r="AX54" s="17"/>
      <c r="AY54" s="17"/>
      <c r="AZ54" s="17"/>
      <c r="BA54" s="86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83"/>
      <c r="BT54" s="88"/>
      <c r="BU54" s="17"/>
      <c r="BV54" s="17"/>
      <c r="BW54" s="17"/>
      <c r="BX54" s="17"/>
      <c r="BY54" s="17"/>
      <c r="BZ54" s="86"/>
      <c r="CA54" s="86"/>
    </row>
    <row r="55" spans="1:79" ht="30" x14ac:dyDescent="0.25">
      <c r="A55" s="8">
        <v>44175</v>
      </c>
      <c r="B55" s="25">
        <v>56287</v>
      </c>
      <c r="C55" s="24">
        <v>1245</v>
      </c>
      <c r="D55" s="24">
        <v>70</v>
      </c>
      <c r="E55" s="18" t="s">
        <v>177</v>
      </c>
      <c r="G55" s="25" t="s">
        <v>178</v>
      </c>
      <c r="H55" s="90" t="s">
        <v>45</v>
      </c>
      <c r="I55" s="99">
        <v>0.2</v>
      </c>
      <c r="J55" s="100">
        <v>0.2</v>
      </c>
      <c r="K55" s="59" t="s">
        <v>179</v>
      </c>
      <c r="L55" s="59" t="s">
        <v>186</v>
      </c>
      <c r="M55" s="95" t="s">
        <v>182</v>
      </c>
      <c r="N55" s="59" t="s">
        <v>188</v>
      </c>
      <c r="Q55" s="31" t="s">
        <v>45</v>
      </c>
      <c r="R55" s="31" t="s">
        <v>45</v>
      </c>
      <c r="S55" s="31" t="s">
        <v>45</v>
      </c>
      <c r="T55" s="31" t="s">
        <v>45</v>
      </c>
      <c r="U55" s="31" t="s">
        <v>45</v>
      </c>
      <c r="V55" s="31" t="s">
        <v>45</v>
      </c>
      <c r="W55" s="31" t="s">
        <v>45</v>
      </c>
      <c r="X55" s="31" t="s">
        <v>45</v>
      </c>
      <c r="Y55" s="31" t="s">
        <v>45</v>
      </c>
      <c r="Z55" s="31" t="s">
        <v>45</v>
      </c>
      <c r="AA55" s="31" t="s">
        <v>45</v>
      </c>
      <c r="AB55" s="31" t="s">
        <v>45</v>
      </c>
      <c r="AC55" s="31" t="s">
        <v>45</v>
      </c>
      <c r="AD55" s="31" t="s">
        <v>45</v>
      </c>
      <c r="AE55" s="31" t="s">
        <v>45</v>
      </c>
      <c r="AF55" s="31" t="s">
        <v>45</v>
      </c>
      <c r="AG55" s="31" t="s">
        <v>45</v>
      </c>
      <c r="AH55" s="31" t="s">
        <v>45</v>
      </c>
      <c r="AI55" s="31" t="s">
        <v>45</v>
      </c>
      <c r="AJ55" s="31" t="s">
        <v>45</v>
      </c>
      <c r="AK55" s="31" t="s">
        <v>45</v>
      </c>
      <c r="AL55" s="31" t="s">
        <v>45</v>
      </c>
      <c r="AM55" s="31" t="s">
        <v>45</v>
      </c>
      <c r="AN55" s="31" t="s">
        <v>45</v>
      </c>
      <c r="AO55" s="31" t="s">
        <v>45</v>
      </c>
      <c r="AR55" s="10">
        <v>55.8</v>
      </c>
      <c r="AS55" s="24">
        <v>0</v>
      </c>
      <c r="AT55" s="58">
        <v>3005</v>
      </c>
      <c r="AU55" s="10">
        <f t="shared" ref="AU55:AU67" si="0">48.75+2</f>
        <v>50.75</v>
      </c>
      <c r="AV55" s="10">
        <f t="shared" ref="AV55:AV67" si="1">48.87-2</f>
        <v>46.87</v>
      </c>
      <c r="AW55" s="10">
        <f t="shared" ref="AW55:AW67" si="2">47.7+2</f>
        <v>49.7</v>
      </c>
      <c r="AX55" s="10">
        <f t="shared" ref="AX55:AX67" si="3">49.8-2</f>
        <v>47.8</v>
      </c>
      <c r="BA55" s="1" t="s">
        <v>180</v>
      </c>
      <c r="BR55" s="10">
        <v>55.8</v>
      </c>
      <c r="BS55" s="24">
        <v>180</v>
      </c>
      <c r="BT55" s="58">
        <v>3005</v>
      </c>
      <c r="BU55" s="10">
        <f t="shared" ref="BU55:BU62" si="4">55.4+2</f>
        <v>57.4</v>
      </c>
      <c r="BV55" s="10">
        <f t="shared" ref="BV55:BV62" si="5">59-2</f>
        <v>57</v>
      </c>
      <c r="BW55" s="10">
        <f t="shared" ref="BW55:BW62" si="6">47.9+2</f>
        <v>49.9</v>
      </c>
      <c r="BX55" s="10">
        <f t="shared" ref="BX55:BX62" si="7">50.45-2</f>
        <v>48.45</v>
      </c>
      <c r="CA55" s="59" t="s">
        <v>181</v>
      </c>
    </row>
    <row r="56" spans="1:79" ht="30" x14ac:dyDescent="0.25">
      <c r="A56" s="8">
        <v>44175</v>
      </c>
      <c r="B56" s="25">
        <v>56288</v>
      </c>
      <c r="C56" s="24">
        <v>1245</v>
      </c>
      <c r="D56" s="24">
        <v>70</v>
      </c>
      <c r="E56" s="38" t="s">
        <v>177</v>
      </c>
      <c r="F56" s="38"/>
      <c r="G56" s="25" t="s">
        <v>178</v>
      </c>
      <c r="H56" s="90" t="s">
        <v>45</v>
      </c>
      <c r="I56" s="99">
        <v>0.2</v>
      </c>
      <c r="J56" s="100">
        <v>0.2</v>
      </c>
      <c r="L56" s="59" t="s">
        <v>186</v>
      </c>
      <c r="M56" s="95" t="s">
        <v>183</v>
      </c>
      <c r="N56" s="59" t="s">
        <v>188</v>
      </c>
      <c r="Q56" s="31" t="s">
        <v>45</v>
      </c>
      <c r="R56" s="31" t="s">
        <v>45</v>
      </c>
      <c r="S56" s="31" t="s">
        <v>45</v>
      </c>
      <c r="T56" s="31" t="s">
        <v>45</v>
      </c>
      <c r="U56" s="31" t="s">
        <v>45</v>
      </c>
      <c r="V56" s="31" t="s">
        <v>45</v>
      </c>
      <c r="W56" s="31" t="s">
        <v>45</v>
      </c>
      <c r="X56" s="31" t="s">
        <v>45</v>
      </c>
      <c r="Y56" s="31" t="s">
        <v>45</v>
      </c>
      <c r="AR56" s="10">
        <v>55.8</v>
      </c>
      <c r="AS56" s="24">
        <v>0</v>
      </c>
      <c r="AT56" s="58">
        <v>3005</v>
      </c>
      <c r="AU56" s="10">
        <f t="shared" si="0"/>
        <v>50.75</v>
      </c>
      <c r="AV56" s="10">
        <f t="shared" si="1"/>
        <v>46.87</v>
      </c>
      <c r="AW56" s="10">
        <f t="shared" si="2"/>
        <v>49.7</v>
      </c>
      <c r="AX56" s="10">
        <f t="shared" si="3"/>
        <v>47.8</v>
      </c>
      <c r="BA56" s="59"/>
      <c r="BR56" s="10">
        <v>55.8</v>
      </c>
      <c r="BS56" s="24">
        <v>180</v>
      </c>
      <c r="BT56" s="58">
        <v>3005</v>
      </c>
      <c r="BU56" s="10">
        <f t="shared" si="4"/>
        <v>57.4</v>
      </c>
      <c r="BV56" s="10">
        <f t="shared" si="5"/>
        <v>57</v>
      </c>
      <c r="BW56" s="10">
        <f t="shared" si="6"/>
        <v>49.9</v>
      </c>
      <c r="BX56" s="10">
        <f t="shared" si="7"/>
        <v>48.45</v>
      </c>
      <c r="BZ56" s="59"/>
      <c r="CA56" s="59"/>
    </row>
    <row r="57" spans="1:79" ht="30" x14ac:dyDescent="0.25">
      <c r="A57" s="8">
        <v>44175</v>
      </c>
      <c r="B57" s="25">
        <v>56289</v>
      </c>
      <c r="C57" s="24">
        <v>1245</v>
      </c>
      <c r="D57" s="24">
        <v>70</v>
      </c>
      <c r="E57" s="38" t="s">
        <v>177</v>
      </c>
      <c r="F57" s="38"/>
      <c r="G57" s="25" t="s">
        <v>178</v>
      </c>
      <c r="H57" s="90" t="s">
        <v>45</v>
      </c>
      <c r="I57" s="99">
        <v>0.2</v>
      </c>
      <c r="J57" s="100">
        <v>0.2</v>
      </c>
      <c r="L57" s="59" t="s">
        <v>186</v>
      </c>
      <c r="M57" s="95" t="s">
        <v>185</v>
      </c>
      <c r="N57" s="59" t="s">
        <v>188</v>
      </c>
      <c r="Q57" s="31" t="s">
        <v>45</v>
      </c>
      <c r="R57" s="31" t="s">
        <v>45</v>
      </c>
      <c r="S57" s="31" t="s">
        <v>45</v>
      </c>
      <c r="T57" s="31" t="s">
        <v>45</v>
      </c>
      <c r="U57" s="31" t="s">
        <v>45</v>
      </c>
      <c r="V57" s="31" t="s">
        <v>45</v>
      </c>
      <c r="W57" s="31" t="s">
        <v>45</v>
      </c>
      <c r="X57" s="31" t="s">
        <v>45</v>
      </c>
      <c r="Y57" s="31" t="s">
        <v>45</v>
      </c>
      <c r="AR57" s="10">
        <v>55.8</v>
      </c>
      <c r="AS57" s="24">
        <v>0</v>
      </c>
      <c r="AT57" s="58">
        <v>3005</v>
      </c>
      <c r="AU57" s="10">
        <f t="shared" si="0"/>
        <v>50.75</v>
      </c>
      <c r="AV57" s="10">
        <f t="shared" si="1"/>
        <v>46.87</v>
      </c>
      <c r="AW57" s="10">
        <f t="shared" si="2"/>
        <v>49.7</v>
      </c>
      <c r="AX57" s="10">
        <f t="shared" si="3"/>
        <v>47.8</v>
      </c>
      <c r="BA57" s="59"/>
      <c r="BR57" s="10">
        <v>55.8</v>
      </c>
      <c r="BS57" s="24">
        <v>180</v>
      </c>
      <c r="BT57" s="58">
        <v>3005</v>
      </c>
      <c r="BU57" s="10">
        <f t="shared" si="4"/>
        <v>57.4</v>
      </c>
      <c r="BV57" s="10">
        <f t="shared" si="5"/>
        <v>57</v>
      </c>
      <c r="BW57" s="10">
        <f t="shared" si="6"/>
        <v>49.9</v>
      </c>
      <c r="BX57" s="10">
        <f t="shared" si="7"/>
        <v>48.45</v>
      </c>
      <c r="BZ57" s="59"/>
      <c r="CA57" s="59"/>
    </row>
    <row r="58" spans="1:79" ht="30" x14ac:dyDescent="0.25">
      <c r="A58" s="8">
        <v>44175</v>
      </c>
      <c r="B58" s="25">
        <v>56290</v>
      </c>
      <c r="C58" s="24">
        <v>1245</v>
      </c>
      <c r="D58" s="24">
        <v>70</v>
      </c>
      <c r="E58" s="38" t="s">
        <v>177</v>
      </c>
      <c r="F58" s="38"/>
      <c r="G58" s="25" t="s">
        <v>178</v>
      </c>
      <c r="H58" s="90" t="s">
        <v>45</v>
      </c>
      <c r="I58" s="99">
        <v>0.3</v>
      </c>
      <c r="J58" s="100">
        <v>0.3</v>
      </c>
      <c r="L58" s="59" t="s">
        <v>186</v>
      </c>
      <c r="M58" s="95" t="s">
        <v>184</v>
      </c>
      <c r="N58" s="59" t="s">
        <v>188</v>
      </c>
      <c r="Q58" s="31" t="s">
        <v>45</v>
      </c>
      <c r="R58" s="31" t="s">
        <v>45</v>
      </c>
      <c r="S58" s="31" t="s">
        <v>45</v>
      </c>
      <c r="T58" s="31" t="s">
        <v>45</v>
      </c>
      <c r="U58" s="31" t="s">
        <v>45</v>
      </c>
      <c r="V58" s="31" t="s">
        <v>45</v>
      </c>
      <c r="W58" s="31" t="s">
        <v>45</v>
      </c>
      <c r="X58" s="31" t="s">
        <v>45</v>
      </c>
      <c r="Y58" s="31" t="s">
        <v>45</v>
      </c>
      <c r="AR58" s="10">
        <v>55.8</v>
      </c>
      <c r="AS58" s="24">
        <v>0</v>
      </c>
      <c r="AT58" s="58">
        <v>3005</v>
      </c>
      <c r="AU58" s="10">
        <f t="shared" si="0"/>
        <v>50.75</v>
      </c>
      <c r="AV58" s="10">
        <f t="shared" si="1"/>
        <v>46.87</v>
      </c>
      <c r="AW58" s="10">
        <f t="shared" si="2"/>
        <v>49.7</v>
      </c>
      <c r="AX58" s="10">
        <f t="shared" si="3"/>
        <v>47.8</v>
      </c>
      <c r="BA58" s="59"/>
      <c r="BR58" s="10">
        <v>55.8</v>
      </c>
      <c r="BS58" s="24">
        <v>180</v>
      </c>
      <c r="BT58" s="58">
        <v>3005</v>
      </c>
      <c r="BU58" s="10">
        <f t="shared" si="4"/>
        <v>57.4</v>
      </c>
      <c r="BV58" s="10">
        <f t="shared" si="5"/>
        <v>57</v>
      </c>
      <c r="BW58" s="10">
        <f t="shared" si="6"/>
        <v>49.9</v>
      </c>
      <c r="BX58" s="10">
        <f t="shared" si="7"/>
        <v>48.45</v>
      </c>
      <c r="BZ58" s="59"/>
      <c r="CA58" s="59"/>
    </row>
    <row r="59" spans="1:79" ht="30" x14ac:dyDescent="0.25">
      <c r="A59" s="8">
        <v>44175</v>
      </c>
      <c r="B59" s="25">
        <v>56291</v>
      </c>
      <c r="C59" s="24">
        <v>1245</v>
      </c>
      <c r="D59" s="24">
        <v>70</v>
      </c>
      <c r="E59" s="38" t="s">
        <v>177</v>
      </c>
      <c r="F59" s="38"/>
      <c r="G59" s="25" t="s">
        <v>178</v>
      </c>
      <c r="H59" s="90" t="s">
        <v>45</v>
      </c>
      <c r="I59" s="99">
        <v>0.3</v>
      </c>
      <c r="J59" s="100">
        <v>0.3</v>
      </c>
      <c r="L59" s="59" t="s">
        <v>187</v>
      </c>
      <c r="M59" s="95" t="s">
        <v>190</v>
      </c>
      <c r="N59" s="59" t="s">
        <v>188</v>
      </c>
      <c r="Q59" s="31" t="s">
        <v>45</v>
      </c>
      <c r="R59" s="31" t="s">
        <v>45</v>
      </c>
      <c r="S59" s="31" t="s">
        <v>45</v>
      </c>
      <c r="T59" s="31" t="s">
        <v>45</v>
      </c>
      <c r="U59" s="31" t="s">
        <v>45</v>
      </c>
      <c r="V59" s="31" t="s">
        <v>45</v>
      </c>
      <c r="W59" s="31" t="s">
        <v>45</v>
      </c>
      <c r="X59" s="31" t="s">
        <v>45</v>
      </c>
      <c r="Y59" s="31" t="s">
        <v>45</v>
      </c>
      <c r="Z59" s="59"/>
      <c r="AR59" s="10">
        <v>55.8</v>
      </c>
      <c r="AS59" s="24">
        <v>0</v>
      </c>
      <c r="AT59" s="58">
        <v>3005</v>
      </c>
      <c r="AU59" s="10">
        <f t="shared" si="0"/>
        <v>50.75</v>
      </c>
      <c r="AV59" s="10">
        <f t="shared" si="1"/>
        <v>46.87</v>
      </c>
      <c r="AW59" s="10">
        <f t="shared" si="2"/>
        <v>49.7</v>
      </c>
      <c r="AX59" s="10">
        <f t="shared" si="3"/>
        <v>47.8</v>
      </c>
      <c r="BA59" s="59"/>
      <c r="BR59" s="10">
        <v>55.8</v>
      </c>
      <c r="BS59" s="24">
        <v>180</v>
      </c>
      <c r="BT59" s="58">
        <v>3005</v>
      </c>
      <c r="BU59" s="10">
        <f t="shared" si="4"/>
        <v>57.4</v>
      </c>
      <c r="BV59" s="10">
        <f t="shared" si="5"/>
        <v>57</v>
      </c>
      <c r="BW59" s="10">
        <f t="shared" si="6"/>
        <v>49.9</v>
      </c>
      <c r="BX59" s="10">
        <f t="shared" si="7"/>
        <v>48.45</v>
      </c>
      <c r="BZ59" s="59"/>
      <c r="CA59" s="59"/>
    </row>
    <row r="60" spans="1:79" ht="30" x14ac:dyDescent="0.25">
      <c r="A60" s="8">
        <v>44175</v>
      </c>
      <c r="B60" s="25">
        <v>56292</v>
      </c>
      <c r="C60" s="24">
        <v>1245</v>
      </c>
      <c r="D60" s="24">
        <v>70</v>
      </c>
      <c r="E60" s="38" t="s">
        <v>177</v>
      </c>
      <c r="F60" s="38"/>
      <c r="G60" s="25" t="s">
        <v>178</v>
      </c>
      <c r="H60" s="90" t="s">
        <v>45</v>
      </c>
      <c r="I60" s="99">
        <v>0.3</v>
      </c>
      <c r="J60" s="100">
        <v>0.3</v>
      </c>
      <c r="L60" s="59" t="s">
        <v>189</v>
      </c>
      <c r="M60" s="95" t="s">
        <v>191</v>
      </c>
      <c r="N60" s="59" t="s">
        <v>188</v>
      </c>
      <c r="Q60" s="31" t="s">
        <v>45</v>
      </c>
      <c r="R60" s="31" t="s">
        <v>45</v>
      </c>
      <c r="S60" s="31" t="s">
        <v>45</v>
      </c>
      <c r="T60" s="31" t="s">
        <v>45</v>
      </c>
      <c r="U60" s="31" t="s">
        <v>45</v>
      </c>
      <c r="V60" s="31" t="s">
        <v>45</v>
      </c>
      <c r="W60" s="31" t="s">
        <v>45</v>
      </c>
      <c r="X60" s="31" t="s">
        <v>45</v>
      </c>
      <c r="Y60" s="31" t="s">
        <v>45</v>
      </c>
      <c r="Z60" s="59"/>
      <c r="AR60" s="10">
        <v>55.8</v>
      </c>
      <c r="AS60" s="24">
        <v>0</v>
      </c>
      <c r="AT60" s="58">
        <v>3005</v>
      </c>
      <c r="AU60" s="10">
        <f t="shared" si="0"/>
        <v>50.75</v>
      </c>
      <c r="AV60" s="10">
        <f t="shared" si="1"/>
        <v>46.87</v>
      </c>
      <c r="AW60" s="10">
        <f t="shared" si="2"/>
        <v>49.7</v>
      </c>
      <c r="AX60" s="10">
        <f t="shared" si="3"/>
        <v>47.8</v>
      </c>
      <c r="BA60" s="59"/>
      <c r="BR60" s="10">
        <v>55.8</v>
      </c>
      <c r="BS60" s="24">
        <v>180</v>
      </c>
      <c r="BT60" s="58">
        <v>3005</v>
      </c>
      <c r="BU60" s="10">
        <f t="shared" si="4"/>
        <v>57.4</v>
      </c>
      <c r="BV60" s="10">
        <f t="shared" si="5"/>
        <v>57</v>
      </c>
      <c r="BW60" s="10">
        <f t="shared" si="6"/>
        <v>49.9</v>
      </c>
      <c r="BX60" s="10">
        <f t="shared" si="7"/>
        <v>48.45</v>
      </c>
      <c r="BZ60" s="59"/>
      <c r="CA60" s="59"/>
    </row>
    <row r="61" spans="1:79" ht="30" x14ac:dyDescent="0.25">
      <c r="A61" s="8">
        <v>44175</v>
      </c>
      <c r="B61" s="25">
        <v>56293</v>
      </c>
      <c r="C61" s="24">
        <v>1245</v>
      </c>
      <c r="D61" s="24">
        <v>70</v>
      </c>
      <c r="E61" s="38" t="s">
        <v>177</v>
      </c>
      <c r="F61" s="38"/>
      <c r="G61" s="25" t="s">
        <v>178</v>
      </c>
      <c r="H61" s="90" t="s">
        <v>45</v>
      </c>
      <c r="I61" s="99">
        <v>0.3</v>
      </c>
      <c r="J61" s="100">
        <v>0.3</v>
      </c>
      <c r="L61" s="59" t="s">
        <v>192</v>
      </c>
      <c r="M61" s="95" t="s">
        <v>194</v>
      </c>
      <c r="N61" s="59" t="s">
        <v>188</v>
      </c>
      <c r="Q61" s="31" t="s">
        <v>45</v>
      </c>
      <c r="R61" s="31" t="s">
        <v>45</v>
      </c>
      <c r="S61" s="31" t="s">
        <v>45</v>
      </c>
      <c r="T61" s="31" t="s">
        <v>45</v>
      </c>
      <c r="U61" s="31" t="s">
        <v>45</v>
      </c>
      <c r="V61" s="31" t="s">
        <v>45</v>
      </c>
      <c r="W61" s="31" t="s">
        <v>45</v>
      </c>
      <c r="X61" s="31" t="s">
        <v>45</v>
      </c>
      <c r="Y61" s="31" t="s">
        <v>45</v>
      </c>
      <c r="Z61" s="59"/>
      <c r="AR61" s="10">
        <v>55.8</v>
      </c>
      <c r="AS61" s="24">
        <v>0</v>
      </c>
      <c r="AT61" s="58">
        <v>3005</v>
      </c>
      <c r="AU61" s="10">
        <f t="shared" si="0"/>
        <v>50.75</v>
      </c>
      <c r="AV61" s="10">
        <f t="shared" si="1"/>
        <v>46.87</v>
      </c>
      <c r="AW61" s="10">
        <f t="shared" si="2"/>
        <v>49.7</v>
      </c>
      <c r="AX61" s="10">
        <f t="shared" si="3"/>
        <v>47.8</v>
      </c>
      <c r="BA61" s="59"/>
      <c r="BR61" s="10">
        <v>55.8</v>
      </c>
      <c r="BS61" s="24">
        <v>180</v>
      </c>
      <c r="BT61" s="58">
        <v>3005</v>
      </c>
      <c r="BU61" s="10">
        <f t="shared" si="4"/>
        <v>57.4</v>
      </c>
      <c r="BV61" s="10">
        <f t="shared" si="5"/>
        <v>57</v>
      </c>
      <c r="BW61" s="10">
        <f t="shared" si="6"/>
        <v>49.9</v>
      </c>
      <c r="BX61" s="10">
        <f t="shared" si="7"/>
        <v>48.45</v>
      </c>
      <c r="BZ61" s="59"/>
      <c r="CA61" s="59"/>
    </row>
    <row r="62" spans="1:79" ht="30" x14ac:dyDescent="0.25">
      <c r="A62" s="8">
        <v>44175</v>
      </c>
      <c r="B62" s="25">
        <v>56294</v>
      </c>
      <c r="C62" s="24">
        <v>1245</v>
      </c>
      <c r="D62" s="24">
        <v>70</v>
      </c>
      <c r="E62" s="38" t="s">
        <v>177</v>
      </c>
      <c r="F62" s="38"/>
      <c r="G62" s="25" t="s">
        <v>178</v>
      </c>
      <c r="H62" s="90" t="s">
        <v>45</v>
      </c>
      <c r="I62" s="100">
        <v>0.3</v>
      </c>
      <c r="J62" s="99">
        <v>0.3</v>
      </c>
      <c r="L62" s="59" t="s">
        <v>193</v>
      </c>
      <c r="M62" s="95" t="s">
        <v>196</v>
      </c>
      <c r="N62" s="59" t="s">
        <v>188</v>
      </c>
      <c r="Q62" s="31" t="s">
        <v>45</v>
      </c>
      <c r="R62" s="31" t="s">
        <v>45</v>
      </c>
      <c r="S62" s="31" t="s">
        <v>45</v>
      </c>
      <c r="T62" s="31" t="s">
        <v>45</v>
      </c>
      <c r="U62" s="31" t="s">
        <v>45</v>
      </c>
      <c r="V62" s="31" t="s">
        <v>45</v>
      </c>
      <c r="W62" s="31" t="s">
        <v>45</v>
      </c>
      <c r="X62" s="31" t="s">
        <v>45</v>
      </c>
      <c r="Y62" s="31" t="s">
        <v>45</v>
      </c>
      <c r="Z62" s="59"/>
      <c r="AR62" s="10">
        <v>55.8</v>
      </c>
      <c r="AS62" s="24">
        <v>0</v>
      </c>
      <c r="AT62" s="58">
        <v>3005</v>
      </c>
      <c r="AU62" s="10">
        <f t="shared" si="0"/>
        <v>50.75</v>
      </c>
      <c r="AV62" s="10">
        <f t="shared" si="1"/>
        <v>46.87</v>
      </c>
      <c r="AW62" s="10">
        <f t="shared" si="2"/>
        <v>49.7</v>
      </c>
      <c r="AX62" s="10">
        <f t="shared" si="3"/>
        <v>47.8</v>
      </c>
      <c r="BA62" s="59"/>
      <c r="BR62" s="10">
        <v>55.8</v>
      </c>
      <c r="BS62" s="24">
        <v>180</v>
      </c>
      <c r="BT62" s="58">
        <v>3005</v>
      </c>
      <c r="BU62" s="10">
        <f t="shared" si="4"/>
        <v>57.4</v>
      </c>
      <c r="BV62" s="10">
        <f t="shared" si="5"/>
        <v>57</v>
      </c>
      <c r="BW62" s="10">
        <f t="shared" si="6"/>
        <v>49.9</v>
      </c>
      <c r="BX62" s="10">
        <f t="shared" si="7"/>
        <v>48.45</v>
      </c>
      <c r="BZ62" s="59"/>
      <c r="CA62" s="59"/>
    </row>
    <row r="63" spans="1:79" ht="30" x14ac:dyDescent="0.25">
      <c r="A63" s="8">
        <v>44175</v>
      </c>
      <c r="B63" s="25">
        <v>56295</v>
      </c>
      <c r="C63" s="24">
        <v>1245</v>
      </c>
      <c r="D63" s="24">
        <v>70</v>
      </c>
      <c r="E63" s="38" t="s">
        <v>177</v>
      </c>
      <c r="F63" s="38"/>
      <c r="G63" s="25" t="s">
        <v>178</v>
      </c>
      <c r="H63" s="90" t="s">
        <v>45</v>
      </c>
      <c r="I63" s="100">
        <v>0.3</v>
      </c>
      <c r="J63" s="99">
        <v>0.3</v>
      </c>
      <c r="L63" s="59" t="s">
        <v>193</v>
      </c>
      <c r="M63" s="95" t="s">
        <v>196</v>
      </c>
      <c r="N63" s="59" t="s">
        <v>188</v>
      </c>
      <c r="Q63" s="31" t="s">
        <v>45</v>
      </c>
      <c r="R63" s="31" t="s">
        <v>45</v>
      </c>
      <c r="S63" s="31" t="s">
        <v>45</v>
      </c>
      <c r="T63" s="31" t="s">
        <v>45</v>
      </c>
      <c r="U63" s="31" t="s">
        <v>45</v>
      </c>
      <c r="V63" s="31" t="s">
        <v>45</v>
      </c>
      <c r="W63" s="31" t="s">
        <v>45</v>
      </c>
      <c r="X63" s="31" t="s">
        <v>45</v>
      </c>
      <c r="Y63" s="31" t="s">
        <v>45</v>
      </c>
      <c r="AR63" s="10">
        <v>55.8</v>
      </c>
      <c r="AS63" s="24">
        <v>0</v>
      </c>
      <c r="AT63" s="58">
        <v>3005</v>
      </c>
      <c r="AU63" s="10">
        <f t="shared" si="0"/>
        <v>50.75</v>
      </c>
      <c r="AV63" s="10">
        <f t="shared" si="1"/>
        <v>46.87</v>
      </c>
      <c r="AW63" s="10">
        <f t="shared" si="2"/>
        <v>49.7</v>
      </c>
      <c r="AX63" s="10">
        <f t="shared" si="3"/>
        <v>47.8</v>
      </c>
      <c r="BA63" s="59"/>
      <c r="BR63" s="10">
        <v>55.7</v>
      </c>
      <c r="BS63" s="24">
        <v>180</v>
      </c>
      <c r="BT63" s="58">
        <v>3005</v>
      </c>
      <c r="BU63" s="10">
        <v>57.9</v>
      </c>
      <c r="BV63" s="10">
        <v>57.5</v>
      </c>
      <c r="BW63" s="10">
        <v>50.4</v>
      </c>
      <c r="BX63" s="10">
        <v>48.95</v>
      </c>
      <c r="CA63" s="39" t="s">
        <v>195</v>
      </c>
    </row>
    <row r="64" spans="1:79" ht="30" x14ac:dyDescent="0.25">
      <c r="A64" s="8">
        <v>44175</v>
      </c>
      <c r="B64" s="25">
        <v>56296</v>
      </c>
      <c r="C64" s="24">
        <v>1245</v>
      </c>
      <c r="D64" s="24">
        <v>70</v>
      </c>
      <c r="E64" s="38" t="s">
        <v>177</v>
      </c>
      <c r="F64" s="38"/>
      <c r="G64" s="25" t="s">
        <v>178</v>
      </c>
      <c r="H64" s="90" t="s">
        <v>45</v>
      </c>
      <c r="I64" s="100">
        <v>0.3</v>
      </c>
      <c r="J64" s="99">
        <v>0.3</v>
      </c>
      <c r="L64" s="59" t="s">
        <v>193</v>
      </c>
      <c r="M64" s="95" t="s">
        <v>197</v>
      </c>
      <c r="N64" s="59" t="s">
        <v>188</v>
      </c>
      <c r="Q64" s="31" t="s">
        <v>45</v>
      </c>
      <c r="R64" s="31" t="s">
        <v>45</v>
      </c>
      <c r="S64" s="31" t="s">
        <v>45</v>
      </c>
      <c r="T64" s="31" t="s">
        <v>45</v>
      </c>
      <c r="U64" s="31" t="s">
        <v>45</v>
      </c>
      <c r="V64" s="31" t="s">
        <v>45</v>
      </c>
      <c r="W64" s="31" t="s">
        <v>45</v>
      </c>
      <c r="X64" s="31" t="s">
        <v>45</v>
      </c>
      <c r="Y64" s="31" t="s">
        <v>45</v>
      </c>
      <c r="Z64" s="59"/>
      <c r="AR64" s="10">
        <v>55.8</v>
      </c>
      <c r="AS64" s="24">
        <v>0</v>
      </c>
      <c r="AT64" s="58">
        <v>3005</v>
      </c>
      <c r="AU64" s="10">
        <f t="shared" si="0"/>
        <v>50.75</v>
      </c>
      <c r="AV64" s="10">
        <f t="shared" si="1"/>
        <v>46.87</v>
      </c>
      <c r="AW64" s="10">
        <f t="shared" si="2"/>
        <v>49.7</v>
      </c>
      <c r="AX64" s="10">
        <f t="shared" si="3"/>
        <v>47.8</v>
      </c>
      <c r="BA64" s="59"/>
      <c r="BR64" s="10">
        <v>55.6</v>
      </c>
      <c r="BS64" s="24">
        <v>180</v>
      </c>
      <c r="BT64" s="58">
        <v>3005</v>
      </c>
      <c r="BU64" s="10">
        <v>58.4</v>
      </c>
      <c r="BV64" s="10">
        <v>58</v>
      </c>
      <c r="BW64" s="10">
        <v>50.9</v>
      </c>
      <c r="BX64" s="10">
        <v>49.45</v>
      </c>
      <c r="BZ64" s="59"/>
      <c r="CA64" s="59" t="s">
        <v>195</v>
      </c>
    </row>
    <row r="65" spans="1:79" ht="30" x14ac:dyDescent="0.25">
      <c r="A65" s="8">
        <v>44175</v>
      </c>
      <c r="B65" s="25">
        <v>56297</v>
      </c>
      <c r="C65" s="24">
        <v>1245</v>
      </c>
      <c r="D65" s="24">
        <v>70</v>
      </c>
      <c r="E65" s="38" t="s">
        <v>177</v>
      </c>
      <c r="F65" s="38"/>
      <c r="G65" s="25" t="s">
        <v>178</v>
      </c>
      <c r="H65" s="90" t="s">
        <v>45</v>
      </c>
      <c r="I65" s="99">
        <v>0.3</v>
      </c>
      <c r="J65" s="99">
        <v>0.3</v>
      </c>
      <c r="K65" s="59" t="s">
        <v>205</v>
      </c>
      <c r="L65" s="59" t="s">
        <v>209</v>
      </c>
      <c r="M65" s="95" t="s">
        <v>198</v>
      </c>
      <c r="N65" s="59" t="s">
        <v>188</v>
      </c>
      <c r="Q65" s="31" t="s">
        <v>45</v>
      </c>
      <c r="R65" s="31" t="s">
        <v>45</v>
      </c>
      <c r="S65" s="31" t="s">
        <v>45</v>
      </c>
      <c r="T65" s="31" t="s">
        <v>45</v>
      </c>
      <c r="U65" s="31" t="s">
        <v>45</v>
      </c>
      <c r="V65" s="31" t="s">
        <v>45</v>
      </c>
      <c r="W65" s="31" t="s">
        <v>45</v>
      </c>
      <c r="X65" s="31" t="s">
        <v>45</v>
      </c>
      <c r="Y65" s="31" t="s">
        <v>45</v>
      </c>
      <c r="Z65" s="59"/>
      <c r="AR65" s="10">
        <v>55.8</v>
      </c>
      <c r="AS65" s="24">
        <v>0</v>
      </c>
      <c r="AT65" s="58">
        <v>3005</v>
      </c>
      <c r="AU65" s="10">
        <f t="shared" si="0"/>
        <v>50.75</v>
      </c>
      <c r="AV65" s="10">
        <f t="shared" si="1"/>
        <v>46.87</v>
      </c>
      <c r="AW65" s="10">
        <f t="shared" si="2"/>
        <v>49.7</v>
      </c>
      <c r="AX65" s="10">
        <f t="shared" si="3"/>
        <v>47.8</v>
      </c>
      <c r="BA65" s="59"/>
      <c r="BR65" s="10">
        <v>55.6</v>
      </c>
      <c r="BS65" s="24">
        <v>180</v>
      </c>
      <c r="BT65" s="58">
        <v>3005</v>
      </c>
      <c r="BU65" s="10">
        <v>58.4</v>
      </c>
      <c r="BV65" s="10">
        <v>58</v>
      </c>
      <c r="BW65" s="10">
        <v>50.9</v>
      </c>
      <c r="BX65" s="10">
        <v>49.45</v>
      </c>
      <c r="BZ65" s="59"/>
      <c r="CA65" s="59"/>
    </row>
    <row r="66" spans="1:79" ht="30" x14ac:dyDescent="0.25">
      <c r="A66" s="8">
        <v>44175</v>
      </c>
      <c r="B66" s="25">
        <v>56298</v>
      </c>
      <c r="C66" s="24">
        <v>1245</v>
      </c>
      <c r="D66" s="24">
        <v>70</v>
      </c>
      <c r="E66" s="38" t="s">
        <v>177</v>
      </c>
      <c r="F66" s="38"/>
      <c r="G66" s="25" t="s">
        <v>178</v>
      </c>
      <c r="H66" s="90" t="s">
        <v>45</v>
      </c>
      <c r="I66" s="99">
        <v>0.5</v>
      </c>
      <c r="J66" s="99">
        <v>0.5</v>
      </c>
      <c r="K66" s="59" t="s">
        <v>206</v>
      </c>
      <c r="L66" s="59" t="s">
        <v>209</v>
      </c>
      <c r="M66" s="95" t="s">
        <v>199</v>
      </c>
      <c r="N66" s="59" t="s">
        <v>188</v>
      </c>
      <c r="Q66" s="31" t="s">
        <v>45</v>
      </c>
      <c r="R66" s="31" t="s">
        <v>45</v>
      </c>
      <c r="S66" s="31" t="s">
        <v>45</v>
      </c>
      <c r="T66" s="31" t="s">
        <v>45</v>
      </c>
      <c r="U66" s="31" t="s">
        <v>45</v>
      </c>
      <c r="V66" s="31" t="s">
        <v>45</v>
      </c>
      <c r="W66" s="31" t="s">
        <v>45</v>
      </c>
      <c r="X66" s="31" t="s">
        <v>45</v>
      </c>
      <c r="Y66" s="31" t="s">
        <v>45</v>
      </c>
      <c r="Z66" s="59"/>
      <c r="AR66" s="10">
        <v>55.8</v>
      </c>
      <c r="AS66" s="24">
        <v>0</v>
      </c>
      <c r="AT66" s="58">
        <v>3005</v>
      </c>
      <c r="AU66" s="10">
        <f t="shared" si="0"/>
        <v>50.75</v>
      </c>
      <c r="AV66" s="10">
        <f t="shared" si="1"/>
        <v>46.87</v>
      </c>
      <c r="AW66" s="10">
        <f t="shared" si="2"/>
        <v>49.7</v>
      </c>
      <c r="AX66" s="10">
        <f t="shared" si="3"/>
        <v>47.8</v>
      </c>
      <c r="BA66" s="59"/>
      <c r="BR66" s="10">
        <v>55.6</v>
      </c>
      <c r="BS66" s="24">
        <v>180</v>
      </c>
      <c r="BT66" s="58">
        <v>3005</v>
      </c>
      <c r="BU66" s="10">
        <v>58.4</v>
      </c>
      <c r="BV66" s="10">
        <v>58</v>
      </c>
      <c r="BW66" s="10">
        <v>50.9</v>
      </c>
      <c r="BX66" s="10">
        <v>49.45</v>
      </c>
      <c r="BZ66" s="59"/>
      <c r="CA66" s="59"/>
    </row>
    <row r="67" spans="1:79" ht="30" x14ac:dyDescent="0.25">
      <c r="A67" s="8">
        <v>44175</v>
      </c>
      <c r="B67" s="25">
        <v>56299</v>
      </c>
      <c r="C67" s="24">
        <v>1245</v>
      </c>
      <c r="D67" s="24">
        <v>70</v>
      </c>
      <c r="E67" s="38" t="s">
        <v>177</v>
      </c>
      <c r="F67" s="38"/>
      <c r="G67" s="25" t="s">
        <v>178</v>
      </c>
      <c r="H67" s="90" t="s">
        <v>45</v>
      </c>
      <c r="I67" s="99">
        <v>0.75</v>
      </c>
      <c r="J67" s="99">
        <v>0.75</v>
      </c>
      <c r="K67" s="59" t="s">
        <v>207</v>
      </c>
      <c r="L67" s="59" t="s">
        <v>209</v>
      </c>
      <c r="M67" s="95" t="s">
        <v>201</v>
      </c>
      <c r="N67" s="59" t="s">
        <v>203</v>
      </c>
      <c r="Q67" s="31" t="s">
        <v>45</v>
      </c>
      <c r="R67" s="31" t="s">
        <v>45</v>
      </c>
      <c r="S67" s="31" t="s">
        <v>45</v>
      </c>
      <c r="T67" s="31" t="s">
        <v>45</v>
      </c>
      <c r="U67" s="31" t="s">
        <v>45</v>
      </c>
      <c r="V67" s="31" t="s">
        <v>45</v>
      </c>
      <c r="W67" s="31" t="s">
        <v>45</v>
      </c>
      <c r="X67" s="31" t="s">
        <v>45</v>
      </c>
      <c r="Y67" s="31" t="s">
        <v>45</v>
      </c>
      <c r="Z67" s="59"/>
      <c r="AR67" s="10">
        <v>55.8</v>
      </c>
      <c r="AS67" s="24">
        <v>0</v>
      </c>
      <c r="AT67" s="58">
        <v>3005</v>
      </c>
      <c r="AU67" s="10">
        <f t="shared" si="0"/>
        <v>50.75</v>
      </c>
      <c r="AV67" s="10">
        <f t="shared" si="1"/>
        <v>46.87</v>
      </c>
      <c r="AW67" s="10">
        <f t="shared" si="2"/>
        <v>49.7</v>
      </c>
      <c r="AX67" s="10">
        <f t="shared" si="3"/>
        <v>47.8</v>
      </c>
      <c r="BA67" s="59"/>
      <c r="BR67" s="10">
        <v>55.6</v>
      </c>
      <c r="BS67" s="24">
        <v>180</v>
      </c>
      <c r="BT67" s="58">
        <v>3005</v>
      </c>
      <c r="BU67" s="10">
        <v>58.4</v>
      </c>
      <c r="BV67" s="10">
        <v>58</v>
      </c>
      <c r="BW67" s="10">
        <v>50.9</v>
      </c>
      <c r="BX67" s="10">
        <v>49.45</v>
      </c>
      <c r="BZ67" s="59"/>
      <c r="CA67" s="59"/>
    </row>
    <row r="68" spans="1:79" ht="30" x14ac:dyDescent="0.25">
      <c r="A68" s="8">
        <v>44175</v>
      </c>
      <c r="B68" s="25">
        <v>56300</v>
      </c>
      <c r="C68" s="24">
        <v>1245</v>
      </c>
      <c r="D68" s="24">
        <v>70</v>
      </c>
      <c r="E68" s="38" t="s">
        <v>177</v>
      </c>
      <c r="G68" s="25" t="s">
        <v>178</v>
      </c>
      <c r="H68" s="90" t="s">
        <v>45</v>
      </c>
      <c r="I68" s="99">
        <v>0.75</v>
      </c>
      <c r="J68" s="99">
        <v>0.75</v>
      </c>
      <c r="K68" s="59" t="s">
        <v>207</v>
      </c>
      <c r="L68" s="59" t="s">
        <v>209</v>
      </c>
      <c r="M68" s="95" t="s">
        <v>200</v>
      </c>
      <c r="N68" s="59" t="s">
        <v>744</v>
      </c>
      <c r="Q68" s="31" t="s">
        <v>45</v>
      </c>
      <c r="R68" s="31" t="s">
        <v>45</v>
      </c>
      <c r="S68" s="31" t="s">
        <v>45</v>
      </c>
      <c r="T68" s="31" t="s">
        <v>45</v>
      </c>
      <c r="U68" s="31" t="s">
        <v>45</v>
      </c>
      <c r="V68" s="31" t="s">
        <v>45</v>
      </c>
      <c r="W68" s="31" t="s">
        <v>45</v>
      </c>
      <c r="X68" s="31" t="s">
        <v>45</v>
      </c>
      <c r="Y68" s="31" t="s">
        <v>45</v>
      </c>
      <c r="AR68" s="10">
        <v>55.8</v>
      </c>
      <c r="AS68" s="24">
        <v>0</v>
      </c>
      <c r="AT68" s="58">
        <v>3005</v>
      </c>
      <c r="AU68" s="10">
        <v>50.7</v>
      </c>
      <c r="AV68" s="10">
        <v>46.85</v>
      </c>
      <c r="AW68" s="10">
        <v>49.68</v>
      </c>
      <c r="AX68" s="10">
        <v>47.75</v>
      </c>
      <c r="BR68" s="10">
        <v>55.6</v>
      </c>
      <c r="BS68" s="24">
        <v>180</v>
      </c>
      <c r="BT68" s="58">
        <v>3005</v>
      </c>
      <c r="BU68" s="10">
        <v>58.4</v>
      </c>
      <c r="BV68" s="10">
        <v>58</v>
      </c>
      <c r="BW68" s="10">
        <v>50.89</v>
      </c>
      <c r="BX68" s="10">
        <v>49.43</v>
      </c>
    </row>
    <row r="69" spans="1:79" ht="45" x14ac:dyDescent="0.25">
      <c r="A69" s="8">
        <v>44175</v>
      </c>
      <c r="B69" s="25">
        <v>56301</v>
      </c>
      <c r="C69" s="24">
        <v>1245</v>
      </c>
      <c r="D69" s="24">
        <v>70</v>
      </c>
      <c r="E69" s="38" t="s">
        <v>177</v>
      </c>
      <c r="G69" s="25" t="s">
        <v>178</v>
      </c>
      <c r="H69" s="90" t="s">
        <v>45</v>
      </c>
      <c r="I69" s="99">
        <v>1</v>
      </c>
      <c r="J69" s="99">
        <v>1</v>
      </c>
      <c r="K69" s="59" t="s">
        <v>208</v>
      </c>
      <c r="L69" s="59" t="s">
        <v>209</v>
      </c>
      <c r="M69" s="95" t="s">
        <v>200</v>
      </c>
      <c r="N69" s="59" t="s">
        <v>204</v>
      </c>
      <c r="Q69" s="31" t="s">
        <v>45</v>
      </c>
      <c r="R69" s="31" t="s">
        <v>45</v>
      </c>
      <c r="S69" s="31" t="s">
        <v>45</v>
      </c>
      <c r="T69" s="31" t="s">
        <v>45</v>
      </c>
      <c r="U69" s="31" t="s">
        <v>45</v>
      </c>
      <c r="V69" s="31" t="s">
        <v>45</v>
      </c>
      <c r="W69" s="31" t="s">
        <v>45</v>
      </c>
      <c r="X69" s="31" t="s">
        <v>45</v>
      </c>
      <c r="Y69" s="31" t="s">
        <v>45</v>
      </c>
      <c r="AR69" s="10">
        <v>55.8</v>
      </c>
      <c r="AS69" s="24">
        <v>0</v>
      </c>
      <c r="AT69" s="58">
        <v>3005</v>
      </c>
      <c r="AU69" s="10">
        <v>50.7</v>
      </c>
      <c r="AV69" s="10">
        <v>46.85</v>
      </c>
      <c r="AW69" s="10">
        <v>49.68</v>
      </c>
      <c r="AX69" s="10">
        <v>47.75</v>
      </c>
      <c r="AY69" s="10">
        <v>1</v>
      </c>
      <c r="AZ69" s="10">
        <v>1</v>
      </c>
      <c r="BR69" s="10">
        <v>55.6</v>
      </c>
      <c r="BS69" s="24">
        <v>180</v>
      </c>
      <c r="BT69" s="58">
        <v>3005</v>
      </c>
      <c r="BU69" s="10">
        <v>58.4</v>
      </c>
      <c r="BV69" s="10">
        <v>58</v>
      </c>
      <c r="BW69" s="10">
        <v>50.89</v>
      </c>
      <c r="BX69" s="10">
        <v>49.43</v>
      </c>
      <c r="BY69" s="10">
        <v>1</v>
      </c>
      <c r="BZ69" s="1" t="s">
        <v>202</v>
      </c>
    </row>
    <row r="70" spans="1:79" ht="30" x14ac:dyDescent="0.25">
      <c r="A70" s="8">
        <v>44175</v>
      </c>
      <c r="B70" s="25">
        <v>56302</v>
      </c>
      <c r="C70" s="24">
        <v>1245</v>
      </c>
      <c r="D70" s="24">
        <v>70</v>
      </c>
      <c r="E70" s="38" t="s">
        <v>177</v>
      </c>
      <c r="G70" s="25" t="s">
        <v>178</v>
      </c>
      <c r="H70" s="90" t="s">
        <v>45</v>
      </c>
      <c r="I70" s="99">
        <v>1</v>
      </c>
      <c r="J70" s="99">
        <v>1</v>
      </c>
      <c r="K70" s="59" t="s">
        <v>208</v>
      </c>
      <c r="L70" s="59" t="s">
        <v>209</v>
      </c>
      <c r="M70" s="95" t="s">
        <v>200</v>
      </c>
      <c r="N70" s="59" t="s">
        <v>214</v>
      </c>
      <c r="Q70" s="31" t="s">
        <v>45</v>
      </c>
      <c r="R70" s="31" t="s">
        <v>45</v>
      </c>
      <c r="S70" s="31" t="s">
        <v>45</v>
      </c>
      <c r="T70" s="31" t="s">
        <v>45</v>
      </c>
      <c r="U70" s="31" t="s">
        <v>45</v>
      </c>
      <c r="V70" s="31" t="s">
        <v>45</v>
      </c>
      <c r="W70" s="31" t="s">
        <v>45</v>
      </c>
      <c r="X70" s="31" t="s">
        <v>45</v>
      </c>
      <c r="Y70" s="31" t="s">
        <v>45</v>
      </c>
      <c r="AR70" s="10">
        <v>55.8</v>
      </c>
      <c r="AS70" s="24">
        <v>0</v>
      </c>
      <c r="AT70" s="58">
        <v>3005</v>
      </c>
      <c r="AU70" s="10">
        <v>50.7</v>
      </c>
      <c r="AV70" s="10">
        <v>46.85</v>
      </c>
      <c r="AW70" s="10">
        <v>49.68</v>
      </c>
      <c r="AX70" s="10">
        <v>47.75</v>
      </c>
      <c r="BR70" s="10">
        <v>55.6</v>
      </c>
      <c r="BS70" s="24">
        <v>180</v>
      </c>
      <c r="BT70" s="58">
        <v>3005</v>
      </c>
      <c r="BU70" s="10">
        <v>58.4</v>
      </c>
      <c r="BV70" s="10">
        <v>58</v>
      </c>
      <c r="BW70" s="10">
        <v>50.89</v>
      </c>
      <c r="BX70" s="10">
        <v>49.43</v>
      </c>
    </row>
    <row r="71" spans="1:79" ht="30" x14ac:dyDescent="0.25">
      <c r="A71" s="8">
        <v>44175</v>
      </c>
      <c r="B71" s="25">
        <v>56303</v>
      </c>
      <c r="C71" s="24">
        <v>1245</v>
      </c>
      <c r="D71" s="24">
        <v>70</v>
      </c>
      <c r="E71" s="38" t="s">
        <v>177</v>
      </c>
      <c r="G71" s="25" t="s">
        <v>178</v>
      </c>
      <c r="H71" s="90" t="s">
        <v>45</v>
      </c>
      <c r="I71" s="100">
        <v>0.5</v>
      </c>
      <c r="J71" s="100">
        <v>0.5</v>
      </c>
      <c r="K71" s="59" t="s">
        <v>210</v>
      </c>
      <c r="L71" s="59" t="s">
        <v>213</v>
      </c>
      <c r="M71" s="95" t="s">
        <v>211</v>
      </c>
      <c r="N71" s="59" t="s">
        <v>217</v>
      </c>
      <c r="Q71" s="31" t="s">
        <v>45</v>
      </c>
      <c r="R71" s="31" t="s">
        <v>45</v>
      </c>
      <c r="S71" s="31" t="s">
        <v>45</v>
      </c>
      <c r="T71" s="31" t="s">
        <v>45</v>
      </c>
      <c r="U71" s="31" t="s">
        <v>45</v>
      </c>
      <c r="V71" s="31" t="s">
        <v>45</v>
      </c>
      <c r="W71" s="31" t="s">
        <v>45</v>
      </c>
      <c r="X71" s="31" t="s">
        <v>45</v>
      </c>
      <c r="Y71" s="31" t="s">
        <v>45</v>
      </c>
      <c r="AR71" s="10">
        <v>55.8</v>
      </c>
      <c r="AS71" s="24">
        <v>0</v>
      </c>
      <c r="AT71" s="58">
        <v>3005</v>
      </c>
      <c r="AU71" s="10">
        <v>50.7</v>
      </c>
      <c r="AV71" s="10">
        <v>46.85</v>
      </c>
      <c r="AW71" s="10">
        <v>49.68</v>
      </c>
      <c r="AX71" s="10">
        <v>47.75</v>
      </c>
      <c r="BR71" s="10">
        <v>55.6</v>
      </c>
      <c r="BS71" s="24">
        <v>180</v>
      </c>
      <c r="BT71" s="58">
        <v>3005</v>
      </c>
      <c r="BU71" s="10">
        <v>58.4</v>
      </c>
      <c r="BV71" s="10">
        <v>58</v>
      </c>
      <c r="BW71" s="10">
        <v>50.89</v>
      </c>
      <c r="BX71" s="10">
        <v>49.43</v>
      </c>
    </row>
    <row r="72" spans="1:79" ht="30" x14ac:dyDescent="0.25">
      <c r="A72" s="8">
        <v>44175</v>
      </c>
      <c r="B72" s="25">
        <v>56304</v>
      </c>
      <c r="C72" s="24">
        <v>1245</v>
      </c>
      <c r="D72" s="24">
        <v>70</v>
      </c>
      <c r="E72" s="38" t="s">
        <v>177</v>
      </c>
      <c r="G72" s="25" t="s">
        <v>178</v>
      </c>
      <c r="H72" s="90" t="s">
        <v>45</v>
      </c>
      <c r="I72" s="100">
        <v>0.5</v>
      </c>
      <c r="J72" s="100">
        <v>0.5</v>
      </c>
      <c r="K72" s="59" t="s">
        <v>212</v>
      </c>
      <c r="L72" s="59" t="s">
        <v>213</v>
      </c>
      <c r="M72" s="95" t="s">
        <v>216</v>
      </c>
      <c r="Q72" s="31" t="s">
        <v>45</v>
      </c>
      <c r="R72" s="31" t="s">
        <v>45</v>
      </c>
      <c r="S72" s="31" t="s">
        <v>45</v>
      </c>
      <c r="T72" s="31" t="s">
        <v>45</v>
      </c>
      <c r="U72" s="31" t="s">
        <v>45</v>
      </c>
      <c r="V72" s="31" t="s">
        <v>45</v>
      </c>
      <c r="W72" s="31" t="s">
        <v>45</v>
      </c>
      <c r="X72" s="31" t="s">
        <v>45</v>
      </c>
      <c r="Y72" s="31" t="s">
        <v>45</v>
      </c>
      <c r="AR72" s="10">
        <v>55.8</v>
      </c>
      <c r="AS72" s="24">
        <v>0</v>
      </c>
      <c r="AT72" s="58">
        <v>3005</v>
      </c>
      <c r="AU72" s="10">
        <v>50.7</v>
      </c>
      <c r="AV72" s="10">
        <v>46.85</v>
      </c>
      <c r="AW72" s="10">
        <v>49.68</v>
      </c>
      <c r="AX72" s="10">
        <v>47.75</v>
      </c>
      <c r="BR72" s="10">
        <v>55.6</v>
      </c>
      <c r="BS72" s="24">
        <v>180</v>
      </c>
      <c r="BT72" s="58">
        <v>3005</v>
      </c>
      <c r="BU72" s="10">
        <v>58.4</v>
      </c>
      <c r="BV72" s="10">
        <v>58</v>
      </c>
      <c r="BW72" s="10">
        <v>50.89</v>
      </c>
      <c r="BX72" s="10">
        <v>49.43</v>
      </c>
    </row>
    <row r="73" spans="1:79" ht="30" x14ac:dyDescent="0.25">
      <c r="A73" s="8">
        <v>44175</v>
      </c>
      <c r="B73" s="25">
        <v>56305</v>
      </c>
      <c r="C73" s="24">
        <v>1245</v>
      </c>
      <c r="D73" s="24">
        <v>70</v>
      </c>
      <c r="E73" s="38" t="s">
        <v>177</v>
      </c>
      <c r="G73" s="25" t="s">
        <v>178</v>
      </c>
      <c r="H73" s="90" t="s">
        <v>45</v>
      </c>
      <c r="I73" s="100">
        <v>0.5</v>
      </c>
      <c r="J73" s="99">
        <v>0.5</v>
      </c>
      <c r="K73" s="59" t="s">
        <v>215</v>
      </c>
      <c r="L73" s="59" t="s">
        <v>222</v>
      </c>
      <c r="M73" s="95" t="s">
        <v>218</v>
      </c>
      <c r="Q73" s="31" t="s">
        <v>45</v>
      </c>
      <c r="R73" s="31" t="s">
        <v>45</v>
      </c>
      <c r="S73" s="31" t="s">
        <v>45</v>
      </c>
      <c r="T73" s="31" t="s">
        <v>45</v>
      </c>
      <c r="U73" s="31" t="s">
        <v>45</v>
      </c>
      <c r="V73" s="31" t="s">
        <v>45</v>
      </c>
      <c r="W73" s="31" t="s">
        <v>45</v>
      </c>
      <c r="X73" s="31" t="s">
        <v>45</v>
      </c>
      <c r="Y73" s="31" t="s">
        <v>45</v>
      </c>
      <c r="AR73" s="10">
        <v>55.8</v>
      </c>
      <c r="AS73" s="24">
        <v>0</v>
      </c>
      <c r="AT73" s="58">
        <v>3005</v>
      </c>
      <c r="AU73" s="10">
        <v>50.7</v>
      </c>
      <c r="AV73" s="10">
        <v>46.85</v>
      </c>
      <c r="AW73" s="10">
        <v>49.68</v>
      </c>
      <c r="AX73" s="10">
        <v>47.75</v>
      </c>
      <c r="BR73" s="10">
        <v>55.6</v>
      </c>
      <c r="BS73" s="24">
        <v>180</v>
      </c>
      <c r="BT73" s="58">
        <v>3005</v>
      </c>
      <c r="BU73" s="10">
        <v>58.4</v>
      </c>
      <c r="BV73" s="10">
        <v>58</v>
      </c>
      <c r="BW73" s="10">
        <v>50.89</v>
      </c>
      <c r="BX73" s="10">
        <v>49.43</v>
      </c>
    </row>
    <row r="74" spans="1:79" ht="30" x14ac:dyDescent="0.25">
      <c r="A74" s="8">
        <v>44175</v>
      </c>
      <c r="B74" s="25">
        <v>56306</v>
      </c>
      <c r="C74" s="24">
        <v>1245</v>
      </c>
      <c r="D74" s="24">
        <v>70</v>
      </c>
      <c r="E74" s="38" t="s">
        <v>177</v>
      </c>
      <c r="G74" s="25" t="s">
        <v>45</v>
      </c>
      <c r="H74" s="90" t="s">
        <v>45</v>
      </c>
      <c r="I74" s="90">
        <v>0.5</v>
      </c>
      <c r="J74" s="90">
        <v>0.5</v>
      </c>
      <c r="L74" s="59" t="s">
        <v>219</v>
      </c>
      <c r="Q74" s="31" t="s">
        <v>45</v>
      </c>
      <c r="R74" s="31" t="s">
        <v>45</v>
      </c>
      <c r="S74" s="31" t="s">
        <v>45</v>
      </c>
      <c r="T74" s="31" t="s">
        <v>45</v>
      </c>
      <c r="U74" s="31" t="s">
        <v>45</v>
      </c>
      <c r="V74" s="31" t="s">
        <v>45</v>
      </c>
      <c r="W74" s="31" t="s">
        <v>45</v>
      </c>
      <c r="X74" s="31" t="s">
        <v>45</v>
      </c>
      <c r="Y74" s="31" t="s">
        <v>45</v>
      </c>
      <c r="AR74" s="10">
        <v>55.8</v>
      </c>
      <c r="AS74" s="24">
        <v>0</v>
      </c>
      <c r="AT74" s="58">
        <v>3005</v>
      </c>
      <c r="AU74" s="10">
        <v>50.7</v>
      </c>
      <c r="AV74" s="10">
        <v>46.85</v>
      </c>
      <c r="AW74" s="10">
        <v>49.68</v>
      </c>
      <c r="AX74" s="10">
        <v>47.75</v>
      </c>
      <c r="BR74" s="10">
        <v>55.6</v>
      </c>
      <c r="BS74" s="24">
        <v>180</v>
      </c>
      <c r="BT74" s="58">
        <v>3005</v>
      </c>
      <c r="BU74" s="10">
        <v>58.4</v>
      </c>
      <c r="BV74" s="10">
        <v>58</v>
      </c>
      <c r="BW74" s="10">
        <v>50.89</v>
      </c>
      <c r="BX74" s="10">
        <v>49.43</v>
      </c>
    </row>
    <row r="75" spans="1:79" ht="30" x14ac:dyDescent="0.25">
      <c r="A75" s="8">
        <v>44175</v>
      </c>
      <c r="B75" s="25">
        <v>56307</v>
      </c>
      <c r="C75" s="24">
        <v>1245</v>
      </c>
      <c r="D75" s="24">
        <v>70</v>
      </c>
      <c r="E75" s="38" t="s">
        <v>177</v>
      </c>
      <c r="G75" s="25" t="s">
        <v>178</v>
      </c>
      <c r="H75" s="90" t="s">
        <v>45</v>
      </c>
      <c r="I75" s="100">
        <v>0.5</v>
      </c>
      <c r="J75" s="99">
        <v>0.5</v>
      </c>
      <c r="K75" s="59" t="s">
        <v>221</v>
      </c>
      <c r="L75" s="59" t="s">
        <v>222</v>
      </c>
      <c r="M75" s="95" t="s">
        <v>223</v>
      </c>
      <c r="Q75" s="31" t="s">
        <v>45</v>
      </c>
      <c r="R75" s="31" t="s">
        <v>45</v>
      </c>
      <c r="S75" s="31" t="s">
        <v>45</v>
      </c>
      <c r="T75" s="31" t="s">
        <v>45</v>
      </c>
      <c r="U75" s="31" t="s">
        <v>45</v>
      </c>
      <c r="V75" s="31" t="s">
        <v>45</v>
      </c>
      <c r="W75" s="31" t="s">
        <v>45</v>
      </c>
      <c r="X75" s="31" t="s">
        <v>45</v>
      </c>
      <c r="Y75" s="31" t="s">
        <v>45</v>
      </c>
      <c r="AR75" s="10">
        <v>55.8</v>
      </c>
      <c r="AS75" s="24">
        <v>0</v>
      </c>
      <c r="AT75" s="58">
        <v>3005</v>
      </c>
      <c r="AU75" s="10">
        <v>50.7</v>
      </c>
      <c r="AV75" s="10">
        <v>46.85</v>
      </c>
      <c r="AW75" s="10">
        <v>49.68</v>
      </c>
      <c r="AX75" s="10">
        <v>47.75</v>
      </c>
      <c r="BR75" s="10">
        <v>55.6</v>
      </c>
      <c r="BS75" s="24">
        <v>180</v>
      </c>
      <c r="BT75" s="58">
        <v>3005</v>
      </c>
      <c r="BU75" s="10">
        <v>58.4</v>
      </c>
      <c r="BV75" s="10">
        <v>58</v>
      </c>
      <c r="BW75" s="10">
        <v>50.89</v>
      </c>
      <c r="BX75" s="10">
        <v>49.43</v>
      </c>
    </row>
    <row r="76" spans="1:79" ht="30" x14ac:dyDescent="0.25">
      <c r="A76" s="8">
        <v>44175</v>
      </c>
      <c r="B76" s="25">
        <v>56308</v>
      </c>
      <c r="C76" s="24">
        <v>1245</v>
      </c>
      <c r="D76" s="24">
        <v>70</v>
      </c>
      <c r="E76" s="38" t="s">
        <v>177</v>
      </c>
      <c r="G76" s="25" t="s">
        <v>45</v>
      </c>
      <c r="H76" s="90" t="s">
        <v>45</v>
      </c>
      <c r="I76" s="90">
        <v>0.5</v>
      </c>
      <c r="J76" s="90">
        <v>0.5</v>
      </c>
      <c r="K76" s="59" t="s">
        <v>220</v>
      </c>
      <c r="L76" s="59" t="s">
        <v>224</v>
      </c>
      <c r="Q76" s="31" t="s">
        <v>45</v>
      </c>
      <c r="R76" s="31" t="s">
        <v>45</v>
      </c>
      <c r="S76" s="31" t="s">
        <v>45</v>
      </c>
      <c r="T76" s="31" t="s">
        <v>45</v>
      </c>
      <c r="U76" s="31" t="s">
        <v>45</v>
      </c>
      <c r="V76" s="31" t="s">
        <v>45</v>
      </c>
      <c r="W76" s="31" t="s">
        <v>45</v>
      </c>
      <c r="X76" s="31" t="s">
        <v>45</v>
      </c>
      <c r="Y76" s="31" t="s">
        <v>45</v>
      </c>
      <c r="AR76" s="10">
        <v>55.8</v>
      </c>
      <c r="AS76" s="24">
        <v>0</v>
      </c>
      <c r="AT76" s="58">
        <v>3005</v>
      </c>
      <c r="AU76" s="10">
        <v>50.7</v>
      </c>
      <c r="AV76" s="10">
        <v>46.85</v>
      </c>
      <c r="AW76" s="10">
        <v>49.68</v>
      </c>
      <c r="AX76" s="10">
        <v>47.75</v>
      </c>
      <c r="BR76" s="10">
        <v>55.6</v>
      </c>
      <c r="BS76" s="24">
        <v>180</v>
      </c>
      <c r="BT76" s="58">
        <v>3005</v>
      </c>
      <c r="BU76" s="10">
        <v>58.4</v>
      </c>
      <c r="BV76" s="10">
        <v>58</v>
      </c>
      <c r="BW76" s="10">
        <v>50.89</v>
      </c>
      <c r="BX76" s="10">
        <v>49.43</v>
      </c>
    </row>
    <row r="77" spans="1:79" ht="30" x14ac:dyDescent="0.25">
      <c r="A77" s="8">
        <v>44175</v>
      </c>
      <c r="B77" s="25">
        <v>56309</v>
      </c>
      <c r="C77" s="24">
        <v>1245</v>
      </c>
      <c r="D77" s="24">
        <v>70</v>
      </c>
      <c r="E77" s="38" t="s">
        <v>177</v>
      </c>
      <c r="G77" s="25" t="s">
        <v>178</v>
      </c>
      <c r="H77" s="90" t="s">
        <v>45</v>
      </c>
      <c r="I77" s="100">
        <v>0.5</v>
      </c>
      <c r="J77" s="99">
        <v>0.5</v>
      </c>
      <c r="K77" s="59" t="s">
        <v>225</v>
      </c>
      <c r="L77" s="59" t="s">
        <v>226</v>
      </c>
      <c r="Q77" s="31" t="s">
        <v>45</v>
      </c>
      <c r="R77" s="31" t="s">
        <v>45</v>
      </c>
      <c r="S77" s="31" t="s">
        <v>45</v>
      </c>
      <c r="T77" s="31" t="s">
        <v>45</v>
      </c>
      <c r="U77" s="31" t="s">
        <v>45</v>
      </c>
      <c r="V77" s="31" t="s">
        <v>45</v>
      </c>
      <c r="W77" s="31" t="s">
        <v>45</v>
      </c>
      <c r="X77" s="31" t="s">
        <v>45</v>
      </c>
      <c r="Y77" s="31" t="s">
        <v>45</v>
      </c>
      <c r="AR77" s="10">
        <v>55.8</v>
      </c>
      <c r="AS77" s="24">
        <v>0</v>
      </c>
      <c r="AT77" s="58">
        <v>3005</v>
      </c>
      <c r="AU77" s="10">
        <v>50.7</v>
      </c>
      <c r="AV77" s="10">
        <v>46.85</v>
      </c>
      <c r="AW77" s="10">
        <v>49.68</v>
      </c>
      <c r="AX77" s="10">
        <v>47.75</v>
      </c>
      <c r="BR77" s="10">
        <v>55.6</v>
      </c>
      <c r="BS77" s="24">
        <v>180</v>
      </c>
      <c r="BT77" s="58">
        <v>3005</v>
      </c>
      <c r="BU77" s="10">
        <v>58.4</v>
      </c>
      <c r="BV77" s="10">
        <v>58</v>
      </c>
      <c r="BW77" s="10">
        <v>50.89</v>
      </c>
      <c r="BX77" s="10">
        <v>49.43</v>
      </c>
    </row>
    <row r="78" spans="1:79" x14ac:dyDescent="0.25">
      <c r="B78" s="25">
        <v>56310</v>
      </c>
      <c r="E78" s="38"/>
      <c r="F78" s="38"/>
      <c r="G78" s="25" t="s">
        <v>45</v>
      </c>
      <c r="H78" s="90" t="s">
        <v>45</v>
      </c>
      <c r="I78" s="90">
        <v>0.5</v>
      </c>
      <c r="J78" s="90">
        <v>0.5</v>
      </c>
      <c r="L78" s="59" t="s">
        <v>229</v>
      </c>
      <c r="Q78" s="31" t="s">
        <v>45</v>
      </c>
      <c r="R78" s="31" t="s">
        <v>45</v>
      </c>
      <c r="S78" s="31" t="s">
        <v>45</v>
      </c>
      <c r="T78" s="31" t="s">
        <v>45</v>
      </c>
      <c r="U78" s="31" t="s">
        <v>45</v>
      </c>
      <c r="V78" s="31" t="s">
        <v>45</v>
      </c>
      <c r="W78" s="31" t="s">
        <v>45</v>
      </c>
      <c r="X78" s="31" t="s">
        <v>45</v>
      </c>
      <c r="Y78" s="31" t="s">
        <v>45</v>
      </c>
      <c r="Z78" s="59"/>
      <c r="BA78" s="59"/>
      <c r="BZ78" s="59"/>
      <c r="CA78" s="59"/>
    </row>
    <row r="79" spans="1:79" ht="30" x14ac:dyDescent="0.25">
      <c r="A79" s="8">
        <v>44175</v>
      </c>
      <c r="B79" s="25">
        <v>56311</v>
      </c>
      <c r="C79" s="24">
        <v>1245</v>
      </c>
      <c r="D79" s="24">
        <v>70</v>
      </c>
      <c r="E79" s="38" t="s">
        <v>177</v>
      </c>
      <c r="G79" s="25" t="s">
        <v>178</v>
      </c>
      <c r="H79" s="90" t="s">
        <v>45</v>
      </c>
      <c r="I79" s="100">
        <v>0.5</v>
      </c>
      <c r="J79" s="99">
        <v>0.5</v>
      </c>
      <c r="K79" s="59" t="s">
        <v>227</v>
      </c>
      <c r="L79" s="59" t="s">
        <v>228</v>
      </c>
      <c r="Q79" s="31" t="s">
        <v>45</v>
      </c>
      <c r="R79" s="31" t="s">
        <v>45</v>
      </c>
      <c r="S79" s="31" t="s">
        <v>45</v>
      </c>
      <c r="T79" s="31" t="s">
        <v>45</v>
      </c>
      <c r="U79" s="31" t="s">
        <v>45</v>
      </c>
      <c r="V79" s="31" t="s">
        <v>45</v>
      </c>
      <c r="W79" s="31" t="s">
        <v>45</v>
      </c>
      <c r="X79" s="31" t="s">
        <v>45</v>
      </c>
      <c r="Y79" s="31" t="s">
        <v>45</v>
      </c>
      <c r="AR79" s="10">
        <v>55.8</v>
      </c>
      <c r="AS79" s="24">
        <v>0</v>
      </c>
      <c r="AT79" s="58">
        <v>3005</v>
      </c>
      <c r="AU79" s="10">
        <v>50.7</v>
      </c>
      <c r="AV79" s="10">
        <v>46.85</v>
      </c>
      <c r="AW79" s="10">
        <v>49.68</v>
      </c>
      <c r="AX79" s="10">
        <v>47.75</v>
      </c>
      <c r="BR79" s="10">
        <v>55.6</v>
      </c>
      <c r="BS79" s="24">
        <v>180</v>
      </c>
      <c r="BT79" s="58">
        <v>3005</v>
      </c>
      <c r="BU79" s="10">
        <v>58.4</v>
      </c>
      <c r="BV79" s="10">
        <v>58</v>
      </c>
      <c r="BW79" s="10">
        <v>50.89</v>
      </c>
      <c r="BX79" s="10">
        <v>49.43</v>
      </c>
    </row>
    <row r="80" spans="1:79" s="7" customFormat="1" x14ac:dyDescent="0.25">
      <c r="A80" s="82"/>
      <c r="B80" s="85"/>
      <c r="C80" s="83"/>
      <c r="D80" s="83"/>
      <c r="E80" s="84"/>
      <c r="F80" s="84"/>
      <c r="G80" s="85"/>
      <c r="H80" s="94"/>
      <c r="I80" s="94"/>
      <c r="J80" s="94"/>
      <c r="K80" s="86"/>
      <c r="L80" s="86"/>
      <c r="M80" s="98"/>
      <c r="N80" s="86"/>
      <c r="O80" s="83"/>
      <c r="Q80" s="87"/>
      <c r="R80" s="83"/>
      <c r="S80" s="88"/>
      <c r="T80" s="17"/>
      <c r="U80" s="17"/>
      <c r="V80" s="17"/>
      <c r="W80" s="17"/>
      <c r="X80" s="17"/>
      <c r="Y80" s="17"/>
      <c r="Z80" s="86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83"/>
      <c r="AT80" s="88"/>
      <c r="AU80" s="17"/>
      <c r="AV80" s="17"/>
      <c r="AW80" s="17"/>
      <c r="AX80" s="17"/>
      <c r="AY80" s="17"/>
      <c r="AZ80" s="17"/>
      <c r="BA80" s="86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83"/>
      <c r="BT80" s="88"/>
      <c r="BU80" s="17"/>
      <c r="BV80" s="17"/>
      <c r="BW80" s="17"/>
      <c r="BX80" s="17"/>
      <c r="BY80" s="17"/>
      <c r="BZ80" s="86"/>
      <c r="CA80" s="86"/>
    </row>
    <row r="81" spans="1:79" x14ac:dyDescent="0.25">
      <c r="A81" s="8">
        <v>44176</v>
      </c>
      <c r="B81" s="25">
        <v>56321</v>
      </c>
      <c r="C81" s="24">
        <v>1245</v>
      </c>
      <c r="D81" s="24">
        <v>70</v>
      </c>
      <c r="E81" s="18" t="s">
        <v>232</v>
      </c>
      <c r="G81" s="25" t="s">
        <v>45</v>
      </c>
      <c r="Q81" s="31" t="s">
        <v>45</v>
      </c>
      <c r="R81" s="31" t="s">
        <v>45</v>
      </c>
      <c r="S81" s="31" t="s">
        <v>45</v>
      </c>
      <c r="T81" s="31" t="s">
        <v>45</v>
      </c>
      <c r="U81" s="31" t="s">
        <v>45</v>
      </c>
      <c r="V81" s="31" t="s">
        <v>45</v>
      </c>
      <c r="W81" s="31" t="s">
        <v>45</v>
      </c>
      <c r="X81" s="31" t="s">
        <v>45</v>
      </c>
      <c r="Y81" s="10" t="s">
        <v>45</v>
      </c>
      <c r="AR81" s="10">
        <v>55.8</v>
      </c>
      <c r="AS81" s="24">
        <v>0</v>
      </c>
      <c r="AT81" s="58">
        <v>3005</v>
      </c>
      <c r="AU81" s="10">
        <v>50.7</v>
      </c>
      <c r="AV81" s="10">
        <v>46.85</v>
      </c>
      <c r="AW81" s="10">
        <v>49.68</v>
      </c>
      <c r="AX81" s="10">
        <v>47.75</v>
      </c>
      <c r="BR81" s="10">
        <v>55.6</v>
      </c>
      <c r="BS81" s="24">
        <v>180</v>
      </c>
      <c r="BT81" s="58">
        <v>3005</v>
      </c>
      <c r="BU81" s="10">
        <v>58.4</v>
      </c>
      <c r="BV81" s="10">
        <v>58</v>
      </c>
      <c r="BW81" s="10">
        <v>50.89</v>
      </c>
      <c r="BX81" s="10">
        <v>49.43</v>
      </c>
    </row>
    <row r="82" spans="1:79" x14ac:dyDescent="0.25">
      <c r="A82" s="8">
        <v>44176</v>
      </c>
      <c r="B82" s="25">
        <v>56322</v>
      </c>
      <c r="C82" s="24">
        <v>1245</v>
      </c>
      <c r="D82" s="24">
        <v>70</v>
      </c>
      <c r="E82" s="38" t="s">
        <v>232</v>
      </c>
      <c r="G82" s="25" t="s">
        <v>45</v>
      </c>
      <c r="H82" s="90" t="s">
        <v>45</v>
      </c>
      <c r="I82" s="90">
        <v>0.5</v>
      </c>
      <c r="J82" s="90">
        <v>0.5</v>
      </c>
      <c r="K82" s="59" t="s">
        <v>233</v>
      </c>
      <c r="L82" s="59" t="s">
        <v>231</v>
      </c>
      <c r="O82" s="24">
        <v>137</v>
      </c>
      <c r="Q82" s="31" t="s">
        <v>45</v>
      </c>
      <c r="R82" s="31" t="s">
        <v>45</v>
      </c>
      <c r="S82" s="31" t="s">
        <v>45</v>
      </c>
      <c r="T82" s="31" t="s">
        <v>45</v>
      </c>
      <c r="U82" s="31" t="s">
        <v>45</v>
      </c>
      <c r="V82" s="31" t="s">
        <v>45</v>
      </c>
      <c r="W82" s="31" t="s">
        <v>45</v>
      </c>
      <c r="X82" s="31" t="s">
        <v>45</v>
      </c>
      <c r="Y82" s="10" t="s">
        <v>45</v>
      </c>
      <c r="AR82" s="10">
        <v>55.8</v>
      </c>
      <c r="AS82" s="24">
        <v>0</v>
      </c>
      <c r="AT82" s="58">
        <v>3005</v>
      </c>
      <c r="AU82" s="10">
        <v>50.7</v>
      </c>
      <c r="AV82" s="10">
        <v>46.85</v>
      </c>
      <c r="AW82" s="10">
        <v>49.68</v>
      </c>
      <c r="AX82" s="10">
        <v>47.75</v>
      </c>
      <c r="BR82" s="10">
        <v>55.6</v>
      </c>
      <c r="BS82" s="24">
        <v>180</v>
      </c>
      <c r="BT82" s="58">
        <v>3005</v>
      </c>
      <c r="BU82" s="10">
        <v>58.4</v>
      </c>
      <c r="BV82" s="10">
        <v>58</v>
      </c>
      <c r="BW82" s="10">
        <v>50.89</v>
      </c>
      <c r="BX82" s="10">
        <v>49.43</v>
      </c>
    </row>
    <row r="83" spans="1:79" x14ac:dyDescent="0.25">
      <c r="A83" s="8">
        <v>44176</v>
      </c>
      <c r="B83" s="25">
        <v>56323</v>
      </c>
      <c r="C83" s="24">
        <v>1245</v>
      </c>
      <c r="D83" s="24">
        <v>70</v>
      </c>
      <c r="E83" s="38" t="s">
        <v>232</v>
      </c>
      <c r="G83" s="25" t="s">
        <v>178</v>
      </c>
      <c r="H83" s="90" t="s">
        <v>45</v>
      </c>
      <c r="I83" s="100">
        <v>0.5</v>
      </c>
      <c r="J83" s="99">
        <v>0.5</v>
      </c>
      <c r="K83" s="59" t="s">
        <v>225</v>
      </c>
      <c r="L83" s="59" t="s">
        <v>234</v>
      </c>
      <c r="O83" s="24" t="s">
        <v>248</v>
      </c>
      <c r="Q83" s="31" t="s">
        <v>45</v>
      </c>
      <c r="R83" s="31" t="s">
        <v>45</v>
      </c>
      <c r="S83" s="31" t="s">
        <v>45</v>
      </c>
      <c r="T83" s="31" t="s">
        <v>45</v>
      </c>
      <c r="U83" s="31" t="s">
        <v>45</v>
      </c>
      <c r="V83" s="31" t="s">
        <v>45</v>
      </c>
      <c r="W83" s="31" t="s">
        <v>45</v>
      </c>
      <c r="X83" s="31" t="s">
        <v>45</v>
      </c>
      <c r="Y83" s="10" t="s">
        <v>45</v>
      </c>
      <c r="AR83" s="10">
        <v>55.8</v>
      </c>
      <c r="AS83" s="24">
        <v>0</v>
      </c>
      <c r="AT83" s="58">
        <v>3005</v>
      </c>
      <c r="AU83" s="10">
        <v>50.7</v>
      </c>
      <c r="AV83" s="10">
        <v>46.85</v>
      </c>
      <c r="AW83" s="10">
        <v>49.68</v>
      </c>
      <c r="AX83" s="10">
        <v>47.75</v>
      </c>
      <c r="BR83" s="10">
        <v>55.6</v>
      </c>
      <c r="BS83" s="24">
        <v>180</v>
      </c>
      <c r="BT83" s="58">
        <v>3005</v>
      </c>
      <c r="BU83" s="10">
        <v>58.4</v>
      </c>
      <c r="BV83" s="10">
        <v>58</v>
      </c>
      <c r="BW83" s="10">
        <v>50.89</v>
      </c>
      <c r="BX83" s="10">
        <v>49.43</v>
      </c>
    </row>
    <row r="84" spans="1:79" x14ac:dyDescent="0.25">
      <c r="A84" s="8">
        <v>44176</v>
      </c>
      <c r="B84" s="25">
        <v>56324</v>
      </c>
      <c r="C84" s="24">
        <v>1245</v>
      </c>
      <c r="D84" s="24">
        <v>70</v>
      </c>
      <c r="E84" s="38" t="s">
        <v>232</v>
      </c>
      <c r="G84" s="25" t="s">
        <v>178</v>
      </c>
      <c r="H84" s="90" t="s">
        <v>45</v>
      </c>
      <c r="I84" s="100">
        <v>0.5</v>
      </c>
      <c r="J84" s="99">
        <v>0.5</v>
      </c>
      <c r="K84" s="59" t="s">
        <v>235</v>
      </c>
      <c r="L84" s="59" t="s">
        <v>236</v>
      </c>
      <c r="O84" s="24" t="s">
        <v>248</v>
      </c>
      <c r="Q84" s="31" t="s">
        <v>45</v>
      </c>
      <c r="R84" s="31" t="s">
        <v>45</v>
      </c>
      <c r="S84" s="31" t="s">
        <v>45</v>
      </c>
      <c r="T84" s="31" t="s">
        <v>45</v>
      </c>
      <c r="U84" s="31" t="s">
        <v>45</v>
      </c>
      <c r="V84" s="31" t="s">
        <v>45</v>
      </c>
      <c r="W84" s="31" t="s">
        <v>45</v>
      </c>
      <c r="X84" s="31" t="s">
        <v>45</v>
      </c>
      <c r="Y84" s="10" t="s">
        <v>45</v>
      </c>
      <c r="AR84" s="10">
        <v>55.8</v>
      </c>
      <c r="AS84" s="24">
        <v>0</v>
      </c>
      <c r="AT84" s="58">
        <v>3005</v>
      </c>
      <c r="AU84" s="10">
        <v>50.7</v>
      </c>
      <c r="AV84" s="10">
        <v>46.85</v>
      </c>
      <c r="AW84" s="10">
        <v>49.68</v>
      </c>
      <c r="AX84" s="10">
        <v>47.75</v>
      </c>
      <c r="BR84" s="10">
        <v>55.6</v>
      </c>
      <c r="BS84" s="24">
        <v>180</v>
      </c>
      <c r="BT84" s="58">
        <v>3005</v>
      </c>
      <c r="BU84" s="10">
        <v>58.4</v>
      </c>
      <c r="BV84" s="10">
        <v>58</v>
      </c>
      <c r="BW84" s="10">
        <v>50.89</v>
      </c>
      <c r="BX84" s="10">
        <v>49.43</v>
      </c>
    </row>
    <row r="85" spans="1:79" x14ac:dyDescent="0.25">
      <c r="A85" s="8">
        <v>44176</v>
      </c>
      <c r="B85" s="25">
        <v>56325</v>
      </c>
      <c r="C85" s="24">
        <v>1245</v>
      </c>
      <c r="D85" s="24">
        <v>70</v>
      </c>
      <c r="E85" s="38" t="s">
        <v>232</v>
      </c>
      <c r="F85" s="38"/>
      <c r="G85" s="25" t="s">
        <v>230</v>
      </c>
      <c r="H85" s="90" t="s">
        <v>45</v>
      </c>
      <c r="I85" s="101" t="s">
        <v>45</v>
      </c>
      <c r="J85" s="101" t="s">
        <v>45</v>
      </c>
      <c r="L85" s="59" t="s">
        <v>257</v>
      </c>
      <c r="O85" s="24" t="s">
        <v>248</v>
      </c>
      <c r="R85" s="31"/>
      <c r="S85" s="31"/>
      <c r="T85" s="31"/>
      <c r="U85" s="31"/>
      <c r="V85" s="31"/>
      <c r="W85" s="31"/>
      <c r="X85" s="31"/>
      <c r="Z85" s="59"/>
      <c r="BA85" s="59"/>
      <c r="BZ85" s="59"/>
      <c r="CA85" s="59"/>
    </row>
    <row r="86" spans="1:79" x14ac:dyDescent="0.25">
      <c r="A86" s="8">
        <v>44176</v>
      </c>
      <c r="B86" s="25">
        <v>56326</v>
      </c>
      <c r="C86" s="24">
        <v>1245</v>
      </c>
      <c r="D86" s="24">
        <v>70</v>
      </c>
      <c r="E86" s="38" t="s">
        <v>232</v>
      </c>
      <c r="G86" s="25" t="s">
        <v>230</v>
      </c>
      <c r="H86" s="90" t="s">
        <v>45</v>
      </c>
      <c r="I86" s="101" t="s">
        <v>45</v>
      </c>
      <c r="J86" s="101" t="s">
        <v>45</v>
      </c>
      <c r="K86" s="59" t="s">
        <v>238</v>
      </c>
      <c r="L86" s="95" t="s">
        <v>237</v>
      </c>
      <c r="O86" s="24" t="s">
        <v>248</v>
      </c>
      <c r="Q86" s="31" t="s">
        <v>45</v>
      </c>
      <c r="R86" s="31" t="s">
        <v>45</v>
      </c>
      <c r="S86" s="31" t="s">
        <v>45</v>
      </c>
      <c r="T86" s="31" t="s">
        <v>45</v>
      </c>
      <c r="U86" s="31" t="s">
        <v>45</v>
      </c>
      <c r="V86" s="31" t="s">
        <v>45</v>
      </c>
      <c r="W86" s="31" t="s">
        <v>45</v>
      </c>
      <c r="X86" s="31" t="s">
        <v>45</v>
      </c>
      <c r="Y86" s="10" t="s">
        <v>45</v>
      </c>
      <c r="AR86" s="10">
        <v>55.8</v>
      </c>
      <c r="AS86" s="24">
        <v>0</v>
      </c>
      <c r="AT86" s="58">
        <v>3005</v>
      </c>
      <c r="AU86" s="10">
        <v>50.7</v>
      </c>
      <c r="AV86" s="10">
        <v>46.85</v>
      </c>
      <c r="AW86" s="10">
        <v>49.68</v>
      </c>
      <c r="AX86" s="10">
        <v>47.75</v>
      </c>
      <c r="BR86" s="10">
        <v>55.6</v>
      </c>
      <c r="BS86" s="24">
        <v>180</v>
      </c>
      <c r="BT86" s="58">
        <v>3005</v>
      </c>
      <c r="BU86" s="10">
        <v>58.4</v>
      </c>
      <c r="BV86" s="10">
        <v>58</v>
      </c>
      <c r="BW86" s="10">
        <v>50.89</v>
      </c>
      <c r="BX86" s="10">
        <v>49.43</v>
      </c>
    </row>
    <row r="87" spans="1:79" x14ac:dyDescent="0.25">
      <c r="A87" s="8">
        <v>44176</v>
      </c>
      <c r="B87" s="25">
        <v>56327</v>
      </c>
      <c r="C87" s="24">
        <v>1245</v>
      </c>
      <c r="D87" s="24">
        <v>70</v>
      </c>
      <c r="E87" s="38" t="s">
        <v>232</v>
      </c>
      <c r="G87" s="25" t="s">
        <v>178</v>
      </c>
      <c r="H87" s="90" t="s">
        <v>45</v>
      </c>
      <c r="I87" s="100">
        <v>0.5</v>
      </c>
      <c r="J87" s="99">
        <v>0.5</v>
      </c>
      <c r="K87" s="59" t="s">
        <v>238</v>
      </c>
      <c r="L87" s="95" t="s">
        <v>240</v>
      </c>
      <c r="O87" s="24" t="s">
        <v>248</v>
      </c>
      <c r="Q87" s="31" t="s">
        <v>45</v>
      </c>
      <c r="R87" s="31" t="s">
        <v>45</v>
      </c>
      <c r="S87" s="31" t="s">
        <v>45</v>
      </c>
      <c r="T87" s="31" t="s">
        <v>45</v>
      </c>
      <c r="U87" s="31" t="s">
        <v>45</v>
      </c>
      <c r="V87" s="31" t="s">
        <v>45</v>
      </c>
      <c r="W87" s="31" t="s">
        <v>45</v>
      </c>
      <c r="X87" s="31" t="s">
        <v>45</v>
      </c>
      <c r="Y87" s="10" t="s">
        <v>45</v>
      </c>
      <c r="AR87" s="10">
        <v>55.8</v>
      </c>
      <c r="AS87" s="24">
        <v>0</v>
      </c>
      <c r="AT87" s="58">
        <v>3005</v>
      </c>
      <c r="AU87" s="10">
        <v>50.7</v>
      </c>
      <c r="AV87" s="10">
        <v>46.85</v>
      </c>
      <c r="AW87" s="10">
        <v>49.68</v>
      </c>
      <c r="AX87" s="10">
        <v>47.75</v>
      </c>
      <c r="BR87" s="10">
        <v>55.6</v>
      </c>
      <c r="BS87" s="24">
        <v>180</v>
      </c>
      <c r="BT87" s="58">
        <v>3005</v>
      </c>
      <c r="BU87" s="10">
        <v>58.4</v>
      </c>
      <c r="BV87" s="10">
        <v>58</v>
      </c>
      <c r="BW87" s="10">
        <v>50.89</v>
      </c>
      <c r="BX87" s="10">
        <v>49.43</v>
      </c>
    </row>
    <row r="88" spans="1:79" x14ac:dyDescent="0.25">
      <c r="A88" s="8">
        <v>44176</v>
      </c>
      <c r="B88" s="25">
        <v>56328</v>
      </c>
      <c r="C88" s="24">
        <v>1245</v>
      </c>
      <c r="D88" s="24">
        <v>70</v>
      </c>
      <c r="E88" s="38" t="s">
        <v>232</v>
      </c>
      <c r="G88" s="25" t="s">
        <v>178</v>
      </c>
      <c r="H88" s="90" t="s">
        <v>45</v>
      </c>
      <c r="I88" s="100">
        <v>0.5</v>
      </c>
      <c r="J88" s="90" t="s">
        <v>45</v>
      </c>
      <c r="K88" s="59" t="s">
        <v>239</v>
      </c>
      <c r="L88" s="59" t="s">
        <v>242</v>
      </c>
      <c r="O88" s="24" t="s">
        <v>248</v>
      </c>
      <c r="Q88" s="31" t="s">
        <v>45</v>
      </c>
      <c r="R88" s="31" t="s">
        <v>45</v>
      </c>
      <c r="S88" s="31" t="s">
        <v>45</v>
      </c>
      <c r="T88" s="31" t="s">
        <v>45</v>
      </c>
      <c r="U88" s="31" t="s">
        <v>45</v>
      </c>
      <c r="V88" s="31" t="s">
        <v>45</v>
      </c>
      <c r="W88" s="31" t="s">
        <v>45</v>
      </c>
      <c r="X88" s="31" t="s">
        <v>45</v>
      </c>
      <c r="Y88" s="10" t="s">
        <v>45</v>
      </c>
      <c r="AR88" s="10">
        <v>55.8</v>
      </c>
      <c r="AS88" s="24">
        <v>0</v>
      </c>
      <c r="AT88" s="58">
        <v>3005</v>
      </c>
      <c r="AU88" s="10">
        <v>50.7</v>
      </c>
      <c r="AV88" s="10">
        <v>46.85</v>
      </c>
      <c r="AW88" s="10">
        <v>49.68</v>
      </c>
      <c r="AX88" s="10">
        <v>47.75</v>
      </c>
      <c r="BR88" s="10">
        <v>55.6</v>
      </c>
      <c r="BS88" s="24">
        <v>180</v>
      </c>
      <c r="BT88" s="58">
        <v>3005</v>
      </c>
      <c r="BU88" s="10">
        <v>58.4</v>
      </c>
      <c r="BV88" s="10">
        <v>58</v>
      </c>
      <c r="BW88" s="10">
        <v>50.89</v>
      </c>
      <c r="BX88" s="10">
        <v>49.43</v>
      </c>
    </row>
    <row r="89" spans="1:79" x14ac:dyDescent="0.25">
      <c r="A89" s="8">
        <v>44176</v>
      </c>
      <c r="B89" s="25">
        <v>56329</v>
      </c>
      <c r="C89" s="24">
        <v>1245</v>
      </c>
      <c r="D89" s="24">
        <v>70</v>
      </c>
      <c r="E89" s="38" t="s">
        <v>232</v>
      </c>
      <c r="F89" s="38"/>
      <c r="G89" s="25" t="s">
        <v>178</v>
      </c>
      <c r="H89" s="90" t="s">
        <v>45</v>
      </c>
      <c r="I89" s="100">
        <v>0.5</v>
      </c>
      <c r="J89" s="90" t="s">
        <v>45</v>
      </c>
      <c r="K89" s="59" t="s">
        <v>241</v>
      </c>
      <c r="L89" s="59" t="s">
        <v>242</v>
      </c>
      <c r="O89" s="24" t="s">
        <v>248</v>
      </c>
      <c r="Q89" s="31" t="s">
        <v>45</v>
      </c>
      <c r="R89" s="31" t="s">
        <v>45</v>
      </c>
      <c r="S89" s="31" t="s">
        <v>45</v>
      </c>
      <c r="T89" s="31" t="s">
        <v>45</v>
      </c>
      <c r="U89" s="31" t="s">
        <v>45</v>
      </c>
      <c r="V89" s="31" t="s">
        <v>45</v>
      </c>
      <c r="W89" s="31" t="s">
        <v>45</v>
      </c>
      <c r="X89" s="31" t="s">
        <v>45</v>
      </c>
      <c r="Y89" s="10" t="s">
        <v>45</v>
      </c>
      <c r="Z89" s="59"/>
      <c r="AR89" s="10">
        <v>55.8</v>
      </c>
      <c r="AS89" s="24">
        <v>180</v>
      </c>
      <c r="AT89" s="58">
        <v>3005</v>
      </c>
      <c r="AU89" s="10">
        <v>50.7</v>
      </c>
      <c r="AV89" s="10">
        <v>46.85</v>
      </c>
      <c r="AW89" s="10">
        <v>49.68</v>
      </c>
      <c r="AX89" s="10">
        <v>47.75</v>
      </c>
      <c r="BA89" s="59"/>
      <c r="BR89" s="10">
        <v>55.6</v>
      </c>
      <c r="BS89" s="24">
        <v>180</v>
      </c>
      <c r="BT89" s="58">
        <v>3005</v>
      </c>
      <c r="BU89" s="10">
        <v>58.4</v>
      </c>
      <c r="BV89" s="10">
        <v>58</v>
      </c>
      <c r="BW89" s="10">
        <v>50.89</v>
      </c>
      <c r="BX89" s="10">
        <v>49.43</v>
      </c>
      <c r="BZ89" s="59"/>
      <c r="CA89" s="59"/>
    </row>
    <row r="90" spans="1:79" x14ac:dyDescent="0.25">
      <c r="A90" s="8">
        <v>44176</v>
      </c>
      <c r="B90" s="25">
        <v>56330</v>
      </c>
      <c r="C90" s="24">
        <v>1245</v>
      </c>
      <c r="D90" s="24">
        <v>70</v>
      </c>
      <c r="E90" s="38" t="s">
        <v>232</v>
      </c>
      <c r="F90" s="38"/>
      <c r="G90" s="25" t="s">
        <v>178</v>
      </c>
      <c r="H90" s="90" t="s">
        <v>45</v>
      </c>
      <c r="I90" s="100">
        <v>0.5</v>
      </c>
      <c r="J90" s="99">
        <v>0.5</v>
      </c>
      <c r="K90" s="59" t="s">
        <v>241</v>
      </c>
      <c r="O90" s="24" t="s">
        <v>248</v>
      </c>
      <c r="Q90" s="31" t="s">
        <v>45</v>
      </c>
      <c r="R90" s="31" t="s">
        <v>45</v>
      </c>
      <c r="S90" s="31" t="s">
        <v>45</v>
      </c>
      <c r="T90" s="31" t="s">
        <v>45</v>
      </c>
      <c r="U90" s="31" t="s">
        <v>45</v>
      </c>
      <c r="V90" s="31" t="s">
        <v>45</v>
      </c>
      <c r="W90" s="31" t="s">
        <v>45</v>
      </c>
      <c r="X90" s="31" t="s">
        <v>45</v>
      </c>
      <c r="Y90" s="10" t="s">
        <v>45</v>
      </c>
      <c r="Z90" s="59"/>
      <c r="AR90" s="10">
        <v>55.8</v>
      </c>
      <c r="AS90" s="24">
        <v>180</v>
      </c>
      <c r="AT90" s="58">
        <v>3005</v>
      </c>
      <c r="AU90" s="10">
        <v>50.7</v>
      </c>
      <c r="AV90" s="10">
        <v>46.85</v>
      </c>
      <c r="AW90" s="10">
        <v>49.68</v>
      </c>
      <c r="AX90" s="10">
        <v>47.75</v>
      </c>
      <c r="BA90" s="59"/>
      <c r="BR90" s="10">
        <v>55.6</v>
      </c>
      <c r="BS90" s="24">
        <v>180</v>
      </c>
      <c r="BT90" s="58">
        <v>3005</v>
      </c>
      <c r="BU90" s="10">
        <v>58.4</v>
      </c>
      <c r="BV90" s="10">
        <v>58</v>
      </c>
      <c r="BW90" s="10">
        <v>50.89</v>
      </c>
      <c r="BX90" s="10">
        <v>49.43</v>
      </c>
      <c r="BZ90" s="59"/>
      <c r="CA90" s="59"/>
    </row>
    <row r="91" spans="1:79" x14ac:dyDescent="0.25">
      <c r="A91" s="8">
        <v>44176</v>
      </c>
      <c r="B91" s="25">
        <v>56331</v>
      </c>
      <c r="C91" s="24">
        <v>1245</v>
      </c>
      <c r="D91" s="24">
        <v>70</v>
      </c>
      <c r="E91" s="38" t="s">
        <v>232</v>
      </c>
      <c r="G91" s="25" t="s">
        <v>178</v>
      </c>
      <c r="H91" s="90" t="s">
        <v>45</v>
      </c>
      <c r="I91" s="100">
        <v>0.5</v>
      </c>
      <c r="J91" s="99">
        <v>0.5</v>
      </c>
      <c r="K91" s="59" t="s">
        <v>249</v>
      </c>
      <c r="O91" s="24" t="s">
        <v>248</v>
      </c>
      <c r="Q91" s="31" t="s">
        <v>45</v>
      </c>
      <c r="R91" s="31" t="s">
        <v>45</v>
      </c>
      <c r="S91" s="31" t="s">
        <v>45</v>
      </c>
      <c r="T91" s="31" t="s">
        <v>45</v>
      </c>
      <c r="U91" s="31" t="s">
        <v>45</v>
      </c>
      <c r="V91" s="31" t="s">
        <v>45</v>
      </c>
      <c r="W91" s="31" t="s">
        <v>45</v>
      </c>
      <c r="X91" s="31" t="s">
        <v>45</v>
      </c>
      <c r="Y91" s="10" t="s">
        <v>45</v>
      </c>
      <c r="AR91" s="10">
        <v>55.8</v>
      </c>
      <c r="AS91" s="24">
        <v>180</v>
      </c>
      <c r="AT91" s="58">
        <v>3005</v>
      </c>
      <c r="AU91" s="10">
        <v>50.7</v>
      </c>
      <c r="AV91" s="10">
        <v>46.85</v>
      </c>
      <c r="AW91" s="10">
        <v>49.68</v>
      </c>
      <c r="AX91" s="10">
        <v>47.75</v>
      </c>
      <c r="BR91" s="10">
        <v>55.6</v>
      </c>
      <c r="BS91" s="24">
        <v>180</v>
      </c>
      <c r="BT91" s="58">
        <v>3005</v>
      </c>
      <c r="BU91" s="10">
        <v>58.4</v>
      </c>
      <c r="BV91" s="10">
        <v>58</v>
      </c>
      <c r="BW91" s="10">
        <v>50.89</v>
      </c>
      <c r="BX91" s="10">
        <v>49.43</v>
      </c>
    </row>
    <row r="92" spans="1:79" ht="30" x14ac:dyDescent="0.25">
      <c r="A92" s="8">
        <v>44176</v>
      </c>
      <c r="B92" s="25">
        <v>56332</v>
      </c>
      <c r="C92" s="24">
        <v>1245</v>
      </c>
      <c r="D92" s="24">
        <v>70</v>
      </c>
      <c r="E92" s="38" t="s">
        <v>232</v>
      </c>
      <c r="G92" s="25" t="s">
        <v>178</v>
      </c>
      <c r="H92" s="90" t="s">
        <v>45</v>
      </c>
      <c r="I92" s="100">
        <v>0.5</v>
      </c>
      <c r="J92" s="99">
        <v>0.5</v>
      </c>
      <c r="K92" s="59" t="s">
        <v>253</v>
      </c>
      <c r="L92" s="59" t="s">
        <v>254</v>
      </c>
      <c r="M92" s="95" t="s">
        <v>256</v>
      </c>
      <c r="O92" s="24" t="s">
        <v>247</v>
      </c>
      <c r="Q92" s="31" t="s">
        <v>45</v>
      </c>
      <c r="R92" s="31" t="s">
        <v>45</v>
      </c>
      <c r="S92" s="31" t="s">
        <v>45</v>
      </c>
      <c r="T92" s="31" t="s">
        <v>45</v>
      </c>
      <c r="U92" s="31" t="s">
        <v>45</v>
      </c>
      <c r="V92" s="31" t="s">
        <v>45</v>
      </c>
      <c r="W92" s="31" t="s">
        <v>45</v>
      </c>
      <c r="X92" s="31" t="s">
        <v>45</v>
      </c>
      <c r="Y92" s="10" t="s">
        <v>45</v>
      </c>
      <c r="AR92" s="10">
        <v>55.8</v>
      </c>
      <c r="AS92" s="24">
        <v>180</v>
      </c>
      <c r="AT92" s="58">
        <v>3005</v>
      </c>
      <c r="AU92" s="10">
        <v>50.7</v>
      </c>
      <c r="AV92" s="10">
        <v>46.85</v>
      </c>
      <c r="AW92" s="10">
        <v>49.68</v>
      </c>
      <c r="AX92" s="10">
        <v>47.75</v>
      </c>
      <c r="BR92" s="10">
        <v>55.6</v>
      </c>
      <c r="BS92" s="24">
        <v>180</v>
      </c>
      <c r="BT92" s="58">
        <v>3005</v>
      </c>
      <c r="BU92" s="10">
        <v>58.4</v>
      </c>
      <c r="BV92" s="10">
        <v>58</v>
      </c>
      <c r="BW92" s="10">
        <v>50.89</v>
      </c>
      <c r="BX92" s="10">
        <v>49.43</v>
      </c>
    </row>
    <row r="93" spans="1:79" x14ac:dyDescent="0.25">
      <c r="A93" s="8">
        <v>44176</v>
      </c>
      <c r="B93" s="25">
        <v>56333</v>
      </c>
      <c r="C93" s="24">
        <v>1245</v>
      </c>
      <c r="D93" s="24">
        <v>70</v>
      </c>
      <c r="E93" s="38" t="s">
        <v>232</v>
      </c>
      <c r="G93" s="25" t="s">
        <v>45</v>
      </c>
      <c r="H93" s="90" t="s">
        <v>45</v>
      </c>
      <c r="I93" s="90" t="s">
        <v>45</v>
      </c>
      <c r="J93" s="90" t="s">
        <v>45</v>
      </c>
      <c r="K93" s="59" t="s">
        <v>251</v>
      </c>
      <c r="O93" s="24" t="s">
        <v>247</v>
      </c>
      <c r="Q93" s="31" t="s">
        <v>45</v>
      </c>
      <c r="R93" s="31" t="s">
        <v>45</v>
      </c>
      <c r="S93" s="31" t="s">
        <v>45</v>
      </c>
      <c r="T93" s="31" t="s">
        <v>45</v>
      </c>
      <c r="U93" s="31" t="s">
        <v>45</v>
      </c>
      <c r="V93" s="31" t="s">
        <v>45</v>
      </c>
      <c r="W93" s="31" t="s">
        <v>45</v>
      </c>
      <c r="X93" s="31" t="s">
        <v>45</v>
      </c>
      <c r="Y93" s="10" t="s">
        <v>45</v>
      </c>
      <c r="AR93" s="10">
        <v>55.8</v>
      </c>
      <c r="AS93" s="24">
        <v>180</v>
      </c>
      <c r="AT93" s="58">
        <v>3005</v>
      </c>
      <c r="AU93" s="10">
        <v>50.7</v>
      </c>
      <c r="AV93" s="10">
        <v>46.85</v>
      </c>
      <c r="AW93" s="10">
        <v>49.68</v>
      </c>
      <c r="AX93" s="10">
        <v>47.75</v>
      </c>
      <c r="BR93" s="10">
        <v>55.6</v>
      </c>
      <c r="BS93" s="24">
        <v>180</v>
      </c>
      <c r="BT93" s="58">
        <v>3005</v>
      </c>
      <c r="BU93" s="10">
        <v>58.4</v>
      </c>
      <c r="BV93" s="10">
        <v>58</v>
      </c>
      <c r="BW93" s="10">
        <v>50.89</v>
      </c>
      <c r="BX93" s="10">
        <v>49.43</v>
      </c>
    </row>
    <row r="94" spans="1:79" x14ac:dyDescent="0.25">
      <c r="A94" s="8">
        <v>44176</v>
      </c>
      <c r="B94" s="25">
        <v>56334</v>
      </c>
      <c r="C94" s="24">
        <v>1245</v>
      </c>
      <c r="D94" s="24">
        <v>70</v>
      </c>
      <c r="E94" s="38" t="s">
        <v>232</v>
      </c>
      <c r="G94" s="25" t="s">
        <v>45</v>
      </c>
      <c r="H94" s="90" t="s">
        <v>45</v>
      </c>
      <c r="I94" s="90" t="s">
        <v>45</v>
      </c>
      <c r="J94" s="90" t="s">
        <v>45</v>
      </c>
      <c r="K94" s="59" t="s">
        <v>250</v>
      </c>
      <c r="O94" s="24" t="s">
        <v>247</v>
      </c>
      <c r="Q94" s="31" t="s">
        <v>45</v>
      </c>
      <c r="R94" s="31" t="s">
        <v>45</v>
      </c>
      <c r="S94" s="31" t="s">
        <v>45</v>
      </c>
      <c r="T94" s="31" t="s">
        <v>45</v>
      </c>
      <c r="U94" s="31" t="s">
        <v>45</v>
      </c>
      <c r="V94" s="31" t="s">
        <v>45</v>
      </c>
      <c r="W94" s="31" t="s">
        <v>45</v>
      </c>
      <c r="X94" s="31" t="s">
        <v>45</v>
      </c>
      <c r="Y94" s="10" t="s">
        <v>45</v>
      </c>
      <c r="AR94" s="10">
        <v>55.8</v>
      </c>
      <c r="AS94" s="24">
        <v>180</v>
      </c>
      <c r="AT94" s="58">
        <v>3005</v>
      </c>
      <c r="AU94" s="10">
        <v>50.7</v>
      </c>
      <c r="AV94" s="10">
        <v>46.85</v>
      </c>
      <c r="AW94" s="10">
        <v>49.68</v>
      </c>
      <c r="AX94" s="10">
        <v>47.75</v>
      </c>
      <c r="BR94" s="10">
        <v>55.6</v>
      </c>
      <c r="BS94" s="24">
        <v>180</v>
      </c>
      <c r="BT94" s="58">
        <v>3005</v>
      </c>
      <c r="BU94" s="10">
        <v>58.4</v>
      </c>
      <c r="BV94" s="10">
        <v>58</v>
      </c>
      <c r="BW94" s="10">
        <v>50.89</v>
      </c>
      <c r="BX94" s="10">
        <v>49.43</v>
      </c>
    </row>
    <row r="95" spans="1:79" x14ac:dyDescent="0.25">
      <c r="A95" s="8">
        <v>44176</v>
      </c>
      <c r="B95" s="25">
        <v>56335</v>
      </c>
      <c r="C95" s="24">
        <v>1245</v>
      </c>
      <c r="D95" s="24">
        <v>70</v>
      </c>
      <c r="E95" s="38" t="s">
        <v>232</v>
      </c>
      <c r="F95" s="38"/>
      <c r="G95" s="25" t="s">
        <v>45</v>
      </c>
      <c r="H95" s="90" t="s">
        <v>45</v>
      </c>
      <c r="I95" s="90" t="s">
        <v>45</v>
      </c>
      <c r="J95" s="90" t="s">
        <v>45</v>
      </c>
      <c r="K95" s="59" t="s">
        <v>250</v>
      </c>
      <c r="O95" s="24" t="s">
        <v>247</v>
      </c>
      <c r="R95" s="31"/>
      <c r="S95" s="31"/>
      <c r="T95" s="31"/>
      <c r="U95" s="31"/>
      <c r="V95" s="31"/>
      <c r="W95" s="31"/>
      <c r="X95" s="31"/>
      <c r="Z95" s="59"/>
      <c r="AR95" s="10">
        <v>55.8</v>
      </c>
      <c r="AS95" s="24">
        <v>180</v>
      </c>
      <c r="AT95" s="58">
        <v>3005</v>
      </c>
      <c r="AU95" s="10">
        <v>50.7</v>
      </c>
      <c r="AV95" s="10">
        <v>46.85</v>
      </c>
      <c r="AW95" s="10">
        <v>49.68</v>
      </c>
      <c r="AX95" s="10">
        <v>47.75</v>
      </c>
      <c r="BA95" s="59"/>
      <c r="BR95" s="10">
        <v>55.6</v>
      </c>
      <c r="BS95" s="24">
        <v>180</v>
      </c>
      <c r="BT95" s="58">
        <v>3005</v>
      </c>
      <c r="BU95" s="10">
        <v>58.4</v>
      </c>
      <c r="BV95" s="10">
        <v>58</v>
      </c>
      <c r="BW95" s="10">
        <v>50.89</v>
      </c>
      <c r="BX95" s="10">
        <v>49.43</v>
      </c>
      <c r="BZ95" s="59"/>
      <c r="CA95" s="59"/>
    </row>
    <row r="96" spans="1:79" ht="30" x14ac:dyDescent="0.25">
      <c r="A96" s="8">
        <v>44176</v>
      </c>
      <c r="B96" s="25">
        <v>56336</v>
      </c>
      <c r="C96" s="24">
        <v>1245</v>
      </c>
      <c r="D96" s="24">
        <v>70</v>
      </c>
      <c r="E96" s="38" t="s">
        <v>232</v>
      </c>
      <c r="G96" s="25" t="s">
        <v>230</v>
      </c>
      <c r="H96" s="90" t="s">
        <v>45</v>
      </c>
      <c r="I96" s="101" t="s">
        <v>45</v>
      </c>
      <c r="J96" s="101" t="s">
        <v>45</v>
      </c>
      <c r="K96" s="59" t="s">
        <v>252</v>
      </c>
      <c r="L96" s="59" t="s">
        <v>243</v>
      </c>
      <c r="M96" s="95" t="s">
        <v>255</v>
      </c>
      <c r="O96" s="24" t="s">
        <v>246</v>
      </c>
      <c r="Q96" s="31" t="s">
        <v>45</v>
      </c>
      <c r="R96" s="31" t="s">
        <v>45</v>
      </c>
      <c r="S96" s="31" t="s">
        <v>45</v>
      </c>
      <c r="T96" s="31" t="s">
        <v>45</v>
      </c>
      <c r="U96" s="31" t="s">
        <v>45</v>
      </c>
      <c r="V96" s="31" t="s">
        <v>45</v>
      </c>
      <c r="W96" s="31" t="s">
        <v>45</v>
      </c>
      <c r="X96" s="31" t="s">
        <v>45</v>
      </c>
      <c r="Y96" s="10" t="s">
        <v>45</v>
      </c>
      <c r="AR96" s="10">
        <v>55.8</v>
      </c>
      <c r="AS96" s="24">
        <v>180</v>
      </c>
      <c r="AT96" s="58">
        <v>3005</v>
      </c>
      <c r="AU96" s="10">
        <v>50.7</v>
      </c>
      <c r="AV96" s="10">
        <v>46.85</v>
      </c>
      <c r="AW96" s="10">
        <v>49.68</v>
      </c>
      <c r="AX96" s="10">
        <v>47.75</v>
      </c>
      <c r="BR96" s="10">
        <v>55.6</v>
      </c>
      <c r="BS96" s="24">
        <v>180</v>
      </c>
      <c r="BT96" s="58">
        <v>3005</v>
      </c>
      <c r="BU96" s="10">
        <v>58.4</v>
      </c>
      <c r="BV96" s="10">
        <v>58</v>
      </c>
      <c r="BW96" s="10">
        <v>50.89</v>
      </c>
      <c r="BX96" s="10">
        <v>49.43</v>
      </c>
    </row>
    <row r="97" spans="1:79" x14ac:dyDescent="0.25">
      <c r="A97" s="8">
        <v>44176</v>
      </c>
      <c r="B97" s="25">
        <v>56337</v>
      </c>
      <c r="C97" s="24">
        <v>1245</v>
      </c>
      <c r="D97" s="24">
        <v>70</v>
      </c>
      <c r="E97" s="38" t="s">
        <v>232</v>
      </c>
      <c r="G97" s="25" t="s">
        <v>178</v>
      </c>
      <c r="H97" s="90" t="s">
        <v>45</v>
      </c>
      <c r="I97" s="100">
        <v>0.5</v>
      </c>
      <c r="J97" s="99">
        <v>0.5</v>
      </c>
      <c r="K97" s="59" t="s">
        <v>244</v>
      </c>
      <c r="O97" s="24">
        <v>139</v>
      </c>
      <c r="Q97" s="31" t="s">
        <v>45</v>
      </c>
      <c r="R97" s="31" t="s">
        <v>45</v>
      </c>
      <c r="S97" s="31" t="s">
        <v>45</v>
      </c>
      <c r="T97" s="31" t="s">
        <v>45</v>
      </c>
      <c r="U97" s="31" t="s">
        <v>45</v>
      </c>
      <c r="V97" s="31" t="s">
        <v>45</v>
      </c>
      <c r="W97" s="31" t="s">
        <v>45</v>
      </c>
      <c r="X97" s="31" t="s">
        <v>45</v>
      </c>
      <c r="Y97" s="10" t="s">
        <v>45</v>
      </c>
      <c r="AR97" s="10">
        <v>55.8</v>
      </c>
      <c r="AS97" s="24">
        <v>180</v>
      </c>
      <c r="AT97" s="58">
        <v>3005</v>
      </c>
      <c r="AU97" s="10">
        <v>50.7</v>
      </c>
      <c r="AV97" s="10">
        <v>46.85</v>
      </c>
      <c r="AW97" s="10">
        <v>49.68</v>
      </c>
      <c r="AX97" s="10">
        <v>47.75</v>
      </c>
      <c r="BR97" s="10">
        <v>55.6</v>
      </c>
      <c r="BS97" s="24">
        <v>180</v>
      </c>
      <c r="BT97" s="58">
        <v>3005</v>
      </c>
      <c r="BU97" s="10">
        <v>58.4</v>
      </c>
      <c r="BV97" s="10">
        <v>58</v>
      </c>
      <c r="BW97" s="10">
        <v>50.89</v>
      </c>
      <c r="BX97" s="10">
        <v>49.43</v>
      </c>
    </row>
    <row r="98" spans="1:79" x14ac:dyDescent="0.25">
      <c r="A98" s="8">
        <v>44176</v>
      </c>
      <c r="B98" s="25">
        <v>56338</v>
      </c>
      <c r="G98" s="25" t="s">
        <v>230</v>
      </c>
      <c r="H98" s="90" t="s">
        <v>45</v>
      </c>
      <c r="I98" s="90" t="s">
        <v>45</v>
      </c>
      <c r="J98" s="90" t="s">
        <v>45</v>
      </c>
      <c r="L98" s="59" t="s">
        <v>243</v>
      </c>
      <c r="O98" s="24">
        <v>139</v>
      </c>
      <c r="Q98" s="31" t="s">
        <v>45</v>
      </c>
      <c r="R98" s="31" t="s">
        <v>45</v>
      </c>
      <c r="S98" s="31" t="s">
        <v>45</v>
      </c>
      <c r="T98" s="31" t="s">
        <v>45</v>
      </c>
      <c r="U98" s="31" t="s">
        <v>45</v>
      </c>
      <c r="V98" s="31" t="s">
        <v>45</v>
      </c>
      <c r="W98" s="31" t="s">
        <v>45</v>
      </c>
      <c r="X98" s="31" t="s">
        <v>45</v>
      </c>
      <c r="Y98" s="10" t="s">
        <v>45</v>
      </c>
      <c r="AR98" s="10">
        <v>55.8</v>
      </c>
      <c r="AS98" s="24">
        <v>180</v>
      </c>
      <c r="AT98" s="58">
        <v>3005</v>
      </c>
      <c r="AU98" s="10">
        <v>50.7</v>
      </c>
      <c r="AV98" s="10">
        <v>46.85</v>
      </c>
      <c r="AW98" s="10">
        <v>49.68</v>
      </c>
      <c r="AX98" s="10">
        <v>47.75</v>
      </c>
      <c r="BR98" s="10">
        <v>55.6</v>
      </c>
      <c r="BS98" s="24">
        <v>180</v>
      </c>
      <c r="BT98" s="58">
        <v>3005</v>
      </c>
      <c r="BU98" s="10">
        <v>58.4</v>
      </c>
      <c r="BV98" s="10">
        <v>58</v>
      </c>
      <c r="BW98" s="10">
        <v>50.89</v>
      </c>
      <c r="BX98" s="10">
        <v>49.43</v>
      </c>
    </row>
    <row r="99" spans="1:79" x14ac:dyDescent="0.25">
      <c r="A99" s="8">
        <v>44176</v>
      </c>
      <c r="B99" s="25">
        <v>56339</v>
      </c>
      <c r="G99" s="25" t="s">
        <v>178</v>
      </c>
      <c r="H99" s="90" t="s">
        <v>45</v>
      </c>
      <c r="I99" s="99">
        <v>0.5</v>
      </c>
      <c r="J99" s="99">
        <v>0.5</v>
      </c>
      <c r="K99" s="59" t="s">
        <v>259</v>
      </c>
      <c r="L99" s="59" t="s">
        <v>258</v>
      </c>
      <c r="O99" s="24">
        <v>139</v>
      </c>
      <c r="Q99" s="31" t="s">
        <v>45</v>
      </c>
      <c r="R99" s="31" t="s">
        <v>45</v>
      </c>
      <c r="S99" s="31" t="s">
        <v>45</v>
      </c>
      <c r="T99" s="31" t="s">
        <v>45</v>
      </c>
      <c r="U99" s="31" t="s">
        <v>45</v>
      </c>
      <c r="V99" s="31" t="s">
        <v>45</v>
      </c>
      <c r="W99" s="31" t="s">
        <v>45</v>
      </c>
      <c r="X99" s="31" t="s">
        <v>45</v>
      </c>
      <c r="Y99" s="10" t="s">
        <v>45</v>
      </c>
      <c r="AR99" s="10">
        <v>55.8</v>
      </c>
      <c r="AS99" s="24">
        <v>180</v>
      </c>
      <c r="AT99" s="58">
        <v>3005</v>
      </c>
      <c r="AU99" s="10">
        <v>50.7</v>
      </c>
      <c r="AV99" s="10">
        <v>46.85</v>
      </c>
      <c r="AW99" s="10">
        <v>49.68</v>
      </c>
      <c r="AX99" s="10">
        <v>47.75</v>
      </c>
      <c r="BR99" s="10">
        <v>55.6</v>
      </c>
      <c r="BS99" s="24">
        <v>180</v>
      </c>
      <c r="BT99" s="58">
        <v>3005</v>
      </c>
      <c r="BU99" s="10">
        <v>58.4</v>
      </c>
      <c r="BV99" s="10">
        <v>58</v>
      </c>
      <c r="BW99" s="10">
        <v>50.89</v>
      </c>
      <c r="BX99" s="10">
        <v>49.43</v>
      </c>
    </row>
    <row r="100" spans="1:79" ht="30" x14ac:dyDescent="0.25">
      <c r="A100" s="8">
        <v>44176</v>
      </c>
      <c r="B100" s="25">
        <v>56340</v>
      </c>
      <c r="G100" s="25" t="s">
        <v>178</v>
      </c>
      <c r="H100" s="90" t="s">
        <v>45</v>
      </c>
      <c r="I100" s="99">
        <v>0.5</v>
      </c>
      <c r="J100" s="99">
        <v>0.5</v>
      </c>
      <c r="K100" s="59" t="s">
        <v>225</v>
      </c>
      <c r="L100" s="59" t="s">
        <v>260</v>
      </c>
      <c r="O100" s="24">
        <v>139</v>
      </c>
      <c r="Q100" s="31" t="s">
        <v>45</v>
      </c>
      <c r="R100" s="31" t="s">
        <v>45</v>
      </c>
      <c r="S100" s="31" t="s">
        <v>45</v>
      </c>
      <c r="T100" s="31" t="s">
        <v>45</v>
      </c>
      <c r="U100" s="31" t="s">
        <v>45</v>
      </c>
      <c r="V100" s="31" t="s">
        <v>45</v>
      </c>
      <c r="W100" s="31" t="s">
        <v>45</v>
      </c>
      <c r="X100" s="31" t="s">
        <v>45</v>
      </c>
      <c r="Y100" s="10" t="s">
        <v>45</v>
      </c>
      <c r="AR100" s="10">
        <v>55.8</v>
      </c>
      <c r="AS100" s="24">
        <v>180</v>
      </c>
      <c r="AT100" s="58">
        <v>3005</v>
      </c>
      <c r="AU100" s="10">
        <v>50.7</v>
      </c>
      <c r="AV100" s="10">
        <v>46.85</v>
      </c>
      <c r="AW100" s="10">
        <v>49.68</v>
      </c>
      <c r="AX100" s="10">
        <v>47.75</v>
      </c>
      <c r="BR100" s="10">
        <v>55.6</v>
      </c>
      <c r="BS100" s="24">
        <v>180</v>
      </c>
      <c r="BT100" s="58">
        <v>3005</v>
      </c>
      <c r="BU100" s="10">
        <v>58.4</v>
      </c>
      <c r="BV100" s="10">
        <v>58</v>
      </c>
      <c r="BW100" s="10">
        <v>50.89</v>
      </c>
      <c r="BX100" s="10">
        <v>49.43</v>
      </c>
    </row>
    <row r="101" spans="1:79" x14ac:dyDescent="0.25">
      <c r="A101" s="8">
        <v>44176</v>
      </c>
      <c r="B101" s="25">
        <v>56341</v>
      </c>
      <c r="G101" s="25" t="s">
        <v>230</v>
      </c>
      <c r="H101" s="90" t="s">
        <v>45</v>
      </c>
      <c r="I101" s="90" t="s">
        <v>45</v>
      </c>
      <c r="J101" s="90" t="s">
        <v>45</v>
      </c>
      <c r="K101" s="59" t="s">
        <v>225</v>
      </c>
      <c r="L101" s="59" t="s">
        <v>257</v>
      </c>
      <c r="O101" s="24">
        <v>139</v>
      </c>
      <c r="Q101" s="31" t="s">
        <v>45</v>
      </c>
      <c r="R101" s="31" t="s">
        <v>45</v>
      </c>
      <c r="S101" s="31" t="s">
        <v>45</v>
      </c>
      <c r="T101" s="31" t="s">
        <v>45</v>
      </c>
      <c r="U101" s="31" t="s">
        <v>45</v>
      </c>
      <c r="V101" s="31" t="s">
        <v>45</v>
      </c>
      <c r="W101" s="31" t="s">
        <v>45</v>
      </c>
      <c r="X101" s="31" t="s">
        <v>45</v>
      </c>
      <c r="Y101" s="10" t="s">
        <v>45</v>
      </c>
      <c r="AR101" s="10">
        <v>55.8</v>
      </c>
      <c r="AS101" s="24">
        <v>180</v>
      </c>
      <c r="AT101" s="58">
        <v>3005</v>
      </c>
      <c r="AU101" s="10">
        <v>50.7</v>
      </c>
      <c r="AV101" s="10">
        <v>46.85</v>
      </c>
      <c r="AW101" s="10">
        <v>49.68</v>
      </c>
      <c r="AX101" s="10">
        <v>47.75</v>
      </c>
      <c r="BR101" s="10">
        <v>55.6</v>
      </c>
      <c r="BS101" s="24">
        <v>180</v>
      </c>
      <c r="BT101" s="58">
        <v>3005</v>
      </c>
      <c r="BU101" s="10">
        <v>58.4</v>
      </c>
      <c r="BV101" s="10">
        <v>58</v>
      </c>
      <c r="BW101" s="10">
        <v>50.89</v>
      </c>
      <c r="BX101" s="10">
        <v>49.43</v>
      </c>
    </row>
    <row r="102" spans="1:79" x14ac:dyDescent="0.25">
      <c r="A102" s="8">
        <v>44176</v>
      </c>
      <c r="B102" s="25">
        <v>56342</v>
      </c>
      <c r="G102" s="25" t="s">
        <v>178</v>
      </c>
      <c r="H102" s="90" t="s">
        <v>45</v>
      </c>
      <c r="I102" s="99">
        <v>0.5</v>
      </c>
      <c r="J102" s="99">
        <v>0.5</v>
      </c>
      <c r="L102" s="59" t="s">
        <v>261</v>
      </c>
      <c r="O102" s="24">
        <v>139</v>
      </c>
      <c r="Q102" s="31" t="s">
        <v>45</v>
      </c>
      <c r="R102" s="31" t="s">
        <v>45</v>
      </c>
      <c r="S102" s="31" t="s">
        <v>45</v>
      </c>
      <c r="T102" s="31" t="s">
        <v>45</v>
      </c>
      <c r="U102" s="31" t="s">
        <v>45</v>
      </c>
      <c r="V102" s="31" t="s">
        <v>45</v>
      </c>
      <c r="W102" s="31" t="s">
        <v>45</v>
      </c>
      <c r="X102" s="31" t="s">
        <v>45</v>
      </c>
      <c r="Y102" s="10" t="s">
        <v>45</v>
      </c>
      <c r="AR102" s="10">
        <v>55.8</v>
      </c>
      <c r="AS102" s="24">
        <v>180</v>
      </c>
      <c r="AT102" s="58">
        <v>3005</v>
      </c>
      <c r="AU102" s="10">
        <v>50.7</v>
      </c>
      <c r="AV102" s="10">
        <v>46.85</v>
      </c>
      <c r="AW102" s="10">
        <v>49.68</v>
      </c>
      <c r="AX102" s="10">
        <v>47.75</v>
      </c>
      <c r="BR102" s="10">
        <v>55.6</v>
      </c>
      <c r="BS102" s="24">
        <v>180</v>
      </c>
      <c r="BT102" s="58">
        <v>3005</v>
      </c>
      <c r="BU102" s="10">
        <v>58.4</v>
      </c>
      <c r="BV102" s="10">
        <v>58</v>
      </c>
      <c r="BW102" s="10">
        <v>50.89</v>
      </c>
      <c r="BX102" s="10">
        <v>49.43</v>
      </c>
    </row>
    <row r="103" spans="1:79" ht="30" x14ac:dyDescent="0.25">
      <c r="A103" s="8">
        <v>44176</v>
      </c>
      <c r="B103" s="25">
        <v>56343</v>
      </c>
      <c r="E103" s="38"/>
      <c r="F103" s="38"/>
      <c r="G103" s="25" t="s">
        <v>230</v>
      </c>
      <c r="H103" s="90" t="s">
        <v>45</v>
      </c>
      <c r="I103" s="101">
        <v>1</v>
      </c>
      <c r="J103" s="101" t="s">
        <v>45</v>
      </c>
      <c r="K103" s="59" t="s">
        <v>262</v>
      </c>
      <c r="L103" s="59" t="s">
        <v>257</v>
      </c>
      <c r="M103" s="95" t="s">
        <v>264</v>
      </c>
      <c r="O103" s="24">
        <v>139</v>
      </c>
      <c r="Q103" s="31" t="s">
        <v>45</v>
      </c>
      <c r="R103" s="31" t="s">
        <v>45</v>
      </c>
      <c r="S103" s="31" t="s">
        <v>45</v>
      </c>
      <c r="T103" s="31" t="s">
        <v>45</v>
      </c>
      <c r="U103" s="31" t="s">
        <v>45</v>
      </c>
      <c r="V103" s="31" t="s">
        <v>45</v>
      </c>
      <c r="W103" s="31" t="s">
        <v>45</v>
      </c>
      <c r="X103" s="31" t="s">
        <v>45</v>
      </c>
      <c r="Y103" s="10" t="s">
        <v>45</v>
      </c>
      <c r="Z103" s="59"/>
      <c r="AR103" s="10">
        <v>55.8</v>
      </c>
      <c r="AS103" s="24">
        <v>180</v>
      </c>
      <c r="AT103" s="58">
        <v>3005</v>
      </c>
      <c r="AU103" s="10">
        <v>50.7</v>
      </c>
      <c r="AV103" s="10">
        <v>46.85</v>
      </c>
      <c r="AW103" s="10">
        <v>49.68</v>
      </c>
      <c r="AX103" s="10">
        <v>47.75</v>
      </c>
      <c r="BA103" s="59"/>
      <c r="BR103" s="10">
        <v>55.6</v>
      </c>
      <c r="BS103" s="24">
        <v>180</v>
      </c>
      <c r="BT103" s="58">
        <v>3005</v>
      </c>
      <c r="BU103" s="10">
        <v>58.4</v>
      </c>
      <c r="BV103" s="10">
        <v>58</v>
      </c>
      <c r="BW103" s="10">
        <v>50.89</v>
      </c>
      <c r="BX103" s="10">
        <v>49.43</v>
      </c>
      <c r="BZ103" s="59"/>
      <c r="CA103" s="59"/>
    </row>
    <row r="104" spans="1:79" x14ac:dyDescent="0.25">
      <c r="A104" s="8">
        <v>44176</v>
      </c>
      <c r="B104" s="25">
        <v>56344</v>
      </c>
      <c r="G104" s="25" t="s">
        <v>178</v>
      </c>
      <c r="H104" s="90" t="s">
        <v>45</v>
      </c>
      <c r="I104" s="99">
        <v>1</v>
      </c>
      <c r="J104" s="90" t="s">
        <v>45</v>
      </c>
      <c r="K104" s="3" t="s">
        <v>225</v>
      </c>
      <c r="L104" s="59" t="s">
        <v>265</v>
      </c>
      <c r="M104" s="3"/>
      <c r="N104" s="59" t="s">
        <v>743</v>
      </c>
      <c r="O104" s="24">
        <v>139</v>
      </c>
      <c r="Q104" s="31" t="s">
        <v>45</v>
      </c>
      <c r="R104" s="31" t="s">
        <v>45</v>
      </c>
      <c r="S104" s="31" t="s">
        <v>45</v>
      </c>
      <c r="T104" s="31" t="s">
        <v>45</v>
      </c>
      <c r="U104" s="31" t="s">
        <v>45</v>
      </c>
      <c r="V104" s="31" t="s">
        <v>45</v>
      </c>
      <c r="W104" s="31" t="s">
        <v>45</v>
      </c>
      <c r="X104" s="31" t="s">
        <v>45</v>
      </c>
      <c r="Y104" s="10" t="s">
        <v>45</v>
      </c>
      <c r="AR104" s="10">
        <v>55.8</v>
      </c>
      <c r="AS104" s="24">
        <v>180</v>
      </c>
      <c r="AT104" s="58">
        <v>3005</v>
      </c>
      <c r="AU104" s="10">
        <v>50.7</v>
      </c>
      <c r="AV104" s="10">
        <v>46.85</v>
      </c>
      <c r="AW104" s="10">
        <v>49.68</v>
      </c>
      <c r="AX104" s="10">
        <v>47.75</v>
      </c>
      <c r="AY104" s="10">
        <v>1.2</v>
      </c>
      <c r="AZ104" s="10">
        <v>1</v>
      </c>
      <c r="BR104" s="10">
        <v>55.6</v>
      </c>
      <c r="BS104" s="24">
        <v>180</v>
      </c>
      <c r="BT104" s="58">
        <v>3005</v>
      </c>
      <c r="BU104" s="10">
        <v>58.4</v>
      </c>
      <c r="BV104" s="10">
        <v>58</v>
      </c>
      <c r="BW104" s="10">
        <v>50.89</v>
      </c>
      <c r="BX104" s="10">
        <v>49.43</v>
      </c>
      <c r="BY104" s="10" t="s">
        <v>45</v>
      </c>
      <c r="BZ104" s="1" t="s">
        <v>45</v>
      </c>
    </row>
    <row r="105" spans="1:79" ht="60" x14ac:dyDescent="0.25">
      <c r="A105" s="8">
        <v>44176</v>
      </c>
      <c r="B105" s="25">
        <v>56345</v>
      </c>
      <c r="G105" s="25" t="s">
        <v>178</v>
      </c>
      <c r="H105" s="90" t="s">
        <v>45</v>
      </c>
      <c r="I105" s="90" t="s">
        <v>45</v>
      </c>
      <c r="J105" s="99">
        <v>1</v>
      </c>
      <c r="K105" s="59" t="s">
        <v>263</v>
      </c>
      <c r="L105" s="59" t="s">
        <v>266</v>
      </c>
      <c r="N105" s="59" t="s">
        <v>267</v>
      </c>
      <c r="Q105" s="31" t="s">
        <v>45</v>
      </c>
      <c r="R105" s="31" t="s">
        <v>45</v>
      </c>
      <c r="S105" s="31" t="s">
        <v>45</v>
      </c>
      <c r="T105" s="31" t="s">
        <v>45</v>
      </c>
      <c r="U105" s="31" t="s">
        <v>45</v>
      </c>
      <c r="V105" s="31" t="s">
        <v>45</v>
      </c>
      <c r="W105" s="31" t="s">
        <v>45</v>
      </c>
      <c r="X105" s="31" t="s">
        <v>45</v>
      </c>
      <c r="Y105" s="10" t="s">
        <v>45</v>
      </c>
      <c r="AR105" s="10">
        <v>55.8</v>
      </c>
      <c r="AS105" s="24">
        <v>180</v>
      </c>
      <c r="AT105" s="58">
        <v>3005</v>
      </c>
      <c r="AU105" s="10">
        <v>50.7</v>
      </c>
      <c r="AV105" s="10">
        <v>46.85</v>
      </c>
      <c r="AW105" s="10">
        <v>49.68</v>
      </c>
      <c r="AX105" s="10">
        <v>47.75</v>
      </c>
      <c r="BR105" s="10">
        <v>55.6</v>
      </c>
      <c r="BS105" s="24">
        <v>180</v>
      </c>
      <c r="BT105" s="58">
        <v>3005</v>
      </c>
      <c r="BU105" s="10">
        <v>58.4</v>
      </c>
      <c r="BV105" s="10">
        <v>58</v>
      </c>
      <c r="BW105" s="10">
        <v>50.89</v>
      </c>
      <c r="BX105" s="10">
        <v>49.43</v>
      </c>
    </row>
    <row r="106" spans="1:79" s="112" customFormat="1" x14ac:dyDescent="0.25">
      <c r="A106" s="105"/>
      <c r="B106" s="108"/>
      <c r="C106" s="106"/>
      <c r="D106" s="106"/>
      <c r="E106" s="107"/>
      <c r="F106" s="107"/>
      <c r="G106" s="108"/>
      <c r="H106" s="109"/>
      <c r="I106" s="109"/>
      <c r="J106" s="109"/>
      <c r="K106" s="110"/>
      <c r="L106" s="110"/>
      <c r="M106" s="111"/>
      <c r="N106" s="110"/>
      <c r="O106" s="106"/>
      <c r="Q106" s="113" t="s">
        <v>45</v>
      </c>
      <c r="R106" s="113" t="s">
        <v>45</v>
      </c>
      <c r="S106" s="113" t="s">
        <v>45</v>
      </c>
      <c r="T106" s="113" t="s">
        <v>45</v>
      </c>
      <c r="U106" s="113" t="s">
        <v>45</v>
      </c>
      <c r="V106" s="113" t="s">
        <v>45</v>
      </c>
      <c r="W106" s="113" t="s">
        <v>45</v>
      </c>
      <c r="X106" s="113" t="s">
        <v>45</v>
      </c>
      <c r="Y106" s="114" t="s">
        <v>45</v>
      </c>
      <c r="Z106" s="110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>
        <v>55.8</v>
      </c>
      <c r="AS106" s="106">
        <v>180</v>
      </c>
      <c r="AT106" s="115">
        <v>3005</v>
      </c>
      <c r="AU106" s="114">
        <v>50.7</v>
      </c>
      <c r="AV106" s="114">
        <v>46.85</v>
      </c>
      <c r="AW106" s="114">
        <v>49.68</v>
      </c>
      <c r="AX106" s="114">
        <v>47.75</v>
      </c>
      <c r="AY106" s="114"/>
      <c r="AZ106" s="114"/>
      <c r="BA106" s="110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14"/>
      <c r="BP106" s="114"/>
      <c r="BQ106" s="114"/>
      <c r="BR106" s="114">
        <v>55.6</v>
      </c>
      <c r="BS106" s="106">
        <v>180</v>
      </c>
      <c r="BT106" s="115">
        <v>3005</v>
      </c>
      <c r="BU106" s="114">
        <v>58.4</v>
      </c>
      <c r="BV106" s="114">
        <v>58</v>
      </c>
      <c r="BW106" s="114">
        <v>50.89</v>
      </c>
      <c r="BX106" s="114">
        <v>49.43</v>
      </c>
      <c r="BY106" s="114"/>
      <c r="BZ106" s="110"/>
      <c r="CA106" s="110"/>
    </row>
    <row r="107" spans="1:79" x14ac:dyDescent="0.25">
      <c r="A107" s="8">
        <v>44179</v>
      </c>
      <c r="C107" s="24">
        <v>1245</v>
      </c>
      <c r="E107" s="18" t="s">
        <v>279</v>
      </c>
      <c r="Q107" s="31" t="s">
        <v>45</v>
      </c>
      <c r="R107" s="31" t="s">
        <v>45</v>
      </c>
      <c r="S107" s="31" t="s">
        <v>45</v>
      </c>
      <c r="T107" s="31" t="s">
        <v>45</v>
      </c>
      <c r="U107" s="31" t="s">
        <v>45</v>
      </c>
      <c r="V107" s="31" t="s">
        <v>45</v>
      </c>
      <c r="W107" s="31" t="s">
        <v>45</v>
      </c>
      <c r="X107" s="31" t="s">
        <v>45</v>
      </c>
      <c r="Y107" s="10" t="s">
        <v>45</v>
      </c>
      <c r="AR107" s="10">
        <v>55.8</v>
      </c>
      <c r="AS107" s="24">
        <v>180</v>
      </c>
      <c r="AT107" s="58">
        <v>3005</v>
      </c>
      <c r="AU107" s="10">
        <v>50.7</v>
      </c>
      <c r="AV107" s="10">
        <v>46.85</v>
      </c>
      <c r="AW107" s="10">
        <v>49.68</v>
      </c>
      <c r="AX107" s="10">
        <v>47.75</v>
      </c>
      <c r="BR107" s="10">
        <v>55.6</v>
      </c>
      <c r="BS107" s="24">
        <v>180</v>
      </c>
      <c r="BT107" s="58">
        <v>3005</v>
      </c>
      <c r="BU107" s="10">
        <v>58.4</v>
      </c>
      <c r="BV107" s="10">
        <v>58</v>
      </c>
      <c r="BW107" s="10">
        <v>50.89</v>
      </c>
      <c r="BX107" s="10">
        <v>49.43</v>
      </c>
    </row>
    <row r="108" spans="1:79" ht="30" x14ac:dyDescent="0.25">
      <c r="A108" s="8">
        <v>44179</v>
      </c>
      <c r="C108" s="24">
        <v>1245</v>
      </c>
      <c r="Q108" s="31">
        <v>55.3</v>
      </c>
      <c r="R108" s="24" t="s">
        <v>45</v>
      </c>
      <c r="S108" s="58">
        <v>3060</v>
      </c>
      <c r="T108" s="58">
        <v>48.31</v>
      </c>
      <c r="U108" s="10">
        <v>50</v>
      </c>
      <c r="V108" s="10">
        <v>120</v>
      </c>
      <c r="W108" s="10">
        <v>120</v>
      </c>
      <c r="Z108" s="1" t="s">
        <v>268</v>
      </c>
    </row>
    <row r="109" spans="1:79" x14ac:dyDescent="0.25">
      <c r="A109" s="8">
        <v>44179</v>
      </c>
      <c r="C109" s="24">
        <v>1245</v>
      </c>
      <c r="Q109" s="31">
        <v>55.3</v>
      </c>
      <c r="R109" s="24" t="s">
        <v>45</v>
      </c>
      <c r="S109" s="58">
        <v>3060</v>
      </c>
      <c r="T109" s="58">
        <v>120</v>
      </c>
      <c r="U109" s="10">
        <v>120</v>
      </c>
      <c r="V109" s="10">
        <v>51</v>
      </c>
      <c r="W109" s="10">
        <v>51</v>
      </c>
      <c r="Z109" s="1" t="s">
        <v>269</v>
      </c>
    </row>
    <row r="110" spans="1:79" x14ac:dyDescent="0.25">
      <c r="A110" s="8">
        <v>44179</v>
      </c>
      <c r="C110" s="24">
        <v>1245</v>
      </c>
      <c r="Q110" s="31">
        <v>55.555</v>
      </c>
      <c r="R110" s="24">
        <v>70</v>
      </c>
      <c r="S110" s="58">
        <v>3060</v>
      </c>
      <c r="T110" s="58">
        <v>48.31</v>
      </c>
      <c r="U110" s="10">
        <v>50</v>
      </c>
      <c r="V110" s="10">
        <v>51</v>
      </c>
      <c r="W110" s="10">
        <v>51</v>
      </c>
      <c r="Z110" s="1" t="s">
        <v>270</v>
      </c>
    </row>
    <row r="111" spans="1:79" x14ac:dyDescent="0.25">
      <c r="A111" s="8">
        <v>44179</v>
      </c>
      <c r="C111" s="24">
        <v>1245</v>
      </c>
      <c r="Q111" s="31">
        <v>55.555</v>
      </c>
      <c r="R111" s="24">
        <v>70</v>
      </c>
      <c r="S111" s="58">
        <v>3060</v>
      </c>
      <c r="T111" s="58">
        <v>48.31</v>
      </c>
      <c r="U111" s="10">
        <v>50</v>
      </c>
      <c r="V111" s="10">
        <v>51</v>
      </c>
      <c r="W111" s="10">
        <v>51</v>
      </c>
      <c r="Z111" s="1" t="s">
        <v>271</v>
      </c>
    </row>
    <row r="112" spans="1:79" x14ac:dyDescent="0.25">
      <c r="A112" s="8">
        <v>44179</v>
      </c>
      <c r="C112" s="24">
        <v>1245</v>
      </c>
      <c r="Q112" s="31">
        <v>55.555</v>
      </c>
      <c r="R112" s="24">
        <v>70</v>
      </c>
      <c r="S112" s="58">
        <v>3060</v>
      </c>
      <c r="T112" s="10">
        <v>48.29</v>
      </c>
      <c r="U112" s="10">
        <v>49.97</v>
      </c>
      <c r="V112" s="10">
        <v>50.97</v>
      </c>
      <c r="W112" s="10">
        <v>50.99</v>
      </c>
      <c r="Z112" s="116" t="s">
        <v>272</v>
      </c>
    </row>
    <row r="113" spans="1:79" ht="30" x14ac:dyDescent="0.25">
      <c r="A113" s="8">
        <v>44179</v>
      </c>
      <c r="C113" s="24">
        <v>1245</v>
      </c>
      <c r="K113" s="59" t="s">
        <v>282</v>
      </c>
      <c r="O113" s="24">
        <v>140</v>
      </c>
    </row>
    <row r="114" spans="1:79" x14ac:dyDescent="0.25">
      <c r="A114" s="8">
        <v>44179</v>
      </c>
      <c r="B114" s="25">
        <v>56365</v>
      </c>
      <c r="C114" s="24">
        <v>1245</v>
      </c>
      <c r="G114" s="25" t="s">
        <v>230</v>
      </c>
      <c r="H114" s="90">
        <v>0.4</v>
      </c>
      <c r="I114" s="90" t="s">
        <v>45</v>
      </c>
      <c r="J114" s="90" t="s">
        <v>45</v>
      </c>
      <c r="K114" s="59" t="s">
        <v>274</v>
      </c>
      <c r="L114" s="59" t="s">
        <v>275</v>
      </c>
      <c r="O114" s="24">
        <v>140</v>
      </c>
      <c r="Q114" s="31">
        <v>55.65</v>
      </c>
      <c r="R114" s="24">
        <v>70</v>
      </c>
      <c r="S114" s="58">
        <v>3005</v>
      </c>
      <c r="T114" s="10">
        <f>T112+2</f>
        <v>50.29</v>
      </c>
      <c r="U114" s="10">
        <f>U112-2</f>
        <v>47.97</v>
      </c>
      <c r="V114" s="10">
        <f>V112+2</f>
        <v>52.97</v>
      </c>
      <c r="W114" s="10">
        <f>W112-2</f>
        <v>48.99</v>
      </c>
      <c r="Z114" s="1" t="s">
        <v>273</v>
      </c>
    </row>
    <row r="115" spans="1:79" x14ac:dyDescent="0.25">
      <c r="A115" s="8">
        <v>44179</v>
      </c>
      <c r="B115" s="25">
        <v>56366</v>
      </c>
      <c r="C115" s="24">
        <v>1245</v>
      </c>
      <c r="G115" s="25" t="s">
        <v>178</v>
      </c>
      <c r="H115" s="99">
        <v>0.4</v>
      </c>
      <c r="I115" s="90" t="s">
        <v>45</v>
      </c>
      <c r="J115" s="90" t="s">
        <v>45</v>
      </c>
      <c r="K115" s="59" t="s">
        <v>225</v>
      </c>
      <c r="L115" s="59" t="s">
        <v>277</v>
      </c>
      <c r="O115" s="24">
        <v>140</v>
      </c>
      <c r="Q115" s="31">
        <v>55.65</v>
      </c>
      <c r="R115" s="24">
        <v>70</v>
      </c>
      <c r="S115" s="58">
        <v>3005</v>
      </c>
      <c r="T115" s="10">
        <v>50.3</v>
      </c>
      <c r="U115" s="10">
        <v>47.97</v>
      </c>
      <c r="V115" s="10">
        <v>53</v>
      </c>
      <c r="W115" s="10">
        <v>48.99</v>
      </c>
      <c r="X115" s="10">
        <v>0.8</v>
      </c>
      <c r="Y115" s="10">
        <v>0.4</v>
      </c>
    </row>
    <row r="116" spans="1:79" ht="45" x14ac:dyDescent="0.25">
      <c r="A116" s="8">
        <v>44179</v>
      </c>
      <c r="B116" s="25">
        <v>56367</v>
      </c>
      <c r="C116" s="24">
        <v>1245</v>
      </c>
      <c r="G116" s="25" t="s">
        <v>178</v>
      </c>
      <c r="H116" s="118">
        <v>0.4</v>
      </c>
      <c r="I116" s="90" t="s">
        <v>45</v>
      </c>
      <c r="J116" s="90" t="s">
        <v>45</v>
      </c>
      <c r="K116" s="59" t="s">
        <v>276</v>
      </c>
      <c r="L116" s="59" t="s">
        <v>278</v>
      </c>
      <c r="O116" s="24">
        <v>140</v>
      </c>
      <c r="Q116" s="31">
        <v>55.65</v>
      </c>
      <c r="R116" s="24">
        <v>70</v>
      </c>
      <c r="S116" s="58">
        <v>3005</v>
      </c>
      <c r="T116" s="117">
        <v>50.4</v>
      </c>
      <c r="U116" s="10">
        <v>47.97</v>
      </c>
      <c r="V116" s="10">
        <v>53.01</v>
      </c>
      <c r="W116" s="10">
        <v>48.99</v>
      </c>
      <c r="X116" s="10">
        <v>0.5</v>
      </c>
      <c r="Y116" s="10">
        <v>0.5</v>
      </c>
    </row>
    <row r="117" spans="1:79" x14ac:dyDescent="0.25">
      <c r="A117" s="8">
        <v>44179</v>
      </c>
      <c r="B117" s="25">
        <v>56368</v>
      </c>
      <c r="C117" s="24">
        <v>1245</v>
      </c>
      <c r="G117" s="25" t="s">
        <v>178</v>
      </c>
      <c r="H117" s="100">
        <v>0.4</v>
      </c>
      <c r="I117" s="90" t="s">
        <v>45</v>
      </c>
      <c r="J117" s="90" t="s">
        <v>45</v>
      </c>
      <c r="K117" s="59" t="s">
        <v>280</v>
      </c>
      <c r="L117" s="59" t="s">
        <v>281</v>
      </c>
      <c r="O117" s="24">
        <v>140</v>
      </c>
      <c r="Q117" s="31">
        <v>55.65</v>
      </c>
      <c r="R117" s="24">
        <v>70</v>
      </c>
      <c r="S117" s="58">
        <v>3005</v>
      </c>
      <c r="T117" s="10">
        <v>50.31</v>
      </c>
      <c r="U117" s="10">
        <v>47.97</v>
      </c>
      <c r="V117" s="10">
        <v>53.01</v>
      </c>
      <c r="W117" s="10">
        <v>48.99</v>
      </c>
    </row>
    <row r="118" spans="1:79" s="7" customFormat="1" x14ac:dyDescent="0.25">
      <c r="A118" s="82"/>
      <c r="B118" s="85"/>
      <c r="C118" s="83"/>
      <c r="D118" s="83"/>
      <c r="E118" s="84"/>
      <c r="F118" s="84"/>
      <c r="G118" s="85"/>
      <c r="H118" s="94"/>
      <c r="I118" s="94"/>
      <c r="J118" s="94"/>
      <c r="K118" s="86"/>
      <c r="L118" s="86"/>
      <c r="M118" s="98"/>
      <c r="N118" s="86"/>
      <c r="O118" s="83"/>
      <c r="Q118" s="87"/>
      <c r="R118" s="83"/>
      <c r="S118" s="88"/>
      <c r="T118" s="17"/>
      <c r="U118" s="17"/>
      <c r="V118" s="17"/>
      <c r="W118" s="17"/>
      <c r="X118" s="17"/>
      <c r="Y118" s="17"/>
      <c r="Z118" s="86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83"/>
      <c r="AT118" s="88"/>
      <c r="AU118" s="17"/>
      <c r="AV118" s="17"/>
      <c r="AW118" s="17"/>
      <c r="AX118" s="17"/>
      <c r="AY118" s="17"/>
      <c r="AZ118" s="17"/>
      <c r="BA118" s="86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83"/>
      <c r="BT118" s="88"/>
      <c r="BU118" s="17"/>
      <c r="BV118" s="17"/>
      <c r="BW118" s="17"/>
      <c r="BX118" s="17"/>
      <c r="BY118" s="17"/>
      <c r="BZ118" s="86"/>
      <c r="CA118" s="86"/>
    </row>
    <row r="119" spans="1:79" ht="30" x14ac:dyDescent="0.25">
      <c r="A119" s="8">
        <v>44180</v>
      </c>
      <c r="C119" s="24">
        <v>1246</v>
      </c>
      <c r="K119" s="59" t="s">
        <v>288</v>
      </c>
      <c r="O119" s="24">
        <v>141</v>
      </c>
    </row>
    <row r="120" spans="1:79" ht="30" x14ac:dyDescent="0.25">
      <c r="A120" s="8">
        <v>44180</v>
      </c>
      <c r="B120" s="25">
        <v>56374</v>
      </c>
      <c r="C120" s="24">
        <v>1246</v>
      </c>
      <c r="G120" s="25" t="s">
        <v>178</v>
      </c>
      <c r="H120" s="100">
        <v>0.4</v>
      </c>
      <c r="I120" s="90" t="s">
        <v>45</v>
      </c>
      <c r="J120" s="90" t="s">
        <v>45</v>
      </c>
      <c r="K120" s="59" t="s">
        <v>285</v>
      </c>
      <c r="L120" s="59" t="s">
        <v>286</v>
      </c>
      <c r="O120" s="24">
        <v>141</v>
      </c>
      <c r="Q120" s="31">
        <v>55.65</v>
      </c>
      <c r="R120" s="24">
        <v>70</v>
      </c>
      <c r="S120" s="58">
        <v>3005</v>
      </c>
      <c r="T120" s="10">
        <v>50.31</v>
      </c>
      <c r="U120" s="10">
        <v>48</v>
      </c>
      <c r="V120" s="10">
        <v>53.01</v>
      </c>
      <c r="W120" s="10">
        <v>48.99</v>
      </c>
    </row>
    <row r="121" spans="1:79" x14ac:dyDescent="0.25">
      <c r="A121" s="8">
        <v>44180</v>
      </c>
      <c r="B121" s="25">
        <v>56375</v>
      </c>
      <c r="C121" s="24">
        <v>1246</v>
      </c>
      <c r="G121" s="25" t="s">
        <v>230</v>
      </c>
      <c r="H121" s="90">
        <v>0.4</v>
      </c>
      <c r="O121" s="24">
        <v>141</v>
      </c>
      <c r="Q121" s="31">
        <v>55.65</v>
      </c>
      <c r="R121" s="24">
        <v>70</v>
      </c>
      <c r="S121" s="58">
        <v>3005</v>
      </c>
      <c r="T121" s="10">
        <v>50.31</v>
      </c>
      <c r="U121" s="10">
        <v>48</v>
      </c>
      <c r="V121" s="10">
        <v>53.01</v>
      </c>
      <c r="W121" s="10">
        <v>48.99</v>
      </c>
    </row>
    <row r="122" spans="1:79" x14ac:dyDescent="0.25">
      <c r="A122" s="8">
        <v>44180</v>
      </c>
      <c r="B122" s="25">
        <v>56376</v>
      </c>
      <c r="G122" s="25" t="s">
        <v>178</v>
      </c>
      <c r="H122" s="100">
        <v>0.4</v>
      </c>
      <c r="K122" s="59" t="s">
        <v>283</v>
      </c>
      <c r="L122" s="59" t="s">
        <v>284</v>
      </c>
      <c r="O122" s="24">
        <v>141</v>
      </c>
      <c r="Q122" s="31">
        <v>55.65</v>
      </c>
      <c r="R122" s="24">
        <v>70</v>
      </c>
      <c r="S122" s="58">
        <v>3005</v>
      </c>
      <c r="T122" s="10">
        <v>50.31</v>
      </c>
      <c r="U122" s="10">
        <v>48</v>
      </c>
      <c r="V122" s="10">
        <v>53.01</v>
      </c>
      <c r="W122" s="10">
        <v>48.99</v>
      </c>
    </row>
    <row r="123" spans="1:79" x14ac:dyDescent="0.25">
      <c r="A123" s="8">
        <v>44180</v>
      </c>
      <c r="B123" s="25">
        <v>56377</v>
      </c>
      <c r="G123" s="25" t="s">
        <v>178</v>
      </c>
      <c r="H123" s="100">
        <v>0.4</v>
      </c>
      <c r="K123" s="59" t="s">
        <v>287</v>
      </c>
      <c r="O123" s="24">
        <v>141</v>
      </c>
      <c r="Q123" s="31">
        <v>55.65</v>
      </c>
      <c r="R123" s="24">
        <v>70</v>
      </c>
      <c r="S123" s="58">
        <v>3005</v>
      </c>
      <c r="T123" s="10">
        <v>50.31</v>
      </c>
      <c r="U123" s="10">
        <v>48</v>
      </c>
      <c r="V123" s="10">
        <v>53.01</v>
      </c>
      <c r="W123" s="10">
        <v>48.99</v>
      </c>
    </row>
    <row r="124" spans="1:79" ht="45" x14ac:dyDescent="0.25">
      <c r="A124" s="8">
        <v>44180</v>
      </c>
      <c r="B124" s="25">
        <v>56378</v>
      </c>
      <c r="G124" s="25" t="s">
        <v>178</v>
      </c>
      <c r="H124" s="100">
        <v>0.4</v>
      </c>
      <c r="I124" s="90" t="s">
        <v>45</v>
      </c>
      <c r="J124" s="90" t="s">
        <v>45</v>
      </c>
      <c r="K124" s="59" t="s">
        <v>289</v>
      </c>
      <c r="L124" s="59" t="s">
        <v>292</v>
      </c>
      <c r="O124" s="24">
        <v>142</v>
      </c>
      <c r="Q124" s="31">
        <v>55.65</v>
      </c>
      <c r="R124" s="24">
        <v>70</v>
      </c>
      <c r="S124" s="58">
        <v>3005</v>
      </c>
      <c r="T124" s="10">
        <v>50.31</v>
      </c>
      <c r="U124" s="10">
        <v>48</v>
      </c>
      <c r="V124" s="10">
        <v>53.01</v>
      </c>
      <c r="W124" s="10">
        <v>48.99</v>
      </c>
    </row>
    <row r="125" spans="1:79" ht="45" x14ac:dyDescent="0.25">
      <c r="A125" s="8">
        <v>44180</v>
      </c>
      <c r="B125" s="25">
        <v>56379</v>
      </c>
      <c r="G125" s="25" t="s">
        <v>178</v>
      </c>
      <c r="H125" s="100">
        <v>0.4</v>
      </c>
      <c r="I125" s="90" t="s">
        <v>45</v>
      </c>
      <c r="J125" s="90" t="s">
        <v>45</v>
      </c>
      <c r="K125" s="59" t="s">
        <v>290</v>
      </c>
      <c r="L125" s="59" t="s">
        <v>291</v>
      </c>
      <c r="M125" s="95" t="s">
        <v>293</v>
      </c>
      <c r="O125" s="24">
        <v>142</v>
      </c>
      <c r="Q125" s="31">
        <v>55.65</v>
      </c>
      <c r="R125" s="24">
        <v>70</v>
      </c>
      <c r="S125" s="58">
        <v>3005</v>
      </c>
      <c r="T125" s="10">
        <v>50.31</v>
      </c>
      <c r="U125" s="10">
        <v>48</v>
      </c>
      <c r="V125" s="10">
        <v>53.01</v>
      </c>
      <c r="W125" s="10">
        <v>48.99</v>
      </c>
    </row>
    <row r="126" spans="1:79" x14ac:dyDescent="0.25">
      <c r="A126" s="8">
        <v>44180</v>
      </c>
      <c r="B126" s="25">
        <v>56380</v>
      </c>
      <c r="G126" s="25" t="s">
        <v>178</v>
      </c>
      <c r="H126" s="100">
        <v>0.4</v>
      </c>
      <c r="I126" s="90" t="s">
        <v>45</v>
      </c>
      <c r="J126" s="90" t="s">
        <v>45</v>
      </c>
      <c r="K126" s="59" t="s">
        <v>295</v>
      </c>
      <c r="L126" s="59" t="s">
        <v>296</v>
      </c>
      <c r="O126" s="24">
        <v>142</v>
      </c>
      <c r="Q126" s="31">
        <v>55.65</v>
      </c>
      <c r="R126" s="24">
        <v>180</v>
      </c>
      <c r="S126" s="58">
        <v>3005</v>
      </c>
      <c r="T126" s="10">
        <v>50.31</v>
      </c>
      <c r="U126" s="10">
        <v>48</v>
      </c>
      <c r="V126" s="10">
        <v>53.01</v>
      </c>
      <c r="W126" s="10">
        <v>48.99</v>
      </c>
    </row>
    <row r="127" spans="1:79" x14ac:dyDescent="0.25">
      <c r="A127" s="8">
        <v>44180</v>
      </c>
      <c r="B127" s="25">
        <v>56381</v>
      </c>
      <c r="G127" s="25" t="s">
        <v>230</v>
      </c>
      <c r="H127" s="101">
        <v>0.4</v>
      </c>
      <c r="I127" s="90" t="s">
        <v>45</v>
      </c>
      <c r="J127" s="90" t="s">
        <v>45</v>
      </c>
      <c r="K127" s="59" t="s">
        <v>297</v>
      </c>
      <c r="L127" s="59" t="s">
        <v>299</v>
      </c>
      <c r="O127" s="24">
        <v>142</v>
      </c>
      <c r="Q127" s="31">
        <v>55.65</v>
      </c>
      <c r="R127" s="24">
        <v>180</v>
      </c>
      <c r="S127" s="58">
        <v>3005</v>
      </c>
      <c r="T127" s="10">
        <v>50.31</v>
      </c>
      <c r="U127" s="10">
        <v>48</v>
      </c>
      <c r="V127" s="10">
        <v>53.01</v>
      </c>
      <c r="W127" s="10">
        <v>48.99</v>
      </c>
    </row>
    <row r="128" spans="1:79" x14ac:dyDescent="0.25">
      <c r="A128" s="8">
        <v>44180</v>
      </c>
      <c r="B128" s="25">
        <v>56382</v>
      </c>
      <c r="G128" s="25" t="s">
        <v>178</v>
      </c>
      <c r="H128" s="100">
        <v>0.4</v>
      </c>
      <c r="I128" s="90" t="s">
        <v>45</v>
      </c>
      <c r="J128" s="90" t="s">
        <v>45</v>
      </c>
      <c r="K128" s="59" t="s">
        <v>294</v>
      </c>
      <c r="L128" s="59" t="s">
        <v>298</v>
      </c>
      <c r="O128" s="24">
        <v>142</v>
      </c>
      <c r="Q128" s="31">
        <v>55.65</v>
      </c>
      <c r="R128" s="24">
        <v>180</v>
      </c>
      <c r="S128" s="58">
        <v>3005</v>
      </c>
      <c r="T128" s="10">
        <v>50.31</v>
      </c>
      <c r="U128" s="10">
        <v>48</v>
      </c>
      <c r="V128" s="10">
        <v>53.01</v>
      </c>
      <c r="W128" s="10">
        <v>48.99</v>
      </c>
    </row>
    <row r="129" spans="1:79" x14ac:dyDescent="0.25">
      <c r="A129" s="8">
        <v>44180</v>
      </c>
      <c r="B129" s="25">
        <v>56383</v>
      </c>
      <c r="G129" s="25" t="s">
        <v>178</v>
      </c>
      <c r="H129" s="100">
        <v>0.4</v>
      </c>
      <c r="I129" s="90" t="s">
        <v>45</v>
      </c>
      <c r="J129" s="90" t="s">
        <v>45</v>
      </c>
      <c r="K129" s="59" t="s">
        <v>294</v>
      </c>
      <c r="O129" s="24">
        <v>142</v>
      </c>
      <c r="Q129" s="31">
        <v>55.65</v>
      </c>
      <c r="R129" s="24">
        <v>180</v>
      </c>
      <c r="S129" s="58">
        <v>3005</v>
      </c>
      <c r="T129" s="10">
        <v>50.31</v>
      </c>
      <c r="U129" s="10">
        <v>48</v>
      </c>
      <c r="V129" s="10">
        <v>53.01</v>
      </c>
      <c r="W129" s="10">
        <v>48.99</v>
      </c>
    </row>
    <row r="130" spans="1:79" x14ac:dyDescent="0.25">
      <c r="A130" s="8">
        <v>44180</v>
      </c>
      <c r="B130" s="25">
        <v>56384</v>
      </c>
      <c r="G130" s="25" t="s">
        <v>178</v>
      </c>
      <c r="H130" s="100">
        <v>0.4</v>
      </c>
      <c r="I130" s="90" t="s">
        <v>45</v>
      </c>
      <c r="J130" s="90" t="s">
        <v>45</v>
      </c>
      <c r="K130" s="59" t="s">
        <v>294</v>
      </c>
      <c r="O130" s="24">
        <v>142</v>
      </c>
      <c r="Q130" s="31">
        <v>55.65</v>
      </c>
      <c r="R130" s="24">
        <v>180</v>
      </c>
      <c r="S130" s="58">
        <v>3005</v>
      </c>
      <c r="T130" s="10">
        <v>50.31</v>
      </c>
      <c r="U130" s="10">
        <v>48</v>
      </c>
      <c r="V130" s="10">
        <v>53.01</v>
      </c>
      <c r="W130" s="10">
        <v>48.99</v>
      </c>
    </row>
    <row r="131" spans="1:79" x14ac:dyDescent="0.25">
      <c r="A131" s="8">
        <v>44180</v>
      </c>
      <c r="B131" s="25">
        <v>56385</v>
      </c>
      <c r="G131" s="25" t="s">
        <v>230</v>
      </c>
      <c r="H131" s="100">
        <v>0.4</v>
      </c>
      <c r="I131" s="90" t="s">
        <v>45</v>
      </c>
      <c r="J131" s="90" t="s">
        <v>45</v>
      </c>
      <c r="K131" s="59" t="s">
        <v>294</v>
      </c>
      <c r="O131" s="24">
        <v>142</v>
      </c>
      <c r="Q131" s="31">
        <v>55.65</v>
      </c>
      <c r="R131" s="24">
        <v>180</v>
      </c>
      <c r="S131" s="58">
        <v>3005</v>
      </c>
      <c r="T131" s="10">
        <v>50.31</v>
      </c>
      <c r="U131" s="10">
        <v>48</v>
      </c>
      <c r="V131" s="10">
        <v>53.01</v>
      </c>
      <c r="W131" s="10">
        <v>48.99</v>
      </c>
    </row>
    <row r="132" spans="1:79" x14ac:dyDescent="0.25">
      <c r="A132" s="8">
        <v>44180</v>
      </c>
      <c r="B132" s="25">
        <v>56386</v>
      </c>
      <c r="G132" s="25" t="s">
        <v>230</v>
      </c>
      <c r="H132" s="100">
        <v>0.4</v>
      </c>
      <c r="I132" s="90" t="s">
        <v>45</v>
      </c>
      <c r="J132" s="90" t="s">
        <v>45</v>
      </c>
      <c r="K132" s="59" t="s">
        <v>294</v>
      </c>
      <c r="L132" s="59" t="s">
        <v>300</v>
      </c>
      <c r="O132" s="24">
        <v>142</v>
      </c>
      <c r="Q132" s="31">
        <v>55.65</v>
      </c>
      <c r="R132" s="24">
        <v>180</v>
      </c>
      <c r="S132" s="58">
        <v>3005</v>
      </c>
      <c r="T132" s="10">
        <v>50.31</v>
      </c>
      <c r="U132" s="10">
        <v>48</v>
      </c>
      <c r="V132" s="10">
        <v>53.01</v>
      </c>
      <c r="W132" s="10">
        <v>48.99</v>
      </c>
    </row>
    <row r="133" spans="1:79" ht="30" x14ac:dyDescent="0.25">
      <c r="A133" s="8">
        <v>44180</v>
      </c>
      <c r="B133" s="25">
        <v>56387</v>
      </c>
      <c r="G133" s="25" t="s">
        <v>178</v>
      </c>
      <c r="H133" s="100">
        <v>0.4</v>
      </c>
      <c r="I133" s="90" t="s">
        <v>45</v>
      </c>
      <c r="J133" s="90" t="s">
        <v>45</v>
      </c>
      <c r="K133" s="59" t="s">
        <v>301</v>
      </c>
      <c r="L133" s="59" t="s">
        <v>302</v>
      </c>
      <c r="O133" s="24">
        <v>143</v>
      </c>
      <c r="Q133" s="31">
        <v>55.65</v>
      </c>
      <c r="R133" s="24">
        <v>180</v>
      </c>
      <c r="S133" s="58">
        <v>3005</v>
      </c>
      <c r="T133" s="10">
        <v>50.31</v>
      </c>
      <c r="U133" s="10">
        <v>48</v>
      </c>
      <c r="V133" s="10">
        <v>53.01</v>
      </c>
      <c r="W133" s="10">
        <v>48.99</v>
      </c>
    </row>
    <row r="134" spans="1:79" ht="45" x14ac:dyDescent="0.25">
      <c r="A134" s="8">
        <v>44180</v>
      </c>
      <c r="B134" s="25">
        <v>56388</v>
      </c>
      <c r="G134" s="25" t="s">
        <v>178</v>
      </c>
      <c r="H134" s="118">
        <v>0.4</v>
      </c>
      <c r="I134" s="90" t="s">
        <v>45</v>
      </c>
      <c r="J134" s="90" t="s">
        <v>45</v>
      </c>
      <c r="K134" s="59" t="s">
        <v>303</v>
      </c>
      <c r="L134" s="59" t="s">
        <v>304</v>
      </c>
      <c r="O134" s="24">
        <v>143</v>
      </c>
      <c r="Q134" s="31">
        <v>55.65</v>
      </c>
      <c r="R134" s="24">
        <v>180</v>
      </c>
      <c r="S134" s="58">
        <v>3005</v>
      </c>
      <c r="T134" s="10">
        <v>50.31</v>
      </c>
      <c r="U134" s="10">
        <v>48</v>
      </c>
      <c r="V134" s="10">
        <v>53.01</v>
      </c>
      <c r="W134" s="10">
        <v>48.99</v>
      </c>
    </row>
    <row r="135" spans="1:79" ht="30" x14ac:dyDescent="0.25">
      <c r="A135" s="8">
        <v>44180</v>
      </c>
      <c r="B135" s="25">
        <v>56389</v>
      </c>
      <c r="G135" s="25" t="s">
        <v>178</v>
      </c>
      <c r="H135" s="100">
        <v>0.4</v>
      </c>
      <c r="I135" s="90" t="s">
        <v>45</v>
      </c>
      <c r="J135" s="90" t="s">
        <v>45</v>
      </c>
      <c r="K135" s="59" t="s">
        <v>305</v>
      </c>
      <c r="L135" s="59" t="s">
        <v>306</v>
      </c>
      <c r="O135" s="24">
        <v>143</v>
      </c>
      <c r="Q135" s="31">
        <v>55.65</v>
      </c>
      <c r="R135" s="24">
        <v>180</v>
      </c>
      <c r="S135" s="58">
        <v>3005</v>
      </c>
      <c r="T135" s="10">
        <v>50.31</v>
      </c>
      <c r="U135" s="10">
        <v>48</v>
      </c>
      <c r="V135" s="10">
        <v>53.01</v>
      </c>
      <c r="W135" s="10">
        <v>48.99</v>
      </c>
    </row>
    <row r="136" spans="1:79" ht="45" x14ac:dyDescent="0.25">
      <c r="A136" s="8">
        <v>44180</v>
      </c>
      <c r="B136" s="25">
        <v>56390</v>
      </c>
      <c r="G136" s="25" t="s">
        <v>178</v>
      </c>
      <c r="H136" s="100">
        <v>0.4</v>
      </c>
      <c r="I136" s="90" t="s">
        <v>45</v>
      </c>
      <c r="J136" s="90" t="s">
        <v>45</v>
      </c>
      <c r="K136" s="59" t="s">
        <v>307</v>
      </c>
      <c r="L136" s="59" t="s">
        <v>309</v>
      </c>
      <c r="O136" s="24">
        <v>143</v>
      </c>
      <c r="Q136" s="31">
        <v>55.65</v>
      </c>
      <c r="R136" s="24">
        <v>180</v>
      </c>
      <c r="S136" s="58">
        <v>3005</v>
      </c>
      <c r="T136" s="10">
        <v>50.31</v>
      </c>
      <c r="U136" s="10">
        <v>48</v>
      </c>
      <c r="V136" s="10">
        <v>53.01</v>
      </c>
      <c r="W136" s="10">
        <v>48.99</v>
      </c>
    </row>
    <row r="137" spans="1:79" x14ac:dyDescent="0.25">
      <c r="A137" s="8">
        <v>44180</v>
      </c>
      <c r="K137" s="59" t="s">
        <v>308</v>
      </c>
    </row>
    <row r="138" spans="1:79" s="7" customFormat="1" x14ac:dyDescent="0.25">
      <c r="A138" s="82"/>
      <c r="B138" s="85"/>
      <c r="C138" s="83"/>
      <c r="D138" s="83"/>
      <c r="E138" s="84"/>
      <c r="F138" s="84"/>
      <c r="G138" s="85"/>
      <c r="H138" s="94"/>
      <c r="I138" s="94"/>
      <c r="J138" s="94"/>
      <c r="K138" s="86"/>
      <c r="L138" s="86"/>
      <c r="M138" s="98"/>
      <c r="N138" s="86"/>
      <c r="O138" s="83"/>
      <c r="Q138" s="87"/>
      <c r="R138" s="83"/>
      <c r="S138" s="88"/>
      <c r="T138" s="17"/>
      <c r="U138" s="17"/>
      <c r="V138" s="17"/>
      <c r="W138" s="17"/>
      <c r="X138" s="17"/>
      <c r="Y138" s="17"/>
      <c r="Z138" s="86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83"/>
      <c r="AT138" s="88"/>
      <c r="AU138" s="17"/>
      <c r="AV138" s="17"/>
      <c r="AW138" s="17"/>
      <c r="AX138" s="17"/>
      <c r="AY138" s="17"/>
      <c r="AZ138" s="17"/>
      <c r="BA138" s="86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83"/>
      <c r="BT138" s="88"/>
      <c r="BU138" s="17"/>
      <c r="BV138" s="17"/>
      <c r="BW138" s="17"/>
      <c r="BX138" s="17"/>
      <c r="BY138" s="17"/>
      <c r="BZ138" s="86"/>
      <c r="CA138" s="86"/>
    </row>
    <row r="139" spans="1:79" ht="45" x14ac:dyDescent="0.25">
      <c r="K139" s="119" t="s">
        <v>315</v>
      </c>
      <c r="O139" s="24">
        <v>144</v>
      </c>
      <c r="Q139" s="31">
        <v>55.65</v>
      </c>
      <c r="R139" s="24">
        <v>180</v>
      </c>
      <c r="S139" s="58">
        <v>3005</v>
      </c>
      <c r="T139" s="10">
        <v>50.31</v>
      </c>
      <c r="U139" s="10">
        <v>48</v>
      </c>
      <c r="V139" s="10">
        <v>53.01</v>
      </c>
      <c r="W139" s="10">
        <v>48.99</v>
      </c>
      <c r="AR139" s="10">
        <v>55.8</v>
      </c>
      <c r="AS139" s="24">
        <v>254</v>
      </c>
      <c r="AT139" s="58">
        <v>3005</v>
      </c>
      <c r="AU139" s="10">
        <v>50.7</v>
      </c>
      <c r="AV139" s="10">
        <v>46.85</v>
      </c>
      <c r="AW139" s="10">
        <v>49.68</v>
      </c>
      <c r="AX139" s="10">
        <v>47.75</v>
      </c>
      <c r="BR139" s="10">
        <v>55.6</v>
      </c>
      <c r="BT139" s="58">
        <v>3005</v>
      </c>
      <c r="BU139" s="10">
        <v>120</v>
      </c>
      <c r="BV139" s="10">
        <v>120</v>
      </c>
      <c r="BW139" s="10">
        <v>120</v>
      </c>
      <c r="BX139" s="10">
        <v>120</v>
      </c>
    </row>
    <row r="140" spans="1:79" x14ac:dyDescent="0.25">
      <c r="A140" s="8">
        <v>44182</v>
      </c>
      <c r="B140" s="25">
        <v>56436</v>
      </c>
      <c r="E140" s="38"/>
      <c r="F140" s="38"/>
      <c r="G140" s="25" t="s">
        <v>230</v>
      </c>
      <c r="H140" s="90" t="s">
        <v>45</v>
      </c>
      <c r="I140" s="90" t="s">
        <v>45</v>
      </c>
      <c r="J140" s="90" t="s">
        <v>45</v>
      </c>
      <c r="K140" s="119" t="s">
        <v>316</v>
      </c>
      <c r="O140" s="24">
        <v>144</v>
      </c>
      <c r="Q140" s="31">
        <v>55.65</v>
      </c>
      <c r="R140" s="24">
        <v>180</v>
      </c>
      <c r="S140" s="58">
        <v>3005</v>
      </c>
      <c r="T140" s="10">
        <v>50.31</v>
      </c>
      <c r="U140" s="10">
        <v>48</v>
      </c>
      <c r="V140" s="10">
        <v>53.01</v>
      </c>
      <c r="W140" s="10">
        <v>48.99</v>
      </c>
      <c r="Z140" s="59"/>
      <c r="AR140" s="10">
        <v>55.8</v>
      </c>
      <c r="AS140" s="24">
        <v>254</v>
      </c>
      <c r="AT140" s="58">
        <v>3005</v>
      </c>
      <c r="AU140" s="10">
        <v>50.7</v>
      </c>
      <c r="AV140" s="10">
        <v>46.85</v>
      </c>
      <c r="AW140" s="10">
        <v>49.68</v>
      </c>
      <c r="AX140" s="10">
        <v>47.75</v>
      </c>
      <c r="BA140" s="59"/>
      <c r="BZ140" s="59"/>
      <c r="CA140" s="59"/>
    </row>
    <row r="141" spans="1:79" ht="48.75" customHeight="1" x14ac:dyDescent="0.25">
      <c r="A141" s="8">
        <v>44182</v>
      </c>
      <c r="B141" s="25">
        <v>56437</v>
      </c>
      <c r="G141" s="25" t="s">
        <v>178</v>
      </c>
      <c r="H141" s="100">
        <v>0.5</v>
      </c>
      <c r="I141" s="100">
        <v>0.5</v>
      </c>
      <c r="J141" s="90" t="s">
        <v>45</v>
      </c>
      <c r="K141" s="59" t="s">
        <v>314</v>
      </c>
      <c r="L141" s="59" t="s">
        <v>320</v>
      </c>
      <c r="M141" s="120" t="s">
        <v>334</v>
      </c>
      <c r="O141" s="24">
        <v>144</v>
      </c>
      <c r="Q141" s="31">
        <v>55.65</v>
      </c>
      <c r="R141" s="24">
        <v>180</v>
      </c>
      <c r="S141" s="58">
        <v>3005</v>
      </c>
      <c r="T141" s="10">
        <v>50.31</v>
      </c>
      <c r="U141" s="10">
        <v>48</v>
      </c>
      <c r="V141" s="10">
        <v>53.01</v>
      </c>
      <c r="W141" s="10">
        <v>48.99</v>
      </c>
      <c r="AR141" s="10">
        <v>55.8</v>
      </c>
      <c r="AS141" s="24">
        <v>254</v>
      </c>
      <c r="AT141" s="58">
        <v>3005</v>
      </c>
      <c r="AU141" s="10">
        <v>50.7</v>
      </c>
      <c r="AV141" s="10">
        <v>46.85</v>
      </c>
      <c r="AW141" s="10">
        <v>49.68</v>
      </c>
      <c r="AX141" s="10">
        <v>47.75</v>
      </c>
    </row>
    <row r="142" spans="1:79" ht="30" x14ac:dyDescent="0.25">
      <c r="A142" s="8">
        <v>44182</v>
      </c>
      <c r="B142" s="25">
        <v>56438</v>
      </c>
      <c r="G142" s="25" t="s">
        <v>178</v>
      </c>
      <c r="H142" s="118">
        <v>0.5</v>
      </c>
      <c r="I142" s="100">
        <v>0.5</v>
      </c>
      <c r="J142" s="90" t="s">
        <v>45</v>
      </c>
      <c r="K142" s="59" t="s">
        <v>317</v>
      </c>
      <c r="L142" s="59" t="s">
        <v>318</v>
      </c>
      <c r="O142" s="24">
        <v>144</v>
      </c>
      <c r="Q142" s="31">
        <v>55.65</v>
      </c>
      <c r="R142" s="24">
        <v>70</v>
      </c>
      <c r="S142" s="58">
        <v>3005</v>
      </c>
      <c r="T142" s="10">
        <v>50.31</v>
      </c>
      <c r="U142" s="10">
        <v>48</v>
      </c>
      <c r="V142" s="10">
        <v>53.01</v>
      </c>
      <c r="W142" s="10">
        <v>48.99</v>
      </c>
      <c r="AR142" s="10">
        <v>55.8</v>
      </c>
      <c r="AS142" s="24">
        <v>90</v>
      </c>
      <c r="AT142" s="58">
        <v>3005</v>
      </c>
      <c r="AU142" s="10">
        <v>50.7</v>
      </c>
      <c r="AV142" s="10">
        <v>46.85</v>
      </c>
      <c r="AW142" s="10">
        <v>49.68</v>
      </c>
      <c r="AX142" s="10">
        <v>47.75</v>
      </c>
    </row>
    <row r="143" spans="1:79" x14ac:dyDescent="0.25">
      <c r="A143" s="8">
        <v>44182</v>
      </c>
      <c r="B143" s="25">
        <v>56439</v>
      </c>
      <c r="G143" s="25" t="s">
        <v>230</v>
      </c>
      <c r="H143" s="90" t="s">
        <v>45</v>
      </c>
      <c r="I143" s="90" t="s">
        <v>45</v>
      </c>
      <c r="J143" s="90" t="s">
        <v>45</v>
      </c>
      <c r="K143" s="59" t="s">
        <v>319</v>
      </c>
      <c r="L143" s="59" t="s">
        <v>257</v>
      </c>
      <c r="O143" s="24">
        <v>144</v>
      </c>
      <c r="Q143" s="31">
        <v>55.65</v>
      </c>
      <c r="R143" s="24">
        <v>110</v>
      </c>
      <c r="S143" s="58">
        <v>3005</v>
      </c>
      <c r="T143" s="10">
        <v>50.31</v>
      </c>
      <c r="U143" s="10">
        <v>48</v>
      </c>
      <c r="V143" s="10">
        <v>53.01</v>
      </c>
      <c r="W143" s="10">
        <v>48.99</v>
      </c>
      <c r="AR143" s="10">
        <v>55.8</v>
      </c>
      <c r="AS143" s="24">
        <v>177</v>
      </c>
      <c r="AT143" s="58">
        <v>3005</v>
      </c>
      <c r="AU143" s="10">
        <v>50.7</v>
      </c>
      <c r="AV143" s="10">
        <v>46.85</v>
      </c>
      <c r="AW143" s="10">
        <v>49.68</v>
      </c>
      <c r="AX143" s="10">
        <v>47.75</v>
      </c>
    </row>
    <row r="144" spans="1:79" x14ac:dyDescent="0.25">
      <c r="A144" s="8">
        <v>44182</v>
      </c>
      <c r="B144" s="25">
        <v>56440</v>
      </c>
      <c r="G144" s="25" t="s">
        <v>178</v>
      </c>
      <c r="H144" s="90" t="s">
        <v>45</v>
      </c>
      <c r="I144" s="90">
        <v>0.5</v>
      </c>
      <c r="K144" s="3" t="s">
        <v>321</v>
      </c>
      <c r="L144" s="59" t="s">
        <v>322</v>
      </c>
      <c r="O144" s="24">
        <v>144</v>
      </c>
      <c r="Q144" s="31">
        <v>55.65</v>
      </c>
      <c r="R144" s="24">
        <v>110</v>
      </c>
      <c r="S144" s="58">
        <v>3005</v>
      </c>
      <c r="T144" s="10">
        <v>50.31</v>
      </c>
      <c r="U144" s="10">
        <v>48</v>
      </c>
      <c r="V144" s="10">
        <v>53.01</v>
      </c>
      <c r="W144" s="10">
        <v>48.99</v>
      </c>
      <c r="AR144" s="10">
        <v>55.8</v>
      </c>
      <c r="AS144" s="24">
        <v>177</v>
      </c>
      <c r="AT144" s="58">
        <v>3005</v>
      </c>
      <c r="AU144" s="10">
        <v>50.7</v>
      </c>
      <c r="AV144" s="10">
        <v>46.85</v>
      </c>
      <c r="AW144" s="10">
        <v>49.68</v>
      </c>
      <c r="AX144" s="10">
        <v>47.75</v>
      </c>
    </row>
    <row r="145" spans="1:79" x14ac:dyDescent="0.25">
      <c r="A145" s="8">
        <v>44182</v>
      </c>
      <c r="B145" s="25">
        <v>56441</v>
      </c>
      <c r="G145" s="25" t="s">
        <v>178</v>
      </c>
      <c r="H145" s="99">
        <v>0.5</v>
      </c>
      <c r="I145" s="100">
        <v>0.5</v>
      </c>
      <c r="J145" s="90" t="s">
        <v>45</v>
      </c>
      <c r="K145" s="59" t="s">
        <v>225</v>
      </c>
      <c r="L145" s="59" t="s">
        <v>323</v>
      </c>
      <c r="O145" s="24">
        <v>144</v>
      </c>
      <c r="Q145" s="31">
        <v>55.65</v>
      </c>
      <c r="R145" s="24">
        <v>110</v>
      </c>
      <c r="S145" s="58">
        <v>3005</v>
      </c>
      <c r="T145" s="10">
        <v>50.31</v>
      </c>
      <c r="U145" s="10">
        <v>48</v>
      </c>
      <c r="V145" s="10">
        <v>53.01</v>
      </c>
      <c r="W145" s="10">
        <v>48.99</v>
      </c>
      <c r="AR145" s="10">
        <v>55.8</v>
      </c>
      <c r="AS145" s="24">
        <v>181</v>
      </c>
      <c r="AT145" s="58">
        <v>3005</v>
      </c>
      <c r="AU145" s="10">
        <v>50.7</v>
      </c>
      <c r="AV145" s="10">
        <v>46.85</v>
      </c>
      <c r="AW145" s="10">
        <v>49.68</v>
      </c>
      <c r="AX145" s="10">
        <v>47.75</v>
      </c>
    </row>
    <row r="146" spans="1:79" x14ac:dyDescent="0.25">
      <c r="A146" s="8">
        <v>44182</v>
      </c>
      <c r="B146" s="25">
        <v>56442</v>
      </c>
      <c r="G146" s="25" t="s">
        <v>178</v>
      </c>
      <c r="H146" s="99">
        <v>0.5</v>
      </c>
      <c r="I146" s="100">
        <v>0.5</v>
      </c>
      <c r="J146" s="90" t="s">
        <v>45</v>
      </c>
      <c r="K146" s="59" t="s">
        <v>324</v>
      </c>
      <c r="L146" s="59" t="s">
        <v>328</v>
      </c>
      <c r="M146" s="95" t="s">
        <v>325</v>
      </c>
      <c r="O146" s="24">
        <v>144</v>
      </c>
      <c r="Q146" s="31">
        <v>55.65</v>
      </c>
      <c r="R146" s="24">
        <v>110</v>
      </c>
      <c r="S146" s="58">
        <v>3005</v>
      </c>
      <c r="T146" s="10">
        <v>50.31</v>
      </c>
      <c r="U146" s="10">
        <v>48</v>
      </c>
      <c r="V146" s="10">
        <v>53.01</v>
      </c>
      <c r="W146" s="10">
        <v>48.99</v>
      </c>
      <c r="AR146" s="10">
        <v>55.8</v>
      </c>
      <c r="AS146" s="24">
        <v>137</v>
      </c>
      <c r="AT146" s="58">
        <v>3005</v>
      </c>
      <c r="AU146" s="10">
        <v>50.7</v>
      </c>
      <c r="AV146" s="10">
        <v>46.85</v>
      </c>
      <c r="AW146" s="10">
        <v>49.68</v>
      </c>
      <c r="AX146" s="10">
        <v>47.75</v>
      </c>
    </row>
    <row r="147" spans="1:79" x14ac:dyDescent="0.25">
      <c r="A147" s="8">
        <v>44182</v>
      </c>
      <c r="B147" s="25">
        <v>56443</v>
      </c>
      <c r="G147" s="25" t="s">
        <v>178</v>
      </c>
      <c r="H147" s="99">
        <v>0.5</v>
      </c>
      <c r="I147" s="100">
        <v>0.5</v>
      </c>
      <c r="J147" s="90" t="s">
        <v>45</v>
      </c>
      <c r="K147" s="59" t="s">
        <v>326</v>
      </c>
      <c r="L147" s="59" t="s">
        <v>327</v>
      </c>
      <c r="O147" s="24">
        <v>144</v>
      </c>
      <c r="Q147" s="31">
        <v>55.65</v>
      </c>
      <c r="R147" s="24">
        <v>110</v>
      </c>
      <c r="S147" s="58">
        <v>3005</v>
      </c>
      <c r="T147" s="10">
        <v>50.31</v>
      </c>
      <c r="U147" s="10">
        <v>48</v>
      </c>
      <c r="V147" s="10">
        <v>53.01</v>
      </c>
      <c r="W147" s="10">
        <v>48.99</v>
      </c>
      <c r="AR147" s="10">
        <v>55.8</v>
      </c>
      <c r="AS147" s="24">
        <v>0</v>
      </c>
      <c r="AT147" s="58">
        <v>3005</v>
      </c>
      <c r="AU147" s="10">
        <v>50.7</v>
      </c>
      <c r="AV147" s="10">
        <v>46.85</v>
      </c>
      <c r="AW147" s="10">
        <v>49.68</v>
      </c>
      <c r="AX147" s="10">
        <v>47.75</v>
      </c>
    </row>
    <row r="148" spans="1:79" ht="30" x14ac:dyDescent="0.25">
      <c r="A148" s="8">
        <v>44182</v>
      </c>
      <c r="B148" s="25">
        <v>56444</v>
      </c>
      <c r="G148" s="25" t="s">
        <v>178</v>
      </c>
      <c r="H148" s="99">
        <v>0.5</v>
      </c>
      <c r="I148" s="100">
        <v>0.5</v>
      </c>
      <c r="J148" s="90" t="s">
        <v>45</v>
      </c>
      <c r="K148" s="59" t="s">
        <v>329</v>
      </c>
      <c r="O148" s="24">
        <v>144</v>
      </c>
      <c r="Q148" s="31">
        <v>55.65</v>
      </c>
      <c r="R148" s="24">
        <v>110</v>
      </c>
      <c r="S148" s="58">
        <v>3005</v>
      </c>
      <c r="T148" s="10">
        <v>50.31</v>
      </c>
      <c r="U148" s="10">
        <v>48</v>
      </c>
      <c r="V148" s="10">
        <v>53.01</v>
      </c>
      <c r="W148" s="10">
        <v>48.99</v>
      </c>
      <c r="AR148" s="10">
        <v>55.8</v>
      </c>
      <c r="AS148" s="24">
        <v>0</v>
      </c>
      <c r="AT148" s="58">
        <v>3005</v>
      </c>
      <c r="AU148" s="10">
        <v>50.7</v>
      </c>
      <c r="AV148" s="10">
        <v>46.85</v>
      </c>
      <c r="AW148" s="10">
        <v>49.68</v>
      </c>
      <c r="AX148" s="10">
        <v>47.75</v>
      </c>
    </row>
    <row r="149" spans="1:79" ht="30" x14ac:dyDescent="0.25">
      <c r="A149" s="8">
        <v>44182</v>
      </c>
      <c r="B149" s="25">
        <v>56445</v>
      </c>
      <c r="G149" s="25" t="s">
        <v>178</v>
      </c>
      <c r="H149" s="99">
        <v>0.5</v>
      </c>
      <c r="I149" s="99">
        <v>0.5</v>
      </c>
      <c r="J149" s="118">
        <v>0.5</v>
      </c>
      <c r="K149" s="59" t="s">
        <v>330</v>
      </c>
      <c r="L149" s="59" t="s">
        <v>331</v>
      </c>
      <c r="O149" s="24">
        <v>144</v>
      </c>
      <c r="Q149" s="31">
        <v>55.65</v>
      </c>
      <c r="R149" s="24">
        <v>126</v>
      </c>
      <c r="S149" s="58">
        <v>3005</v>
      </c>
      <c r="T149" s="10">
        <v>50.31</v>
      </c>
      <c r="U149" s="10">
        <v>48</v>
      </c>
      <c r="V149" s="10">
        <v>53.01</v>
      </c>
      <c r="W149" s="10">
        <v>48.99</v>
      </c>
      <c r="AR149" s="10">
        <v>55.8</v>
      </c>
      <c r="AS149" s="24">
        <v>0</v>
      </c>
      <c r="AT149" s="58">
        <v>3005</v>
      </c>
      <c r="AU149" s="10">
        <v>50.7</v>
      </c>
      <c r="AV149" s="10">
        <v>46.85</v>
      </c>
      <c r="AW149" s="10">
        <v>49.68</v>
      </c>
      <c r="AX149" s="10">
        <v>47.75</v>
      </c>
      <c r="BR149" s="10">
        <v>55.6</v>
      </c>
      <c r="BS149" s="58">
        <v>177</v>
      </c>
      <c r="BT149" s="58">
        <v>3005</v>
      </c>
      <c r="BU149" s="10">
        <v>58.4</v>
      </c>
      <c r="BV149" s="10">
        <v>58</v>
      </c>
      <c r="BW149" s="10">
        <v>50.89</v>
      </c>
      <c r="BX149" s="10">
        <v>49.43</v>
      </c>
    </row>
    <row r="150" spans="1:79" ht="45" x14ac:dyDescent="0.25">
      <c r="A150" s="8">
        <v>44182</v>
      </c>
      <c r="B150" s="25">
        <v>56446</v>
      </c>
      <c r="G150" s="25" t="s">
        <v>178</v>
      </c>
      <c r="H150" s="99">
        <v>0.5</v>
      </c>
      <c r="I150" s="99">
        <v>0.5</v>
      </c>
      <c r="J150" s="118">
        <v>0.5</v>
      </c>
      <c r="K150" s="59" t="s">
        <v>336</v>
      </c>
      <c r="L150" s="59" t="s">
        <v>332</v>
      </c>
      <c r="M150" s="120" t="s">
        <v>344</v>
      </c>
      <c r="O150" s="24">
        <v>144</v>
      </c>
      <c r="Q150" s="31">
        <v>55.65</v>
      </c>
      <c r="R150" s="24">
        <v>110</v>
      </c>
      <c r="S150" s="58">
        <v>3005</v>
      </c>
      <c r="T150" s="10">
        <v>50.31</v>
      </c>
      <c r="U150" s="10">
        <v>48</v>
      </c>
      <c r="V150" s="10">
        <v>53.01</v>
      </c>
      <c r="W150" s="10">
        <v>48.99</v>
      </c>
      <c r="AR150" s="10">
        <v>55.8</v>
      </c>
      <c r="AS150" s="24">
        <v>177</v>
      </c>
      <c r="AT150" s="58">
        <v>3005</v>
      </c>
      <c r="AU150" s="10">
        <v>50.7</v>
      </c>
      <c r="AV150" s="10">
        <v>46.85</v>
      </c>
      <c r="AW150" s="10">
        <v>49.68</v>
      </c>
      <c r="AX150" s="10">
        <v>47.75</v>
      </c>
      <c r="BR150" s="10">
        <v>55.5</v>
      </c>
      <c r="BS150" s="24">
        <v>177</v>
      </c>
      <c r="BT150" s="58">
        <v>3005</v>
      </c>
      <c r="BU150" s="10">
        <v>58.9</v>
      </c>
      <c r="BV150" s="10">
        <v>58.5</v>
      </c>
      <c r="BW150" s="10">
        <v>51.4</v>
      </c>
      <c r="BX150" s="10">
        <v>49.9</v>
      </c>
      <c r="CA150" s="59" t="s">
        <v>195</v>
      </c>
    </row>
    <row r="151" spans="1:79" ht="45" x14ac:dyDescent="0.25">
      <c r="A151" s="8">
        <v>44182</v>
      </c>
      <c r="B151" s="25">
        <v>56447</v>
      </c>
      <c r="G151" s="25" t="s">
        <v>178</v>
      </c>
      <c r="H151" s="99">
        <v>0.5</v>
      </c>
      <c r="I151" s="99">
        <v>0.5</v>
      </c>
      <c r="J151" s="118">
        <v>0.5</v>
      </c>
      <c r="K151" s="59" t="s">
        <v>333</v>
      </c>
      <c r="L151" s="59" t="s">
        <v>335</v>
      </c>
      <c r="O151" s="24">
        <v>145</v>
      </c>
      <c r="Q151" s="31">
        <v>55.65</v>
      </c>
      <c r="R151" s="24">
        <v>130</v>
      </c>
      <c r="S151" s="58">
        <v>3005</v>
      </c>
      <c r="T151" s="10">
        <v>50.31</v>
      </c>
      <c r="U151" s="10">
        <v>48</v>
      </c>
      <c r="V151" s="10">
        <v>53.01</v>
      </c>
      <c r="W151" s="10">
        <v>48.99</v>
      </c>
      <c r="AR151" s="10">
        <v>55.8</v>
      </c>
      <c r="AS151" s="24">
        <v>177</v>
      </c>
      <c r="AT151" s="58">
        <v>3005</v>
      </c>
      <c r="AU151" s="10">
        <v>50.7</v>
      </c>
      <c r="AV151" s="10">
        <v>46.85</v>
      </c>
      <c r="AW151" s="10">
        <v>49.68</v>
      </c>
      <c r="AX151" s="10">
        <v>47.75</v>
      </c>
      <c r="BR151" s="10">
        <v>55.5</v>
      </c>
      <c r="BS151" s="24">
        <v>177</v>
      </c>
      <c r="BT151" s="58">
        <v>3005</v>
      </c>
      <c r="BU151" s="10">
        <v>58.9</v>
      </c>
      <c r="BV151" s="10">
        <v>58.5</v>
      </c>
      <c r="BW151" s="10">
        <v>51.4</v>
      </c>
      <c r="BX151" s="10">
        <v>49.9</v>
      </c>
    </row>
    <row r="152" spans="1:79" ht="30" x14ac:dyDescent="0.25">
      <c r="A152" s="8">
        <v>44182</v>
      </c>
      <c r="B152" s="25">
        <v>56448</v>
      </c>
      <c r="G152" s="25" t="s">
        <v>178</v>
      </c>
      <c r="H152" s="99">
        <v>0.5</v>
      </c>
      <c r="I152" s="99">
        <v>0.5</v>
      </c>
      <c r="J152" s="99">
        <v>0.5</v>
      </c>
      <c r="K152" s="59" t="s">
        <v>337</v>
      </c>
      <c r="L152" s="59" t="s">
        <v>401</v>
      </c>
      <c r="O152" s="24">
        <v>146</v>
      </c>
      <c r="Q152" s="31">
        <v>55.65</v>
      </c>
      <c r="R152" s="24">
        <v>130</v>
      </c>
      <c r="S152" s="58">
        <v>3005</v>
      </c>
      <c r="T152" s="10">
        <v>50.31</v>
      </c>
      <c r="U152" s="10">
        <v>48</v>
      </c>
      <c r="V152" s="10">
        <v>53.01</v>
      </c>
      <c r="W152" s="10">
        <v>48.99</v>
      </c>
      <c r="AR152" s="10">
        <v>55.8</v>
      </c>
      <c r="AS152" s="24">
        <v>177</v>
      </c>
      <c r="AT152" s="58">
        <v>3005</v>
      </c>
      <c r="AU152" s="10">
        <v>50.7</v>
      </c>
      <c r="AV152" s="10">
        <v>46.85</v>
      </c>
      <c r="AW152" s="10">
        <v>49.68</v>
      </c>
      <c r="AX152" s="10">
        <v>47.75</v>
      </c>
      <c r="BR152" s="10">
        <v>55.5</v>
      </c>
      <c r="BS152" s="24">
        <v>177</v>
      </c>
      <c r="BT152" s="58">
        <v>3005</v>
      </c>
      <c r="BU152" s="10">
        <v>58.9</v>
      </c>
      <c r="BV152" s="10">
        <v>58.5</v>
      </c>
      <c r="BW152" s="10">
        <v>51.4</v>
      </c>
      <c r="BX152" s="10">
        <v>49.9</v>
      </c>
    </row>
    <row r="153" spans="1:79" ht="30" x14ac:dyDescent="0.25">
      <c r="A153" s="8">
        <v>44182</v>
      </c>
      <c r="B153" s="25">
        <v>56449</v>
      </c>
      <c r="G153" s="25" t="s">
        <v>178</v>
      </c>
      <c r="H153" s="99">
        <v>1</v>
      </c>
      <c r="I153" s="100">
        <v>1</v>
      </c>
      <c r="J153" s="100">
        <v>1</v>
      </c>
      <c r="K153" s="59" t="s">
        <v>338</v>
      </c>
      <c r="L153" s="59" t="s">
        <v>339</v>
      </c>
      <c r="O153" s="24">
        <v>146</v>
      </c>
      <c r="Q153" s="31">
        <v>55.65</v>
      </c>
      <c r="R153" s="24">
        <v>130</v>
      </c>
      <c r="S153" s="58">
        <v>3005</v>
      </c>
      <c r="T153" s="10">
        <v>50.31</v>
      </c>
      <c r="U153" s="10">
        <v>48</v>
      </c>
      <c r="V153" s="10">
        <v>53.01</v>
      </c>
      <c r="W153" s="10">
        <v>48.99</v>
      </c>
      <c r="AR153" s="10">
        <v>55.8</v>
      </c>
      <c r="AS153" s="24">
        <v>177</v>
      </c>
      <c r="AT153" s="58">
        <v>3005</v>
      </c>
      <c r="AU153" s="10">
        <v>50.7</v>
      </c>
      <c r="AV153" s="10">
        <v>46.85</v>
      </c>
      <c r="AW153" s="10">
        <v>49.68</v>
      </c>
      <c r="AX153" s="10">
        <v>47.75</v>
      </c>
      <c r="BR153" s="10">
        <v>55.5</v>
      </c>
      <c r="BS153" s="24">
        <v>177</v>
      </c>
      <c r="BT153" s="58">
        <v>3005</v>
      </c>
      <c r="BU153" s="10">
        <v>58.9</v>
      </c>
      <c r="BV153" s="10">
        <v>58.5</v>
      </c>
      <c r="BW153" s="10">
        <v>51.4</v>
      </c>
      <c r="BX153" s="10">
        <v>49.9</v>
      </c>
    </row>
    <row r="154" spans="1:79" ht="30" x14ac:dyDescent="0.25">
      <c r="A154" s="8">
        <v>44182</v>
      </c>
      <c r="B154" s="25">
        <v>56450</v>
      </c>
      <c r="G154" s="25" t="s">
        <v>178</v>
      </c>
      <c r="H154" s="99">
        <v>1</v>
      </c>
      <c r="I154" s="100">
        <v>1</v>
      </c>
      <c r="J154" s="100">
        <v>1</v>
      </c>
      <c r="K154" s="59" t="s">
        <v>340</v>
      </c>
      <c r="L154" s="59" t="s">
        <v>341</v>
      </c>
      <c r="O154" s="24">
        <v>146</v>
      </c>
      <c r="Q154" s="31">
        <v>55.65</v>
      </c>
      <c r="R154" s="24">
        <v>130</v>
      </c>
      <c r="S154" s="58">
        <v>3005</v>
      </c>
      <c r="T154" s="10">
        <v>50.31</v>
      </c>
      <c r="U154" s="10">
        <v>48</v>
      </c>
      <c r="V154" s="10">
        <v>53.01</v>
      </c>
      <c r="W154" s="10">
        <v>48.99</v>
      </c>
      <c r="AR154" s="10">
        <v>55.8</v>
      </c>
      <c r="AS154" s="24">
        <v>177</v>
      </c>
      <c r="AT154" s="58">
        <v>3005</v>
      </c>
      <c r="AU154" s="10">
        <v>50.7</v>
      </c>
      <c r="AV154" s="10">
        <v>46.85</v>
      </c>
      <c r="AW154" s="10">
        <v>49.68</v>
      </c>
      <c r="AX154" s="10">
        <v>47.75</v>
      </c>
      <c r="BR154" s="10">
        <v>55.5</v>
      </c>
      <c r="BS154" s="24">
        <v>177</v>
      </c>
      <c r="BT154" s="58">
        <v>3005</v>
      </c>
      <c r="BU154" s="10">
        <v>58.9</v>
      </c>
      <c r="BV154" s="10">
        <v>58.5</v>
      </c>
      <c r="BW154" s="10">
        <v>51.4</v>
      </c>
      <c r="BX154" s="10">
        <v>49.9</v>
      </c>
    </row>
    <row r="155" spans="1:79" ht="30" x14ac:dyDescent="0.25">
      <c r="A155" s="8">
        <v>44182</v>
      </c>
      <c r="B155" s="25">
        <v>56451</v>
      </c>
      <c r="G155" s="25" t="s">
        <v>178</v>
      </c>
      <c r="H155" s="90" t="s">
        <v>45</v>
      </c>
      <c r="I155" s="99">
        <v>1</v>
      </c>
      <c r="J155" s="90" t="s">
        <v>45</v>
      </c>
      <c r="K155" s="59" t="s">
        <v>342</v>
      </c>
      <c r="L155" s="59" t="s">
        <v>343</v>
      </c>
      <c r="O155" s="24">
        <v>146</v>
      </c>
      <c r="Q155" s="31">
        <v>55.65</v>
      </c>
      <c r="R155" s="24">
        <v>130</v>
      </c>
      <c r="S155" s="58">
        <v>3005</v>
      </c>
      <c r="T155" s="10">
        <v>50.31</v>
      </c>
      <c r="U155" s="10">
        <v>48</v>
      </c>
      <c r="V155" s="10">
        <v>53.01</v>
      </c>
      <c r="W155" s="10">
        <v>48.99</v>
      </c>
      <c r="AR155" s="10">
        <v>55.8</v>
      </c>
      <c r="AS155" s="24">
        <v>177</v>
      </c>
      <c r="AT155" s="58">
        <v>3005</v>
      </c>
      <c r="AU155" s="10">
        <v>50.7</v>
      </c>
      <c r="AV155" s="10">
        <v>46.85</v>
      </c>
      <c r="AW155" s="10">
        <v>49.68</v>
      </c>
      <c r="AX155" s="10">
        <v>47.75</v>
      </c>
      <c r="BR155" s="10">
        <v>55.5</v>
      </c>
      <c r="BS155" s="24">
        <v>177</v>
      </c>
      <c r="BT155" s="58">
        <v>3005</v>
      </c>
      <c r="BU155" s="10">
        <v>58.9</v>
      </c>
      <c r="BV155" s="10">
        <v>58.5</v>
      </c>
      <c r="BW155" s="10">
        <v>51.4</v>
      </c>
      <c r="BX155" s="10">
        <v>49.9</v>
      </c>
    </row>
    <row r="156" spans="1:79" x14ac:dyDescent="0.25">
      <c r="A156" s="8">
        <v>44182</v>
      </c>
      <c r="B156" s="25">
        <v>56452</v>
      </c>
      <c r="G156" s="25" t="s">
        <v>178</v>
      </c>
      <c r="H156" s="118">
        <v>1</v>
      </c>
      <c r="I156" s="90" t="s">
        <v>45</v>
      </c>
      <c r="J156" s="90" t="s">
        <v>45</v>
      </c>
      <c r="K156" s="59" t="s">
        <v>345</v>
      </c>
      <c r="O156" s="24">
        <v>146</v>
      </c>
      <c r="Q156" s="31">
        <v>55.65</v>
      </c>
      <c r="R156" s="24">
        <v>130</v>
      </c>
      <c r="S156" s="58">
        <v>3005</v>
      </c>
      <c r="T156" s="10">
        <v>50.31</v>
      </c>
      <c r="U156" s="10">
        <v>48</v>
      </c>
      <c r="V156" s="10">
        <v>53.01</v>
      </c>
      <c r="W156" s="10">
        <v>48.99</v>
      </c>
      <c r="AR156" s="10">
        <v>55.8</v>
      </c>
      <c r="AS156" s="24">
        <v>177</v>
      </c>
      <c r="AT156" s="58">
        <v>3005</v>
      </c>
      <c r="AU156" s="10">
        <v>50.7</v>
      </c>
      <c r="AV156" s="10">
        <v>46.85</v>
      </c>
      <c r="AW156" s="10">
        <v>49.68</v>
      </c>
      <c r="AX156" s="10">
        <v>47.75</v>
      </c>
      <c r="BR156" s="10">
        <v>55.5</v>
      </c>
      <c r="BS156" s="24">
        <v>177</v>
      </c>
      <c r="BT156" s="58">
        <v>3005</v>
      </c>
      <c r="BU156" s="10">
        <v>58.9</v>
      </c>
      <c r="BV156" s="10">
        <v>58.5</v>
      </c>
      <c r="BW156" s="10">
        <v>51.4</v>
      </c>
      <c r="BX156" s="10">
        <v>49.9</v>
      </c>
    </row>
    <row r="157" spans="1:79" ht="30" x14ac:dyDescent="0.25">
      <c r="A157" s="8">
        <v>44182</v>
      </c>
      <c r="B157" s="25">
        <v>56453</v>
      </c>
      <c r="G157" s="25" t="s">
        <v>230</v>
      </c>
      <c r="H157" s="90" t="s">
        <v>45</v>
      </c>
      <c r="I157" s="90" t="s">
        <v>45</v>
      </c>
      <c r="J157" s="90" t="s">
        <v>45</v>
      </c>
      <c r="K157" s="59" t="s">
        <v>346</v>
      </c>
      <c r="L157" s="59" t="s">
        <v>348</v>
      </c>
      <c r="O157" s="24">
        <v>146</v>
      </c>
      <c r="Q157" s="31">
        <v>55.65</v>
      </c>
      <c r="R157" s="24">
        <v>130</v>
      </c>
      <c r="S157" s="58">
        <v>3005</v>
      </c>
      <c r="T157" s="10">
        <v>50.31</v>
      </c>
      <c r="U157" s="10">
        <v>48</v>
      </c>
      <c r="V157" s="10">
        <v>53.01</v>
      </c>
      <c r="W157" s="10">
        <v>48.99</v>
      </c>
      <c r="AR157" s="10">
        <v>55.8</v>
      </c>
      <c r="AS157" s="24">
        <v>177</v>
      </c>
      <c r="AT157" s="58">
        <v>3005</v>
      </c>
      <c r="AU157" s="10">
        <v>50.7</v>
      </c>
      <c r="AV157" s="10">
        <v>46.85</v>
      </c>
      <c r="AW157" s="10">
        <v>49.68</v>
      </c>
      <c r="AX157" s="10">
        <v>47.75</v>
      </c>
      <c r="BR157" s="10">
        <v>55.5</v>
      </c>
      <c r="BS157" s="24">
        <v>177</v>
      </c>
      <c r="BT157" s="58">
        <v>3005</v>
      </c>
      <c r="BU157" s="10">
        <v>58.9</v>
      </c>
      <c r="BV157" s="10">
        <v>58.5</v>
      </c>
      <c r="BW157" s="10">
        <v>51.4</v>
      </c>
      <c r="BX157" s="10">
        <v>49.9</v>
      </c>
    </row>
    <row r="158" spans="1:79" ht="30" x14ac:dyDescent="0.25">
      <c r="A158" s="8">
        <v>44182</v>
      </c>
      <c r="B158" s="25">
        <v>56454</v>
      </c>
      <c r="G158" s="25" t="s">
        <v>230</v>
      </c>
      <c r="H158" s="90">
        <v>1</v>
      </c>
      <c r="I158" s="90" t="s">
        <v>45</v>
      </c>
      <c r="J158" s="90" t="s">
        <v>45</v>
      </c>
      <c r="K158" s="59" t="s">
        <v>347</v>
      </c>
      <c r="L158" s="59" t="s">
        <v>349</v>
      </c>
      <c r="O158" s="24">
        <v>146</v>
      </c>
      <c r="Q158" s="31">
        <v>55.65</v>
      </c>
      <c r="R158" s="24">
        <v>130</v>
      </c>
      <c r="S158" s="58">
        <v>3005</v>
      </c>
      <c r="T158" s="10">
        <v>50.31</v>
      </c>
      <c r="U158" s="10">
        <v>48</v>
      </c>
      <c r="V158" s="10">
        <v>53.01</v>
      </c>
      <c r="W158" s="10">
        <v>48.99</v>
      </c>
      <c r="AR158" s="10">
        <v>55.8</v>
      </c>
      <c r="AS158" s="24">
        <v>177</v>
      </c>
      <c r="AT158" s="58">
        <v>3005</v>
      </c>
      <c r="AU158" s="10">
        <v>50.7</v>
      </c>
      <c r="AV158" s="10">
        <v>46.85</v>
      </c>
      <c r="AW158" s="10">
        <v>49.68</v>
      </c>
      <c r="AX158" s="10">
        <v>47.75</v>
      </c>
      <c r="BR158" s="10">
        <v>55.5</v>
      </c>
      <c r="BS158" s="24">
        <v>177</v>
      </c>
      <c r="BT158" s="58">
        <v>3005</v>
      </c>
      <c r="BU158" s="10">
        <v>58.9</v>
      </c>
      <c r="BV158" s="10">
        <v>58.5</v>
      </c>
      <c r="BW158" s="10">
        <v>51.4</v>
      </c>
      <c r="BX158" s="10">
        <v>49.9</v>
      </c>
    </row>
    <row r="159" spans="1:79" x14ac:dyDescent="0.25">
      <c r="A159" s="8">
        <v>44182</v>
      </c>
      <c r="B159" s="25">
        <v>56455</v>
      </c>
      <c r="G159" s="25" t="s">
        <v>230</v>
      </c>
      <c r="H159" s="90">
        <v>1</v>
      </c>
      <c r="I159" s="90" t="s">
        <v>45</v>
      </c>
      <c r="J159" s="90" t="s">
        <v>45</v>
      </c>
      <c r="K159" s="59" t="s">
        <v>244</v>
      </c>
      <c r="O159" s="24">
        <v>146</v>
      </c>
      <c r="Q159" s="31">
        <v>55.65</v>
      </c>
      <c r="R159" s="24">
        <v>130</v>
      </c>
      <c r="S159" s="58">
        <v>3005</v>
      </c>
      <c r="T159" s="10">
        <v>50.31</v>
      </c>
      <c r="U159" s="10">
        <v>48</v>
      </c>
      <c r="V159" s="10">
        <v>53.01</v>
      </c>
      <c r="W159" s="10">
        <v>48.99</v>
      </c>
      <c r="AR159" s="10">
        <v>55.8</v>
      </c>
      <c r="AS159" s="24">
        <v>177</v>
      </c>
      <c r="AT159" s="58">
        <v>3005</v>
      </c>
      <c r="AU159" s="10">
        <v>50.7</v>
      </c>
      <c r="AV159" s="10">
        <v>46.85</v>
      </c>
      <c r="AW159" s="10">
        <v>49.68</v>
      </c>
      <c r="AX159" s="10">
        <v>47.75</v>
      </c>
      <c r="BR159" s="10">
        <v>55.5</v>
      </c>
      <c r="BS159" s="24">
        <v>177</v>
      </c>
      <c r="BT159" s="58">
        <v>3005</v>
      </c>
      <c r="BU159" s="10">
        <v>58.9</v>
      </c>
      <c r="BV159" s="10">
        <v>58.5</v>
      </c>
      <c r="BW159" s="10">
        <v>51.4</v>
      </c>
      <c r="BX159" s="10">
        <v>49.9</v>
      </c>
    </row>
    <row r="160" spans="1:79" x14ac:dyDescent="0.25">
      <c r="A160" s="8">
        <v>44182</v>
      </c>
      <c r="B160" s="25">
        <v>56456</v>
      </c>
      <c r="G160" s="25" t="s">
        <v>230</v>
      </c>
      <c r="H160" s="90">
        <v>1</v>
      </c>
      <c r="I160" s="90" t="s">
        <v>45</v>
      </c>
      <c r="J160" s="90" t="s">
        <v>45</v>
      </c>
      <c r="K160" s="59" t="s">
        <v>350</v>
      </c>
      <c r="O160" s="24">
        <v>146</v>
      </c>
      <c r="Q160" s="31">
        <v>55.65</v>
      </c>
      <c r="R160" s="24">
        <v>130</v>
      </c>
      <c r="S160" s="58">
        <v>3005</v>
      </c>
      <c r="T160" s="10">
        <v>50.31</v>
      </c>
      <c r="U160" s="10">
        <v>48</v>
      </c>
      <c r="V160" s="10">
        <v>53.01</v>
      </c>
      <c r="W160" s="10">
        <v>48.99</v>
      </c>
      <c r="AR160" s="10">
        <v>55.8</v>
      </c>
      <c r="AS160" s="24">
        <v>177</v>
      </c>
      <c r="AT160" s="58">
        <v>3005</v>
      </c>
      <c r="AU160" s="10">
        <v>50.7</v>
      </c>
      <c r="AV160" s="10">
        <v>46.85</v>
      </c>
      <c r="AW160" s="10">
        <v>49.68</v>
      </c>
      <c r="AX160" s="10">
        <v>47.75</v>
      </c>
      <c r="BR160" s="10">
        <v>55.5</v>
      </c>
      <c r="BS160" s="24">
        <v>177</v>
      </c>
      <c r="BT160" s="58">
        <v>3005</v>
      </c>
      <c r="BU160" s="10">
        <v>58.9</v>
      </c>
      <c r="BV160" s="10">
        <v>58.5</v>
      </c>
      <c r="BW160" s="10">
        <v>51.4</v>
      </c>
      <c r="BX160" s="10">
        <v>49.9</v>
      </c>
    </row>
    <row r="161" spans="1:79" ht="45" x14ac:dyDescent="0.25">
      <c r="A161" s="8">
        <v>44182</v>
      </c>
      <c r="B161" s="25">
        <v>56457</v>
      </c>
      <c r="G161" s="25" t="s">
        <v>178</v>
      </c>
      <c r="H161" s="99">
        <v>1</v>
      </c>
      <c r="I161" s="90" t="s">
        <v>45</v>
      </c>
      <c r="J161" s="90" t="s">
        <v>45</v>
      </c>
      <c r="L161" s="59" t="s">
        <v>351</v>
      </c>
      <c r="O161" s="24">
        <v>146</v>
      </c>
      <c r="Q161" s="31">
        <v>55.65</v>
      </c>
      <c r="R161" s="24">
        <v>130</v>
      </c>
      <c r="S161" s="58">
        <v>3005</v>
      </c>
      <c r="T161" s="10">
        <v>50.31</v>
      </c>
      <c r="U161" s="10">
        <v>48</v>
      </c>
      <c r="V161" s="10">
        <v>53.01</v>
      </c>
      <c r="W161" s="10">
        <v>48.99</v>
      </c>
      <c r="AR161" s="10">
        <v>55.8</v>
      </c>
      <c r="AS161" s="24">
        <v>177</v>
      </c>
      <c r="AT161" s="58">
        <v>3005</v>
      </c>
      <c r="AU161" s="10">
        <v>50.7</v>
      </c>
      <c r="AV161" s="10">
        <v>46.85</v>
      </c>
      <c r="AW161" s="10">
        <v>49.68</v>
      </c>
      <c r="AX161" s="10">
        <v>47.75</v>
      </c>
      <c r="BR161" s="10">
        <v>55.5</v>
      </c>
      <c r="BS161" s="24">
        <v>177</v>
      </c>
      <c r="BT161" s="58">
        <v>3005</v>
      </c>
      <c r="BU161" s="10">
        <v>58.9</v>
      </c>
      <c r="BV161" s="10">
        <v>58.5</v>
      </c>
      <c r="BW161" s="10">
        <v>51.4</v>
      </c>
      <c r="BX161" s="10">
        <v>49.9</v>
      </c>
    </row>
    <row r="162" spans="1:79" x14ac:dyDescent="0.25">
      <c r="A162" s="8">
        <v>44182</v>
      </c>
      <c r="B162" s="25">
        <v>56458</v>
      </c>
      <c r="G162" s="25" t="s">
        <v>178</v>
      </c>
      <c r="H162" s="90" t="s">
        <v>45</v>
      </c>
      <c r="I162" s="100">
        <v>1</v>
      </c>
      <c r="J162" s="100">
        <v>1</v>
      </c>
      <c r="K162" s="59" t="s">
        <v>352</v>
      </c>
      <c r="O162" s="24">
        <v>146</v>
      </c>
      <c r="Q162" s="31">
        <v>55.65</v>
      </c>
      <c r="R162" s="24">
        <v>130</v>
      </c>
      <c r="S162" s="58">
        <v>3005</v>
      </c>
      <c r="T162" s="10">
        <v>50.31</v>
      </c>
      <c r="U162" s="10">
        <v>48</v>
      </c>
      <c r="V162" s="10">
        <v>53.01</v>
      </c>
      <c r="W162" s="10">
        <v>48.99</v>
      </c>
      <c r="AR162" s="10">
        <v>55.8</v>
      </c>
      <c r="AS162" s="24">
        <v>177</v>
      </c>
      <c r="AT162" s="58">
        <v>3005</v>
      </c>
      <c r="AU162" s="10">
        <v>50.7</v>
      </c>
      <c r="AV162" s="10">
        <v>46.85</v>
      </c>
      <c r="AW162" s="10">
        <v>49.68</v>
      </c>
      <c r="AX162" s="10">
        <v>47.75</v>
      </c>
      <c r="BR162" s="10">
        <v>55.5</v>
      </c>
      <c r="BS162" s="24">
        <v>177</v>
      </c>
      <c r="BT162" s="58">
        <v>3005</v>
      </c>
      <c r="BU162" s="10">
        <v>58.9</v>
      </c>
      <c r="BV162" s="10">
        <v>58.5</v>
      </c>
      <c r="BW162" s="10">
        <v>51.4</v>
      </c>
      <c r="BX162" s="10">
        <v>49.9</v>
      </c>
    </row>
    <row r="163" spans="1:79" x14ac:dyDescent="0.25">
      <c r="A163" s="8">
        <v>44182</v>
      </c>
      <c r="B163" s="25">
        <v>56459</v>
      </c>
      <c r="G163" s="25" t="s">
        <v>178</v>
      </c>
      <c r="H163" s="90" t="s">
        <v>45</v>
      </c>
      <c r="I163" s="99">
        <v>1</v>
      </c>
      <c r="J163" s="100">
        <v>1</v>
      </c>
      <c r="K163" s="59" t="s">
        <v>353</v>
      </c>
      <c r="L163" s="59" t="s">
        <v>354</v>
      </c>
      <c r="M163" s="120" t="s">
        <v>355</v>
      </c>
      <c r="O163" s="24">
        <v>146</v>
      </c>
      <c r="Q163" s="31">
        <v>55.65</v>
      </c>
      <c r="R163" s="24">
        <v>130</v>
      </c>
      <c r="S163" s="58">
        <v>3005</v>
      </c>
      <c r="T163" s="10">
        <v>50.31</v>
      </c>
      <c r="U163" s="10">
        <v>48</v>
      </c>
      <c r="V163" s="10">
        <v>53.01</v>
      </c>
      <c r="W163" s="10">
        <v>48.99</v>
      </c>
      <c r="AR163" s="10">
        <v>55.8</v>
      </c>
      <c r="AS163" s="24">
        <v>177</v>
      </c>
      <c r="AT163" s="58">
        <v>3005</v>
      </c>
      <c r="AU163" s="10">
        <v>50.7</v>
      </c>
      <c r="AV163" s="10">
        <v>46.85</v>
      </c>
      <c r="AW163" s="10">
        <v>49.68</v>
      </c>
      <c r="AX163" s="10">
        <v>47.75</v>
      </c>
      <c r="BR163" s="10">
        <v>55.5</v>
      </c>
      <c r="BS163" s="24">
        <v>177</v>
      </c>
      <c r="BT163" s="58">
        <v>3005</v>
      </c>
      <c r="BU163" s="10">
        <v>58.9</v>
      </c>
      <c r="BV163" s="10">
        <v>58.5</v>
      </c>
      <c r="BW163" s="10">
        <v>51.4</v>
      </c>
      <c r="BX163" s="10">
        <v>49.9</v>
      </c>
    </row>
    <row r="164" spans="1:79" s="7" customFormat="1" x14ac:dyDescent="0.25">
      <c r="A164" s="82"/>
      <c r="B164" s="85"/>
      <c r="C164" s="83"/>
      <c r="D164" s="83"/>
      <c r="E164" s="84"/>
      <c r="F164" s="84"/>
      <c r="G164" s="85"/>
      <c r="H164" s="94"/>
      <c r="I164" s="94"/>
      <c r="J164" s="94"/>
      <c r="K164" s="86"/>
      <c r="L164" s="86"/>
      <c r="M164" s="98"/>
      <c r="N164" s="86"/>
      <c r="O164" s="83"/>
      <c r="Q164" s="87"/>
      <c r="R164" s="83"/>
      <c r="S164" s="88"/>
      <c r="T164" s="17"/>
      <c r="U164" s="17"/>
      <c r="V164" s="17"/>
      <c r="W164" s="17"/>
      <c r="X164" s="17"/>
      <c r="Y164" s="17"/>
      <c r="Z164" s="86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83"/>
      <c r="AT164" s="88"/>
      <c r="AU164" s="17"/>
      <c r="AV164" s="17"/>
      <c r="AW164" s="17"/>
      <c r="AX164" s="17"/>
      <c r="AY164" s="17"/>
      <c r="AZ164" s="17"/>
      <c r="BA164" s="86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83"/>
      <c r="BT164" s="88"/>
      <c r="BU164" s="17"/>
      <c r="BV164" s="17"/>
      <c r="BW164" s="17"/>
      <c r="BX164" s="17"/>
      <c r="BY164" s="17"/>
      <c r="BZ164" s="86"/>
      <c r="CA164" s="86"/>
    </row>
    <row r="165" spans="1:79" ht="30" x14ac:dyDescent="0.25">
      <c r="A165" s="8">
        <v>44183</v>
      </c>
      <c r="B165" s="25">
        <v>56467</v>
      </c>
      <c r="C165" s="24">
        <v>500</v>
      </c>
      <c r="G165" s="25" t="s">
        <v>230</v>
      </c>
      <c r="H165" s="90" t="s">
        <v>45</v>
      </c>
      <c r="I165" s="101">
        <v>0.5</v>
      </c>
      <c r="J165" s="90" t="s">
        <v>45</v>
      </c>
      <c r="K165" s="59" t="s">
        <v>356</v>
      </c>
      <c r="L165" s="59" t="s">
        <v>357</v>
      </c>
      <c r="M165" s="95" t="s">
        <v>404</v>
      </c>
      <c r="O165" s="24">
        <v>148</v>
      </c>
      <c r="Q165" s="31">
        <v>55.65</v>
      </c>
      <c r="R165" s="24">
        <v>130</v>
      </c>
      <c r="S165" s="58">
        <v>3005</v>
      </c>
      <c r="T165" s="10">
        <v>120</v>
      </c>
      <c r="U165" s="10">
        <v>120</v>
      </c>
      <c r="V165" s="10">
        <v>120</v>
      </c>
      <c r="W165" s="10">
        <v>120</v>
      </c>
      <c r="Z165" s="59"/>
      <c r="AR165" s="10">
        <v>55.8</v>
      </c>
      <c r="AS165" s="24">
        <v>177</v>
      </c>
      <c r="AT165" s="58">
        <v>3005</v>
      </c>
      <c r="AU165" s="10">
        <v>50.7</v>
      </c>
      <c r="AV165" s="10">
        <v>46.85</v>
      </c>
      <c r="AW165" s="10">
        <v>49.68</v>
      </c>
      <c r="AX165" s="10">
        <v>47.75</v>
      </c>
      <c r="BA165" s="59"/>
      <c r="BR165" s="10">
        <v>55.5</v>
      </c>
      <c r="BS165" s="24">
        <v>177</v>
      </c>
      <c r="BT165" s="58">
        <v>3005</v>
      </c>
      <c r="BU165" s="10">
        <v>120</v>
      </c>
      <c r="BV165" s="10">
        <v>120</v>
      </c>
      <c r="BW165" s="10">
        <v>120</v>
      </c>
      <c r="BX165" s="10">
        <v>120</v>
      </c>
      <c r="BZ165" s="59"/>
      <c r="CA165" s="59"/>
    </row>
    <row r="166" spans="1:79" x14ac:dyDescent="0.25">
      <c r="A166" s="8">
        <v>44183</v>
      </c>
      <c r="B166" s="25">
        <v>56468</v>
      </c>
      <c r="C166" s="24">
        <v>500</v>
      </c>
      <c r="G166" s="25" t="s">
        <v>230</v>
      </c>
      <c r="H166" s="90" t="s">
        <v>45</v>
      </c>
      <c r="I166" s="101">
        <v>0.5</v>
      </c>
      <c r="J166" s="90" t="s">
        <v>45</v>
      </c>
      <c r="K166" s="59" t="s">
        <v>358</v>
      </c>
      <c r="L166" s="59" t="s">
        <v>357</v>
      </c>
      <c r="O166" s="24">
        <v>148</v>
      </c>
      <c r="Q166" s="31">
        <v>55.65</v>
      </c>
      <c r="R166" s="24">
        <v>130</v>
      </c>
      <c r="S166" s="58">
        <v>3005</v>
      </c>
      <c r="T166" s="10">
        <v>120</v>
      </c>
      <c r="U166" s="10">
        <v>120</v>
      </c>
      <c r="V166" s="10">
        <v>120</v>
      </c>
      <c r="W166" s="10">
        <v>120</v>
      </c>
      <c r="Z166" s="59"/>
      <c r="AR166" s="10">
        <v>55.8</v>
      </c>
      <c r="AS166" s="24">
        <v>177</v>
      </c>
      <c r="AT166" s="58">
        <v>3005</v>
      </c>
      <c r="AU166" s="10">
        <v>50.7</v>
      </c>
      <c r="AV166" s="10">
        <v>46.85</v>
      </c>
      <c r="AW166" s="10">
        <v>49.68</v>
      </c>
      <c r="AX166" s="10">
        <v>47.75</v>
      </c>
      <c r="BA166" s="59"/>
      <c r="BR166" s="10">
        <v>55.5</v>
      </c>
      <c r="BS166" s="24">
        <v>177</v>
      </c>
      <c r="BT166" s="58">
        <v>3005</v>
      </c>
      <c r="BU166" s="10">
        <v>120</v>
      </c>
      <c r="BV166" s="10">
        <v>120</v>
      </c>
      <c r="BW166" s="10">
        <v>120</v>
      </c>
      <c r="BX166" s="10">
        <v>120</v>
      </c>
      <c r="BZ166" s="59"/>
      <c r="CA166" s="59"/>
    </row>
    <row r="167" spans="1:79" ht="45" x14ac:dyDescent="0.25">
      <c r="A167" s="8">
        <v>44183</v>
      </c>
      <c r="B167" s="25">
        <v>56469</v>
      </c>
      <c r="C167" s="24">
        <v>500</v>
      </c>
      <c r="G167" s="25" t="s">
        <v>178</v>
      </c>
      <c r="H167" s="90" t="s">
        <v>45</v>
      </c>
      <c r="I167" s="99">
        <v>0.5</v>
      </c>
      <c r="J167" s="90" t="s">
        <v>45</v>
      </c>
      <c r="K167" s="59" t="s">
        <v>225</v>
      </c>
      <c r="L167" s="59" t="s">
        <v>380</v>
      </c>
      <c r="M167" s="95" t="s">
        <v>365</v>
      </c>
      <c r="N167" s="126" t="s">
        <v>551</v>
      </c>
      <c r="O167" s="24">
        <v>148</v>
      </c>
      <c r="Q167" s="31">
        <v>55.65</v>
      </c>
      <c r="R167" s="24">
        <v>130</v>
      </c>
      <c r="S167" s="58">
        <v>3005</v>
      </c>
      <c r="T167" s="10">
        <v>120</v>
      </c>
      <c r="U167" s="10">
        <v>120</v>
      </c>
      <c r="V167" s="10">
        <v>120</v>
      </c>
      <c r="W167" s="10">
        <v>120</v>
      </c>
      <c r="AR167" s="10">
        <v>55.8</v>
      </c>
      <c r="AS167" s="24">
        <v>177</v>
      </c>
      <c r="AT167" s="58">
        <v>3005</v>
      </c>
      <c r="AU167" s="10">
        <v>50.7</v>
      </c>
      <c r="AV167" s="10">
        <v>46.85</v>
      </c>
      <c r="AW167" s="10">
        <v>49.68</v>
      </c>
      <c r="AX167" s="10">
        <v>47.75</v>
      </c>
      <c r="BR167" s="10">
        <v>55.5</v>
      </c>
      <c r="BS167" s="24">
        <v>177</v>
      </c>
      <c r="BT167" s="58">
        <v>3005</v>
      </c>
      <c r="BU167" s="10">
        <v>120</v>
      </c>
      <c r="BV167" s="10">
        <v>120</v>
      </c>
      <c r="BW167" s="10">
        <v>120</v>
      </c>
      <c r="BX167" s="10">
        <v>120</v>
      </c>
    </row>
    <row r="168" spans="1:79" ht="30" x14ac:dyDescent="0.25">
      <c r="A168" s="8">
        <v>44183</v>
      </c>
      <c r="B168" s="25">
        <v>56470</v>
      </c>
      <c r="C168" s="24">
        <v>500</v>
      </c>
      <c r="G168" s="25" t="s">
        <v>230</v>
      </c>
      <c r="H168" s="90">
        <v>0.5</v>
      </c>
      <c r="I168" s="90" t="s">
        <v>45</v>
      </c>
      <c r="J168" s="90" t="s">
        <v>45</v>
      </c>
      <c r="K168" s="59" t="s">
        <v>359</v>
      </c>
      <c r="L168" s="59" t="s">
        <v>367</v>
      </c>
      <c r="O168" s="24">
        <v>148</v>
      </c>
      <c r="Q168" s="31">
        <v>55.65</v>
      </c>
      <c r="R168" s="24">
        <v>130</v>
      </c>
      <c r="S168" s="58">
        <v>3005</v>
      </c>
      <c r="T168" s="10">
        <v>120</v>
      </c>
      <c r="U168" s="10">
        <v>120</v>
      </c>
      <c r="V168" s="10">
        <v>120</v>
      </c>
      <c r="W168" s="10">
        <v>120</v>
      </c>
      <c r="AR168" s="10">
        <v>55.8</v>
      </c>
      <c r="AS168" s="24">
        <v>177</v>
      </c>
      <c r="AT168" s="58">
        <v>3005</v>
      </c>
      <c r="AU168" s="10">
        <v>50.7</v>
      </c>
      <c r="AV168" s="10">
        <v>46.85</v>
      </c>
      <c r="AW168" s="10">
        <v>49.68</v>
      </c>
      <c r="AX168" s="10">
        <v>47.75</v>
      </c>
      <c r="BR168" s="10">
        <v>55.5</v>
      </c>
      <c r="BS168" s="24">
        <v>177</v>
      </c>
      <c r="BT168" s="58">
        <v>3005</v>
      </c>
      <c r="BU168" s="10">
        <v>120</v>
      </c>
      <c r="BV168" s="10">
        <v>120</v>
      </c>
      <c r="BW168" s="10">
        <v>120</v>
      </c>
      <c r="BX168" s="10">
        <v>120</v>
      </c>
    </row>
    <row r="169" spans="1:79" ht="45" x14ac:dyDescent="0.25">
      <c r="A169" s="8">
        <v>44183</v>
      </c>
      <c r="B169" s="25">
        <v>56471</v>
      </c>
      <c r="C169" s="24">
        <v>500</v>
      </c>
      <c r="G169" s="25" t="s">
        <v>178</v>
      </c>
      <c r="H169" s="90" t="s">
        <v>45</v>
      </c>
      <c r="I169" s="99">
        <v>0.5</v>
      </c>
      <c r="J169" s="90" t="s">
        <v>45</v>
      </c>
      <c r="K169" s="59" t="s">
        <v>360</v>
      </c>
      <c r="L169" s="59" t="s">
        <v>362</v>
      </c>
      <c r="O169" s="24">
        <v>148</v>
      </c>
      <c r="Q169" s="31">
        <v>55.65</v>
      </c>
      <c r="R169" s="24">
        <v>130</v>
      </c>
      <c r="S169" s="58">
        <v>3005</v>
      </c>
      <c r="T169" s="10">
        <v>120</v>
      </c>
      <c r="U169" s="10">
        <v>120</v>
      </c>
      <c r="V169" s="10">
        <v>120</v>
      </c>
      <c r="W169" s="10">
        <v>120</v>
      </c>
      <c r="AR169" s="10">
        <v>55.8</v>
      </c>
      <c r="AS169" s="24">
        <v>177</v>
      </c>
      <c r="AT169" s="58">
        <v>3005</v>
      </c>
      <c r="AU169" s="10">
        <v>50.8</v>
      </c>
      <c r="AV169" s="10">
        <v>46.95</v>
      </c>
      <c r="AW169" s="10">
        <v>49.8</v>
      </c>
      <c r="AX169" s="10">
        <v>47.85</v>
      </c>
      <c r="BA169" s="1" t="s">
        <v>361</v>
      </c>
      <c r="BR169" s="10">
        <v>55.5</v>
      </c>
      <c r="BS169" s="24">
        <v>177</v>
      </c>
      <c r="BT169" s="58">
        <v>3005</v>
      </c>
      <c r="BU169" s="10">
        <v>120</v>
      </c>
      <c r="BV169" s="10">
        <v>120</v>
      </c>
      <c r="BW169" s="10">
        <v>120</v>
      </c>
      <c r="BX169" s="10">
        <v>120</v>
      </c>
    </row>
    <row r="170" spans="1:79" x14ac:dyDescent="0.25">
      <c r="A170" s="8">
        <v>44183</v>
      </c>
      <c r="B170" s="25">
        <v>56472</v>
      </c>
      <c r="C170" s="24">
        <v>500</v>
      </c>
      <c r="G170" s="25" t="s">
        <v>230</v>
      </c>
      <c r="H170" s="90" t="s">
        <v>45</v>
      </c>
      <c r="I170" s="90">
        <v>0.5</v>
      </c>
      <c r="J170" s="90" t="s">
        <v>45</v>
      </c>
      <c r="K170" s="59" t="s">
        <v>363</v>
      </c>
      <c r="L170" s="59" t="s">
        <v>357</v>
      </c>
      <c r="O170" s="24">
        <v>148</v>
      </c>
      <c r="Q170" s="31">
        <v>55.65</v>
      </c>
      <c r="R170" s="24">
        <v>130</v>
      </c>
      <c r="S170" s="58">
        <v>3005</v>
      </c>
      <c r="T170" s="10">
        <v>50.31</v>
      </c>
      <c r="U170" s="10">
        <v>47.97</v>
      </c>
      <c r="V170" s="10">
        <v>52.96</v>
      </c>
      <c r="W170" s="10">
        <v>48.99</v>
      </c>
      <c r="AR170" s="10">
        <v>55.8</v>
      </c>
      <c r="AS170" s="24">
        <v>177</v>
      </c>
      <c r="AT170" s="58">
        <v>3005</v>
      </c>
      <c r="AU170" s="10">
        <v>50.9</v>
      </c>
      <c r="AV170" s="10">
        <v>46.95</v>
      </c>
      <c r="AW170" s="10">
        <v>49.9</v>
      </c>
      <c r="AX170" s="10">
        <v>47.85</v>
      </c>
      <c r="BA170" s="1" t="s">
        <v>364</v>
      </c>
      <c r="BR170" s="10">
        <v>55.5</v>
      </c>
      <c r="BS170" s="24">
        <v>177</v>
      </c>
      <c r="BT170" s="58">
        <v>3005</v>
      </c>
      <c r="BU170" s="10">
        <v>120</v>
      </c>
      <c r="BV170" s="10">
        <v>120</v>
      </c>
      <c r="BW170" s="10">
        <v>120</v>
      </c>
      <c r="BX170" s="10">
        <v>120</v>
      </c>
    </row>
    <row r="171" spans="1:79" x14ac:dyDescent="0.25">
      <c r="A171" s="8">
        <v>44183</v>
      </c>
      <c r="B171" s="25">
        <v>56473</v>
      </c>
      <c r="C171" s="24">
        <v>500</v>
      </c>
      <c r="G171" s="25" t="s">
        <v>230</v>
      </c>
      <c r="H171" s="90">
        <v>0.5</v>
      </c>
      <c r="I171" s="90" t="s">
        <v>45</v>
      </c>
      <c r="J171" s="90" t="s">
        <v>45</v>
      </c>
      <c r="L171" s="59" t="s">
        <v>366</v>
      </c>
      <c r="O171" s="24">
        <v>148</v>
      </c>
      <c r="Q171" s="31">
        <v>55.65</v>
      </c>
      <c r="R171" s="24">
        <v>130</v>
      </c>
      <c r="S171" s="58">
        <v>3005</v>
      </c>
      <c r="T171" s="10">
        <v>50.31</v>
      </c>
      <c r="U171" s="10">
        <v>47.97</v>
      </c>
      <c r="V171" s="10">
        <v>52.96</v>
      </c>
      <c r="W171" s="10">
        <v>48.99</v>
      </c>
      <c r="AR171" s="10">
        <v>55.8</v>
      </c>
      <c r="AS171" s="24">
        <v>177</v>
      </c>
      <c r="AT171" s="58">
        <v>3005</v>
      </c>
      <c r="AU171" s="10">
        <v>50.9</v>
      </c>
      <c r="AV171" s="10">
        <v>46.95</v>
      </c>
      <c r="AW171" s="10">
        <v>49.9</v>
      </c>
      <c r="AX171" s="10">
        <v>47.85</v>
      </c>
      <c r="BR171" s="10">
        <v>55.5</v>
      </c>
      <c r="BS171" s="24">
        <v>177</v>
      </c>
      <c r="BT171" s="58">
        <v>3005</v>
      </c>
      <c r="BU171" s="10">
        <v>120</v>
      </c>
      <c r="BV171" s="10">
        <v>120</v>
      </c>
      <c r="BW171" s="10">
        <v>120</v>
      </c>
      <c r="BX171" s="10">
        <v>120</v>
      </c>
    </row>
    <row r="172" spans="1:79" x14ac:dyDescent="0.25">
      <c r="A172" s="8">
        <v>44183</v>
      </c>
      <c r="B172" s="25">
        <v>56474</v>
      </c>
      <c r="C172" s="24">
        <v>500</v>
      </c>
      <c r="E172" s="38"/>
      <c r="F172" s="38"/>
      <c r="G172" s="25" t="s">
        <v>178</v>
      </c>
      <c r="H172" s="90" t="s">
        <v>45</v>
      </c>
      <c r="I172" s="90" t="s">
        <v>45</v>
      </c>
      <c r="J172" s="100">
        <v>0.5</v>
      </c>
      <c r="K172" s="59" t="s">
        <v>368</v>
      </c>
      <c r="L172" s="59" t="s">
        <v>369</v>
      </c>
      <c r="O172" s="24">
        <v>148</v>
      </c>
      <c r="Z172" s="59"/>
      <c r="AR172" s="10">
        <v>55.8</v>
      </c>
      <c r="AS172" s="24">
        <v>177</v>
      </c>
      <c r="AT172" s="58">
        <v>3005</v>
      </c>
      <c r="AU172" s="10">
        <v>50.9</v>
      </c>
      <c r="AV172" s="10">
        <v>46.95</v>
      </c>
      <c r="AW172" s="10">
        <v>49.9</v>
      </c>
      <c r="AX172" s="10">
        <v>47.85</v>
      </c>
      <c r="BA172" s="59"/>
      <c r="BR172" s="10">
        <v>55.5</v>
      </c>
      <c r="BS172" s="24">
        <v>177</v>
      </c>
      <c r="BT172" s="58">
        <v>3005</v>
      </c>
      <c r="BU172" s="10">
        <v>58.9</v>
      </c>
      <c r="BV172" s="10">
        <v>58.5</v>
      </c>
      <c r="BW172" s="10">
        <v>51.4</v>
      </c>
      <c r="BX172" s="10">
        <v>49.9</v>
      </c>
      <c r="BZ172" s="59"/>
      <c r="CA172" s="59"/>
    </row>
    <row r="173" spans="1:79" ht="45" x14ac:dyDescent="0.25">
      <c r="A173" s="8">
        <v>44183</v>
      </c>
      <c r="B173" s="25">
        <v>56475</v>
      </c>
      <c r="C173" s="24">
        <v>500</v>
      </c>
      <c r="G173" s="25" t="s">
        <v>178</v>
      </c>
      <c r="H173" s="90">
        <v>0.5</v>
      </c>
      <c r="I173" s="100">
        <v>1</v>
      </c>
      <c r="J173" s="90" t="s">
        <v>45</v>
      </c>
      <c r="K173" s="59" t="s">
        <v>370</v>
      </c>
      <c r="L173" s="59" t="s">
        <v>371</v>
      </c>
      <c r="O173" s="24">
        <v>148</v>
      </c>
      <c r="Q173" s="31">
        <v>55.65</v>
      </c>
      <c r="R173" s="24">
        <v>130</v>
      </c>
      <c r="S173" s="58">
        <v>3005</v>
      </c>
      <c r="T173" s="10">
        <v>50.31</v>
      </c>
      <c r="U173" s="10">
        <v>47.97</v>
      </c>
      <c r="V173" s="10">
        <v>52.96</v>
      </c>
      <c r="W173" s="10">
        <v>48.99</v>
      </c>
      <c r="AR173" s="10">
        <v>55.8</v>
      </c>
      <c r="AS173" s="24">
        <v>177</v>
      </c>
      <c r="AT173" s="58">
        <v>3005</v>
      </c>
      <c r="AU173" s="10">
        <v>50.9</v>
      </c>
      <c r="AV173" s="10">
        <v>46.95</v>
      </c>
      <c r="AW173" s="10">
        <v>49.9</v>
      </c>
      <c r="AX173" s="10">
        <v>47.85</v>
      </c>
      <c r="BR173" s="10">
        <v>55.5</v>
      </c>
      <c r="BS173" s="24">
        <v>177</v>
      </c>
      <c r="BT173" s="58">
        <v>3005</v>
      </c>
      <c r="BU173" s="10">
        <v>59.1</v>
      </c>
      <c r="BV173" s="10">
        <v>58.45</v>
      </c>
      <c r="BW173" s="10">
        <v>51.6</v>
      </c>
      <c r="BX173" s="10">
        <v>49.7</v>
      </c>
    </row>
    <row r="174" spans="1:79" ht="30" x14ac:dyDescent="0.25">
      <c r="A174" s="8">
        <v>44183</v>
      </c>
      <c r="B174" s="25">
        <v>56476</v>
      </c>
      <c r="C174" s="24">
        <v>500</v>
      </c>
      <c r="G174" s="25" t="s">
        <v>230</v>
      </c>
      <c r="H174" s="90">
        <v>0.5</v>
      </c>
      <c r="I174" s="90">
        <v>0.75</v>
      </c>
      <c r="J174" s="90" t="s">
        <v>45</v>
      </c>
      <c r="K174" s="59" t="s">
        <v>372</v>
      </c>
      <c r="L174" s="59" t="s">
        <v>373</v>
      </c>
      <c r="O174" s="24">
        <v>148</v>
      </c>
      <c r="Q174" s="31">
        <v>55.65</v>
      </c>
      <c r="R174" s="24">
        <v>130</v>
      </c>
      <c r="S174" s="58">
        <v>3005</v>
      </c>
      <c r="T174" s="10">
        <v>50.31</v>
      </c>
      <c r="U174" s="10">
        <v>47.97</v>
      </c>
      <c r="V174" s="10">
        <v>52.96</v>
      </c>
      <c r="W174" s="10">
        <v>48.99</v>
      </c>
      <c r="AR174" s="10">
        <v>55.8</v>
      </c>
      <c r="AS174" s="24">
        <v>177</v>
      </c>
      <c r="AT174" s="58">
        <v>3005</v>
      </c>
      <c r="AU174" s="10">
        <v>50.9</v>
      </c>
      <c r="AV174" s="10">
        <v>46.95</v>
      </c>
      <c r="AW174" s="10">
        <v>49.9</v>
      </c>
      <c r="AX174" s="10">
        <v>47.85</v>
      </c>
      <c r="BR174" s="10">
        <v>55.5</v>
      </c>
      <c r="BS174" s="24">
        <v>177</v>
      </c>
      <c r="BT174" s="58">
        <v>3005</v>
      </c>
      <c r="BU174" s="10">
        <v>59.1</v>
      </c>
      <c r="BV174" s="10">
        <v>58.45</v>
      </c>
      <c r="BW174" s="10">
        <v>51.6</v>
      </c>
      <c r="BX174" s="10">
        <v>49.7</v>
      </c>
    </row>
    <row r="175" spans="1:79" x14ac:dyDescent="0.25">
      <c r="A175" s="8">
        <v>44183</v>
      </c>
      <c r="B175" s="25">
        <v>56477</v>
      </c>
      <c r="C175" s="24">
        <v>500</v>
      </c>
      <c r="G175" s="25" t="s">
        <v>230</v>
      </c>
      <c r="H175" s="90">
        <v>0.5</v>
      </c>
      <c r="I175" s="90">
        <v>0.75</v>
      </c>
      <c r="J175" s="90" t="s">
        <v>45</v>
      </c>
      <c r="K175" s="59" t="s">
        <v>374</v>
      </c>
      <c r="L175" s="59" t="s">
        <v>357</v>
      </c>
      <c r="M175" s="95" t="s">
        <v>384</v>
      </c>
      <c r="O175" s="24">
        <v>148</v>
      </c>
      <c r="Q175" s="31">
        <v>55.65</v>
      </c>
      <c r="R175" s="24">
        <v>130</v>
      </c>
      <c r="S175" s="58">
        <v>3005</v>
      </c>
      <c r="T175" s="10">
        <v>50.31</v>
      </c>
      <c r="U175" s="10">
        <v>47.97</v>
      </c>
      <c r="V175" s="10">
        <v>52.96</v>
      </c>
      <c r="W175" s="10">
        <v>48.99</v>
      </c>
      <c r="AR175" s="10">
        <v>55.8</v>
      </c>
      <c r="AS175" s="24">
        <v>177</v>
      </c>
      <c r="AT175" s="58">
        <v>3005</v>
      </c>
      <c r="AU175" s="10">
        <v>50.9</v>
      </c>
      <c r="AV175" s="10">
        <v>46.95</v>
      </c>
      <c r="AW175" s="10">
        <v>49.9</v>
      </c>
      <c r="AX175" s="10">
        <v>47.85</v>
      </c>
      <c r="BR175" s="10">
        <v>55.5</v>
      </c>
      <c r="BS175" s="24">
        <v>177</v>
      </c>
      <c r="BT175" s="58">
        <v>3005</v>
      </c>
      <c r="BU175" s="10">
        <v>59.1</v>
      </c>
      <c r="BV175" s="10">
        <v>58.45</v>
      </c>
      <c r="BW175" s="10">
        <v>51.6</v>
      </c>
      <c r="BX175" s="10">
        <v>49.7</v>
      </c>
    </row>
    <row r="176" spans="1:79" x14ac:dyDescent="0.25">
      <c r="A176" s="8">
        <v>44183</v>
      </c>
      <c r="B176" s="25">
        <v>56478</v>
      </c>
      <c r="C176" s="24">
        <v>500</v>
      </c>
      <c r="G176" s="25" t="s">
        <v>178</v>
      </c>
      <c r="H176" s="90">
        <v>0.5</v>
      </c>
      <c r="I176" s="100">
        <v>0.75</v>
      </c>
      <c r="J176" s="90" t="s">
        <v>45</v>
      </c>
      <c r="K176" s="59" t="s">
        <v>375</v>
      </c>
      <c r="L176" s="59" t="s">
        <v>376</v>
      </c>
      <c r="O176" s="24">
        <v>148</v>
      </c>
      <c r="Q176" s="31">
        <v>55.65</v>
      </c>
      <c r="R176" s="24">
        <v>130</v>
      </c>
      <c r="S176" s="58">
        <v>3005</v>
      </c>
      <c r="T176" s="10">
        <v>50.31</v>
      </c>
      <c r="U176" s="10">
        <v>47.97</v>
      </c>
      <c r="V176" s="10">
        <v>52.96</v>
      </c>
      <c r="W176" s="10">
        <v>48.99</v>
      </c>
      <c r="AR176" s="10">
        <v>55.8</v>
      </c>
      <c r="AS176" s="24">
        <v>177</v>
      </c>
      <c r="AT176" s="58">
        <v>3005</v>
      </c>
      <c r="AU176" s="10">
        <v>50.9</v>
      </c>
      <c r="AV176" s="10">
        <v>46.95</v>
      </c>
      <c r="AW176" s="10">
        <v>49.9</v>
      </c>
      <c r="AX176" s="10">
        <v>47.85</v>
      </c>
      <c r="BR176" s="10">
        <v>55.5</v>
      </c>
      <c r="BS176" s="24">
        <v>177</v>
      </c>
      <c r="BT176" s="58">
        <v>3005</v>
      </c>
      <c r="BU176" s="10">
        <v>59.1</v>
      </c>
      <c r="BV176" s="10">
        <v>58.45</v>
      </c>
      <c r="BW176" s="10">
        <v>51.6</v>
      </c>
      <c r="BX176" s="10">
        <v>49.7</v>
      </c>
    </row>
    <row r="177" spans="1:79" x14ac:dyDescent="0.25">
      <c r="A177" s="8">
        <v>44183</v>
      </c>
      <c r="B177" s="25">
        <v>56479</v>
      </c>
      <c r="C177" s="24">
        <v>500</v>
      </c>
      <c r="G177" s="25" t="s">
        <v>178</v>
      </c>
      <c r="H177" s="90">
        <v>0.5</v>
      </c>
      <c r="I177" s="100">
        <v>0.75</v>
      </c>
      <c r="K177" s="59" t="s">
        <v>377</v>
      </c>
      <c r="L177" s="59" t="s">
        <v>376</v>
      </c>
      <c r="O177" s="24">
        <v>148</v>
      </c>
      <c r="Q177" s="31">
        <v>55.65</v>
      </c>
      <c r="R177" s="24">
        <v>130</v>
      </c>
      <c r="S177" s="58">
        <v>3005</v>
      </c>
      <c r="T177" s="10">
        <v>50.31</v>
      </c>
      <c r="U177" s="10">
        <v>47.97</v>
      </c>
      <c r="V177" s="10">
        <v>52.96</v>
      </c>
      <c r="W177" s="10">
        <v>48.99</v>
      </c>
      <c r="AR177" s="10">
        <v>55.8</v>
      </c>
      <c r="AS177" s="24">
        <v>177</v>
      </c>
      <c r="AT177" s="58">
        <v>3005</v>
      </c>
      <c r="AU177" s="10">
        <v>50.9</v>
      </c>
      <c r="AV177" s="10">
        <v>46.95</v>
      </c>
      <c r="AW177" s="10">
        <v>49.9</v>
      </c>
      <c r="AX177" s="10">
        <v>47.85</v>
      </c>
      <c r="BR177" s="10">
        <v>55.5</v>
      </c>
      <c r="BS177" s="24">
        <v>177</v>
      </c>
      <c r="BT177" s="58">
        <v>3005</v>
      </c>
      <c r="BU177" s="10">
        <v>59.1</v>
      </c>
      <c r="BV177" s="10">
        <v>58.45</v>
      </c>
      <c r="BW177" s="10">
        <v>51.6</v>
      </c>
      <c r="BX177" s="10">
        <v>49.7</v>
      </c>
    </row>
    <row r="178" spans="1:79" x14ac:dyDescent="0.25">
      <c r="A178" s="8">
        <v>44183</v>
      </c>
      <c r="B178" s="25">
        <v>56480</v>
      </c>
      <c r="C178" s="24">
        <v>500</v>
      </c>
      <c r="G178" s="25" t="s">
        <v>178</v>
      </c>
      <c r="H178" s="99">
        <v>0.75</v>
      </c>
      <c r="I178" s="90" t="s">
        <v>45</v>
      </c>
      <c r="J178" s="90" t="s">
        <v>45</v>
      </c>
      <c r="K178" s="59" t="s">
        <v>385</v>
      </c>
      <c r="L178" s="59" t="s">
        <v>378</v>
      </c>
      <c r="O178" s="24">
        <v>148</v>
      </c>
      <c r="Q178" s="31">
        <v>55.65</v>
      </c>
      <c r="R178" s="24">
        <v>130</v>
      </c>
      <c r="S178" s="58">
        <v>3005</v>
      </c>
      <c r="T178" s="10">
        <v>50.31</v>
      </c>
      <c r="U178" s="10">
        <v>47.97</v>
      </c>
      <c r="V178" s="10">
        <v>52.96</v>
      </c>
      <c r="W178" s="10">
        <v>48.99</v>
      </c>
      <c r="AR178" s="10">
        <v>55.8</v>
      </c>
      <c r="AS178" s="24">
        <v>177</v>
      </c>
      <c r="AT178" s="58">
        <v>3005</v>
      </c>
      <c r="AU178" s="10">
        <v>50.9</v>
      </c>
      <c r="AV178" s="10">
        <v>46.95</v>
      </c>
      <c r="AW178" s="10">
        <v>49.9</v>
      </c>
      <c r="AX178" s="10">
        <v>47.85</v>
      </c>
      <c r="BR178" s="10">
        <v>55.5</v>
      </c>
      <c r="BS178" s="24">
        <v>177</v>
      </c>
      <c r="BT178" s="58">
        <v>3005</v>
      </c>
      <c r="BU178" s="10">
        <v>59.1</v>
      </c>
      <c r="BV178" s="10">
        <v>58.45</v>
      </c>
      <c r="BW178" s="10">
        <v>51.6</v>
      </c>
      <c r="BX178" s="10">
        <v>49.7</v>
      </c>
    </row>
    <row r="179" spans="1:79" x14ac:dyDescent="0.25">
      <c r="A179" s="8">
        <v>44183</v>
      </c>
      <c r="B179" s="25">
        <v>56481</v>
      </c>
      <c r="C179" s="24">
        <v>500</v>
      </c>
      <c r="G179" s="25" t="s">
        <v>178</v>
      </c>
      <c r="H179" s="100">
        <v>0.75</v>
      </c>
      <c r="I179" s="90" t="s">
        <v>45</v>
      </c>
      <c r="J179" s="90" t="s">
        <v>45</v>
      </c>
      <c r="K179" s="59" t="s">
        <v>381</v>
      </c>
      <c r="L179" s="59" t="s">
        <v>379</v>
      </c>
      <c r="O179" s="24">
        <v>148</v>
      </c>
      <c r="Q179" s="31">
        <v>55.65</v>
      </c>
      <c r="R179" s="24">
        <v>130</v>
      </c>
      <c r="S179" s="58">
        <v>3005</v>
      </c>
      <c r="T179" s="10">
        <v>50.31</v>
      </c>
      <c r="U179" s="10">
        <v>47.97</v>
      </c>
      <c r="V179" s="10">
        <v>52.96</v>
      </c>
      <c r="W179" s="10">
        <v>48.99</v>
      </c>
      <c r="AR179" s="10">
        <v>55.8</v>
      </c>
      <c r="AS179" s="24">
        <v>177</v>
      </c>
      <c r="AT179" s="58">
        <v>3005</v>
      </c>
      <c r="AU179" s="10">
        <v>50.9</v>
      </c>
      <c r="AV179" s="10">
        <v>46.95</v>
      </c>
      <c r="AW179" s="10">
        <v>49.9</v>
      </c>
      <c r="AX179" s="10">
        <v>47.85</v>
      </c>
      <c r="BR179" s="10">
        <v>55.5</v>
      </c>
      <c r="BS179" s="24">
        <v>177</v>
      </c>
      <c r="BT179" s="58">
        <v>3005</v>
      </c>
      <c r="BU179" s="10">
        <v>59.1</v>
      </c>
      <c r="BV179" s="10">
        <v>58.45</v>
      </c>
      <c r="BW179" s="10">
        <v>51.6</v>
      </c>
      <c r="BX179" s="10">
        <v>49.7</v>
      </c>
    </row>
    <row r="180" spans="1:79" x14ac:dyDescent="0.25">
      <c r="A180" s="8">
        <v>44183</v>
      </c>
      <c r="B180" s="25">
        <v>56482</v>
      </c>
      <c r="C180" s="24">
        <v>500</v>
      </c>
      <c r="G180" s="25" t="s">
        <v>178</v>
      </c>
      <c r="H180" s="100">
        <v>0.75</v>
      </c>
      <c r="I180" s="90" t="s">
        <v>45</v>
      </c>
      <c r="J180" s="90" t="s">
        <v>45</v>
      </c>
      <c r="K180" s="59" t="s">
        <v>382</v>
      </c>
      <c r="O180" s="24">
        <v>148</v>
      </c>
      <c r="Q180" s="31">
        <v>55.65</v>
      </c>
      <c r="R180" s="24">
        <v>130</v>
      </c>
      <c r="S180" s="58">
        <v>3005</v>
      </c>
      <c r="T180" s="10">
        <v>50.31</v>
      </c>
      <c r="U180" s="10">
        <v>47.97</v>
      </c>
      <c r="V180" s="10">
        <v>52.96</v>
      </c>
      <c r="W180" s="10">
        <v>48.99</v>
      </c>
      <c r="AR180" s="10">
        <v>55.8</v>
      </c>
      <c r="AS180" s="24">
        <v>177</v>
      </c>
      <c r="AT180" s="58">
        <v>3005</v>
      </c>
      <c r="AU180" s="10">
        <v>50.9</v>
      </c>
      <c r="AV180" s="10">
        <v>46.95</v>
      </c>
      <c r="AW180" s="10">
        <v>49.9</v>
      </c>
      <c r="AX180" s="10">
        <v>47.85</v>
      </c>
      <c r="BR180" s="10">
        <v>55.5</v>
      </c>
      <c r="BS180" s="24">
        <v>177</v>
      </c>
      <c r="BT180" s="58">
        <v>3005</v>
      </c>
      <c r="BU180" s="10">
        <v>59.1</v>
      </c>
      <c r="BV180" s="10">
        <v>58.45</v>
      </c>
      <c r="BW180" s="10">
        <v>51.6</v>
      </c>
      <c r="BX180" s="10">
        <v>49.7</v>
      </c>
    </row>
    <row r="181" spans="1:79" ht="30" x14ac:dyDescent="0.25">
      <c r="A181" s="8">
        <v>44183</v>
      </c>
      <c r="B181" s="25">
        <v>56483</v>
      </c>
      <c r="C181" s="24">
        <v>500</v>
      </c>
      <c r="G181" s="25" t="s">
        <v>178</v>
      </c>
      <c r="H181" s="90" t="s">
        <v>45</v>
      </c>
      <c r="I181" s="90" t="s">
        <v>45</v>
      </c>
      <c r="J181" s="118">
        <v>0.75</v>
      </c>
      <c r="K181" s="59" t="s">
        <v>383</v>
      </c>
      <c r="L181" s="59" t="s">
        <v>386</v>
      </c>
      <c r="M181" s="120" t="s">
        <v>396</v>
      </c>
      <c r="O181" s="24">
        <v>148</v>
      </c>
      <c r="Q181" s="31">
        <v>55.65</v>
      </c>
      <c r="R181" s="24">
        <v>130</v>
      </c>
      <c r="S181" s="58">
        <v>3005</v>
      </c>
      <c r="T181" s="10">
        <v>50.31</v>
      </c>
      <c r="U181" s="10">
        <v>47.97</v>
      </c>
      <c r="V181" s="10">
        <v>52.96</v>
      </c>
      <c r="W181" s="10">
        <v>48.99</v>
      </c>
      <c r="AR181" s="10">
        <v>55.8</v>
      </c>
      <c r="AS181" s="24">
        <v>177</v>
      </c>
      <c r="AT181" s="58">
        <v>3005</v>
      </c>
      <c r="AU181" s="10">
        <v>50.9</v>
      </c>
      <c r="AV181" s="10">
        <v>46.95</v>
      </c>
      <c r="AW181" s="10">
        <v>49.9</v>
      </c>
      <c r="AX181" s="10">
        <v>47.85</v>
      </c>
      <c r="BR181" s="10">
        <v>55.5</v>
      </c>
      <c r="BS181" s="24">
        <v>177</v>
      </c>
      <c r="BT181" s="58">
        <v>3005</v>
      </c>
      <c r="BU181" s="10">
        <v>59.1</v>
      </c>
      <c r="BV181" s="10">
        <v>58.45</v>
      </c>
      <c r="BW181" s="10">
        <v>51.6</v>
      </c>
      <c r="BX181" s="10">
        <v>49.7</v>
      </c>
    </row>
    <row r="182" spans="1:79" x14ac:dyDescent="0.25">
      <c r="A182" s="8">
        <v>44183</v>
      </c>
      <c r="B182" s="25">
        <v>56484</v>
      </c>
      <c r="C182" s="24">
        <v>500</v>
      </c>
      <c r="G182" s="25" t="s">
        <v>230</v>
      </c>
      <c r="H182" s="90" t="s">
        <v>45</v>
      </c>
      <c r="I182" s="90">
        <v>0.5</v>
      </c>
      <c r="J182" s="90" t="s">
        <v>45</v>
      </c>
      <c r="K182" s="59" t="s">
        <v>387</v>
      </c>
      <c r="L182" s="59" t="s">
        <v>388</v>
      </c>
      <c r="O182" s="24">
        <v>148</v>
      </c>
      <c r="Q182" s="31">
        <v>55.65</v>
      </c>
      <c r="R182" s="24">
        <v>130</v>
      </c>
      <c r="S182" s="58">
        <v>3005</v>
      </c>
      <c r="T182" s="10">
        <v>50.31</v>
      </c>
      <c r="U182" s="10">
        <v>47.97</v>
      </c>
      <c r="V182" s="10">
        <v>52.96</v>
      </c>
      <c r="W182" s="10">
        <v>48.99</v>
      </c>
      <c r="AR182" s="10">
        <v>55.8</v>
      </c>
      <c r="AS182" s="24">
        <v>177</v>
      </c>
      <c r="AT182" s="58">
        <v>3005</v>
      </c>
      <c r="AU182" s="10">
        <v>50.9</v>
      </c>
      <c r="AV182" s="10">
        <v>46.95</v>
      </c>
      <c r="AW182" s="10">
        <v>49.9</v>
      </c>
      <c r="AX182" s="10">
        <v>47.85</v>
      </c>
      <c r="BR182" s="10">
        <v>55.5</v>
      </c>
      <c r="BS182" s="24">
        <v>177</v>
      </c>
      <c r="BT182" s="58">
        <v>3005</v>
      </c>
      <c r="BU182" s="10">
        <v>59.1</v>
      </c>
      <c r="BV182" s="10">
        <v>58.45</v>
      </c>
      <c r="BW182" s="10">
        <v>51.6</v>
      </c>
      <c r="BX182" s="10">
        <v>49.7</v>
      </c>
    </row>
    <row r="183" spans="1:79" x14ac:dyDescent="0.25">
      <c r="A183" s="8">
        <v>44183</v>
      </c>
      <c r="B183" s="25">
        <v>56485</v>
      </c>
      <c r="C183" s="24">
        <v>500</v>
      </c>
      <c r="G183" s="25" t="s">
        <v>178</v>
      </c>
      <c r="H183" s="90" t="s">
        <v>45</v>
      </c>
      <c r="I183" s="99">
        <v>0.5</v>
      </c>
      <c r="J183" s="90" t="s">
        <v>45</v>
      </c>
      <c r="K183" s="59" t="s">
        <v>225</v>
      </c>
      <c r="L183" s="59" t="s">
        <v>389</v>
      </c>
      <c r="M183" s="130" t="s">
        <v>739</v>
      </c>
      <c r="O183" s="24">
        <v>148</v>
      </c>
      <c r="Q183" s="31">
        <v>55.65</v>
      </c>
      <c r="R183" s="24">
        <v>130</v>
      </c>
      <c r="S183" s="58">
        <v>3005</v>
      </c>
      <c r="T183" s="10">
        <v>50.31</v>
      </c>
      <c r="U183" s="10">
        <v>47.97</v>
      </c>
      <c r="V183" s="10">
        <v>52.96</v>
      </c>
      <c r="W183" s="10">
        <v>48.99</v>
      </c>
      <c r="AR183" s="10">
        <v>55.8</v>
      </c>
      <c r="AS183" s="24">
        <v>177</v>
      </c>
      <c r="AT183" s="58">
        <v>3005</v>
      </c>
      <c r="AU183" s="10">
        <v>50.9</v>
      </c>
      <c r="AV183" s="10">
        <v>46.95</v>
      </c>
      <c r="AW183" s="10">
        <v>49.9</v>
      </c>
      <c r="AX183" s="10">
        <v>47.85</v>
      </c>
      <c r="BR183" s="10">
        <v>55.5</v>
      </c>
      <c r="BS183" s="24">
        <v>177</v>
      </c>
      <c r="BT183" s="58">
        <v>3005</v>
      </c>
      <c r="BU183" s="10">
        <v>59.1</v>
      </c>
      <c r="BV183" s="10">
        <v>58.45</v>
      </c>
      <c r="BW183" s="10">
        <v>51.6</v>
      </c>
      <c r="BX183" s="10">
        <v>49.7</v>
      </c>
    </row>
    <row r="184" spans="1:79" ht="30" x14ac:dyDescent="0.25">
      <c r="A184" s="8">
        <v>44183</v>
      </c>
      <c r="B184" s="25">
        <v>56486</v>
      </c>
      <c r="C184" s="24">
        <v>500</v>
      </c>
      <c r="G184" s="25" t="s">
        <v>230</v>
      </c>
      <c r="H184" s="90">
        <v>0.5</v>
      </c>
      <c r="I184" s="90">
        <v>0.5</v>
      </c>
      <c r="J184" s="90">
        <v>0.5</v>
      </c>
      <c r="K184" s="59" t="s">
        <v>393</v>
      </c>
      <c r="L184" s="59" t="s">
        <v>390</v>
      </c>
      <c r="O184" s="24">
        <v>148</v>
      </c>
      <c r="Q184" s="31">
        <v>55.65</v>
      </c>
      <c r="R184" s="24">
        <v>130</v>
      </c>
      <c r="S184" s="58">
        <v>3005</v>
      </c>
      <c r="T184" s="10">
        <v>50.31</v>
      </c>
      <c r="U184" s="10">
        <v>47.97</v>
      </c>
      <c r="V184" s="10">
        <v>52.96</v>
      </c>
      <c r="W184" s="10">
        <v>48.99</v>
      </c>
      <c r="AR184" s="10">
        <v>55.8</v>
      </c>
      <c r="AS184" s="24">
        <v>177</v>
      </c>
      <c r="AT184" s="58">
        <v>3005</v>
      </c>
      <c r="AU184" s="10">
        <v>50.9</v>
      </c>
      <c r="AV184" s="10">
        <v>46.95</v>
      </c>
      <c r="AW184" s="10">
        <v>49.9</v>
      </c>
      <c r="AX184" s="10">
        <v>47.85</v>
      </c>
      <c r="BR184" s="10">
        <v>55.5</v>
      </c>
      <c r="BS184" s="24">
        <v>177</v>
      </c>
      <c r="BT184" s="58">
        <v>3005</v>
      </c>
      <c r="BU184" s="10">
        <v>59.1</v>
      </c>
      <c r="BV184" s="10">
        <v>58.45</v>
      </c>
      <c r="BW184" s="10">
        <v>51.6</v>
      </c>
      <c r="BX184" s="10">
        <v>49.7</v>
      </c>
    </row>
    <row r="185" spans="1:79" x14ac:dyDescent="0.25">
      <c r="A185" s="8">
        <v>44183</v>
      </c>
      <c r="B185" s="25">
        <v>56487</v>
      </c>
      <c r="C185" s="24">
        <v>500</v>
      </c>
      <c r="G185" s="25" t="s">
        <v>178</v>
      </c>
      <c r="H185" s="99">
        <v>0.5</v>
      </c>
      <c r="I185" s="99">
        <v>0.5</v>
      </c>
      <c r="J185" s="100">
        <v>0.5</v>
      </c>
      <c r="K185" s="59" t="s">
        <v>225</v>
      </c>
      <c r="L185" s="59" t="s">
        <v>391</v>
      </c>
      <c r="O185" s="24">
        <v>148</v>
      </c>
      <c r="Q185" s="31">
        <v>55.65</v>
      </c>
      <c r="R185" s="24">
        <v>130</v>
      </c>
      <c r="S185" s="58">
        <v>3005</v>
      </c>
      <c r="T185" s="10">
        <v>50.31</v>
      </c>
      <c r="U185" s="10">
        <v>47.97</v>
      </c>
      <c r="V185" s="10">
        <v>52.96</v>
      </c>
      <c r="W185" s="10">
        <v>48.99</v>
      </c>
      <c r="AR185" s="10">
        <v>55.8</v>
      </c>
      <c r="AS185" s="24">
        <v>177</v>
      </c>
      <c r="AT185" s="58">
        <v>3005</v>
      </c>
      <c r="AU185" s="10">
        <v>50.9</v>
      </c>
      <c r="AV185" s="10">
        <v>46.95</v>
      </c>
      <c r="AW185" s="10">
        <v>49.9</v>
      </c>
      <c r="AX185" s="10">
        <v>47.85</v>
      </c>
      <c r="BR185" s="10">
        <v>55.5</v>
      </c>
      <c r="BS185" s="24">
        <v>177</v>
      </c>
      <c r="BT185" s="58">
        <v>3005</v>
      </c>
      <c r="BU185" s="10">
        <v>59.1</v>
      </c>
      <c r="BV185" s="10">
        <v>58.45</v>
      </c>
      <c r="BW185" s="10">
        <v>51.6</v>
      </c>
      <c r="BX185" s="10">
        <v>49.7</v>
      </c>
    </row>
    <row r="186" spans="1:79" x14ac:dyDescent="0.25">
      <c r="A186" s="8">
        <v>44183</v>
      </c>
      <c r="B186" s="25">
        <v>56488</v>
      </c>
      <c r="C186" s="24">
        <v>500</v>
      </c>
      <c r="G186" s="25" t="s">
        <v>178</v>
      </c>
      <c r="H186" s="99">
        <v>0.5</v>
      </c>
      <c r="I186" s="99">
        <v>0.5</v>
      </c>
      <c r="J186" s="90" t="s">
        <v>45</v>
      </c>
      <c r="K186" s="59" t="s">
        <v>392</v>
      </c>
      <c r="L186" s="59" t="s">
        <v>394</v>
      </c>
      <c r="O186" s="24">
        <v>148</v>
      </c>
      <c r="Q186" s="31">
        <v>55.65</v>
      </c>
      <c r="R186" s="24">
        <v>130</v>
      </c>
      <c r="S186" s="58">
        <v>3005</v>
      </c>
      <c r="T186" s="10">
        <v>50.31</v>
      </c>
      <c r="U186" s="10">
        <v>47.97</v>
      </c>
      <c r="V186" s="10">
        <v>52.96</v>
      </c>
      <c r="W186" s="10">
        <v>48.99</v>
      </c>
      <c r="AR186" s="10">
        <v>55.8</v>
      </c>
      <c r="AS186" s="24">
        <v>177</v>
      </c>
      <c r="AT186" s="58">
        <v>3005</v>
      </c>
      <c r="AU186" s="10">
        <v>50.9</v>
      </c>
      <c r="AV186" s="10">
        <v>46.95</v>
      </c>
      <c r="AW186" s="10">
        <v>49.9</v>
      </c>
      <c r="AX186" s="10">
        <v>47.85</v>
      </c>
      <c r="BR186" s="10">
        <v>55.5</v>
      </c>
      <c r="BS186" s="24">
        <v>177</v>
      </c>
      <c r="BT186" s="58">
        <v>3005</v>
      </c>
      <c r="BU186" s="10">
        <v>59.1</v>
      </c>
      <c r="BV186" s="10">
        <v>58.45</v>
      </c>
      <c r="BW186" s="10">
        <v>51.6</v>
      </c>
      <c r="BX186" s="10">
        <v>49.7</v>
      </c>
    </row>
    <row r="187" spans="1:79" ht="30" x14ac:dyDescent="0.25">
      <c r="A187" s="8">
        <v>44183</v>
      </c>
      <c r="B187" s="25">
        <v>56489</v>
      </c>
      <c r="C187" s="24">
        <v>700</v>
      </c>
      <c r="G187" s="25" t="s">
        <v>178</v>
      </c>
      <c r="H187" s="99">
        <v>0.3</v>
      </c>
      <c r="I187" s="99">
        <v>0.3</v>
      </c>
      <c r="J187" s="99">
        <v>0.3</v>
      </c>
      <c r="K187" s="59" t="s">
        <v>395</v>
      </c>
      <c r="L187" s="59" t="s">
        <v>376</v>
      </c>
      <c r="O187" s="24">
        <v>148</v>
      </c>
      <c r="Q187" s="31">
        <v>55.65</v>
      </c>
      <c r="R187" s="24">
        <v>130</v>
      </c>
      <c r="S187" s="58">
        <v>3005</v>
      </c>
      <c r="T187" s="10">
        <v>50.31</v>
      </c>
      <c r="U187" s="10">
        <v>47.97</v>
      </c>
      <c r="V187" s="10">
        <v>52.96</v>
      </c>
      <c r="W187" s="10">
        <v>48.99</v>
      </c>
      <c r="AR187" s="10">
        <v>55.8</v>
      </c>
      <c r="AS187" s="24">
        <v>177</v>
      </c>
      <c r="AT187" s="58">
        <v>3005</v>
      </c>
      <c r="AU187" s="10">
        <v>50.9</v>
      </c>
      <c r="AV187" s="10">
        <v>46.95</v>
      </c>
      <c r="AW187" s="10">
        <v>49.9</v>
      </c>
      <c r="AX187" s="10">
        <v>47.85</v>
      </c>
      <c r="BR187" s="10">
        <v>55.5</v>
      </c>
      <c r="BS187" s="24">
        <v>177</v>
      </c>
      <c r="BT187" s="58">
        <v>3005</v>
      </c>
      <c r="BU187" s="10">
        <v>59.1</v>
      </c>
      <c r="BV187" s="10">
        <v>58.45</v>
      </c>
      <c r="BW187" s="10">
        <v>51.6</v>
      </c>
      <c r="BX187" s="10">
        <v>49.7</v>
      </c>
    </row>
    <row r="188" spans="1:79" ht="30" x14ac:dyDescent="0.25">
      <c r="A188" s="8">
        <v>44183</v>
      </c>
      <c r="B188" s="25">
        <v>56490</v>
      </c>
      <c r="C188" s="24">
        <v>700</v>
      </c>
      <c r="G188" s="25" t="s">
        <v>230</v>
      </c>
      <c r="H188" s="90">
        <v>0.3</v>
      </c>
      <c r="I188" s="90">
        <v>0.3</v>
      </c>
      <c r="J188" s="90">
        <v>0.3</v>
      </c>
      <c r="K188" s="59" t="s">
        <v>397</v>
      </c>
      <c r="L188" s="59" t="s">
        <v>257</v>
      </c>
      <c r="O188" s="24">
        <v>148</v>
      </c>
      <c r="Q188" s="31">
        <v>55.65</v>
      </c>
      <c r="R188" s="24">
        <v>130</v>
      </c>
      <c r="S188" s="58">
        <v>3005</v>
      </c>
      <c r="T188" s="10">
        <v>50.31</v>
      </c>
      <c r="U188" s="10">
        <v>47.97</v>
      </c>
      <c r="V188" s="10">
        <v>52.96</v>
      </c>
      <c r="W188" s="10">
        <v>48.99</v>
      </c>
      <c r="AR188" s="10">
        <v>55.8</v>
      </c>
      <c r="AS188" s="24">
        <v>177</v>
      </c>
      <c r="AT188" s="58">
        <v>3005</v>
      </c>
      <c r="AU188" s="10">
        <v>50.9</v>
      </c>
      <c r="AV188" s="10">
        <v>46.95</v>
      </c>
      <c r="AW188" s="10">
        <v>49.9</v>
      </c>
      <c r="AX188" s="10">
        <v>47.85</v>
      </c>
      <c r="BR188" s="10">
        <v>55.5</v>
      </c>
      <c r="BS188" s="24">
        <v>177</v>
      </c>
      <c r="BT188" s="58">
        <v>3005</v>
      </c>
      <c r="BU188" s="10">
        <v>59.1</v>
      </c>
      <c r="BV188" s="10">
        <v>58.45</v>
      </c>
      <c r="BW188" s="10">
        <v>51.6</v>
      </c>
      <c r="BX188" s="10">
        <v>49.7</v>
      </c>
    </row>
    <row r="189" spans="1:79" x14ac:dyDescent="0.25">
      <c r="A189" s="8">
        <v>44183</v>
      </c>
      <c r="B189" s="25">
        <v>56491</v>
      </c>
      <c r="C189" s="24">
        <v>700</v>
      </c>
      <c r="G189" s="25" t="s">
        <v>230</v>
      </c>
      <c r="H189" s="90">
        <v>0.3</v>
      </c>
      <c r="I189" s="90">
        <v>0.3</v>
      </c>
      <c r="J189" s="90">
        <v>0.3</v>
      </c>
      <c r="K189" s="59" t="s">
        <v>398</v>
      </c>
      <c r="L189" s="59" t="s">
        <v>400</v>
      </c>
      <c r="M189" s="95" t="s">
        <v>399</v>
      </c>
      <c r="O189" s="24">
        <v>148</v>
      </c>
      <c r="Q189" s="31">
        <v>55.65</v>
      </c>
      <c r="R189" s="24">
        <v>130</v>
      </c>
      <c r="S189" s="58">
        <v>3005</v>
      </c>
      <c r="T189" s="10">
        <v>50.31</v>
      </c>
      <c r="U189" s="10">
        <v>48</v>
      </c>
      <c r="V189" s="10">
        <v>53</v>
      </c>
      <c r="W189" s="10">
        <v>49</v>
      </c>
      <c r="AR189" s="10">
        <v>55.8</v>
      </c>
      <c r="AS189" s="24">
        <v>177</v>
      </c>
      <c r="AT189" s="58">
        <v>3005</v>
      </c>
      <c r="AU189" s="10">
        <v>50.92</v>
      </c>
      <c r="AV189" s="10">
        <v>46.95</v>
      </c>
      <c r="AW189" s="10">
        <v>49.89</v>
      </c>
      <c r="AX189" s="10">
        <v>47.85</v>
      </c>
      <c r="BR189" s="10">
        <v>55.5</v>
      </c>
      <c r="BS189" s="24">
        <v>177</v>
      </c>
      <c r="BT189" s="58">
        <v>3005</v>
      </c>
      <c r="BU189" s="10">
        <v>59.11</v>
      </c>
      <c r="BV189" s="10">
        <v>58.45</v>
      </c>
      <c r="BW189" s="10">
        <v>51.6</v>
      </c>
      <c r="BX189" s="10">
        <v>49.7</v>
      </c>
    </row>
    <row r="190" spans="1:79" s="7" customFormat="1" x14ac:dyDescent="0.25">
      <c r="A190" s="82"/>
      <c r="B190" s="85"/>
      <c r="C190" s="83"/>
      <c r="D190" s="83"/>
      <c r="E190" s="84"/>
      <c r="F190" s="84"/>
      <c r="G190" s="85"/>
      <c r="H190" s="94"/>
      <c r="I190" s="94"/>
      <c r="J190" s="94"/>
      <c r="K190" s="86"/>
      <c r="L190" s="86"/>
      <c r="M190" s="98"/>
      <c r="N190" s="86"/>
      <c r="O190" s="83"/>
      <c r="Q190" s="87"/>
      <c r="R190" s="83"/>
      <c r="S190" s="88"/>
      <c r="T190" s="17"/>
      <c r="U190" s="17"/>
      <c r="V190" s="17"/>
      <c r="W190" s="17"/>
      <c r="X190" s="17"/>
      <c r="Y190" s="17"/>
      <c r="Z190" s="86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83"/>
      <c r="AT190" s="88"/>
      <c r="AU190" s="17"/>
      <c r="AV190" s="17"/>
      <c r="AW190" s="17"/>
      <c r="AX190" s="17"/>
      <c r="AY190" s="17"/>
      <c r="AZ190" s="17"/>
      <c r="BA190" s="86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83"/>
      <c r="BT190" s="88"/>
      <c r="BU190" s="17"/>
      <c r="BV190" s="17"/>
      <c r="BW190" s="17"/>
      <c r="BX190" s="17"/>
      <c r="BY190" s="17"/>
      <c r="BZ190" s="86"/>
      <c r="CA190" s="86"/>
    </row>
    <row r="191" spans="1:79" s="7" customFormat="1" x14ac:dyDescent="0.25">
      <c r="A191" s="82"/>
      <c r="B191" s="85"/>
      <c r="C191" s="83"/>
      <c r="D191" s="83"/>
      <c r="E191" s="84"/>
      <c r="F191" s="84"/>
      <c r="G191" s="85"/>
      <c r="H191" s="94"/>
      <c r="I191" s="94"/>
      <c r="J191" s="94"/>
      <c r="K191" s="86"/>
      <c r="L191" s="86"/>
      <c r="M191" s="98"/>
      <c r="N191" s="86"/>
      <c r="O191" s="83"/>
      <c r="Q191" s="87"/>
      <c r="R191" s="83"/>
      <c r="S191" s="88"/>
      <c r="T191" s="17"/>
      <c r="U191" s="17"/>
      <c r="V191" s="17"/>
      <c r="W191" s="17"/>
      <c r="X191" s="17"/>
      <c r="Y191" s="17"/>
      <c r="Z191" s="86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83"/>
      <c r="AT191" s="88"/>
      <c r="AU191" s="17"/>
      <c r="AV191" s="17"/>
      <c r="AW191" s="17"/>
      <c r="AX191" s="17"/>
      <c r="AY191" s="17"/>
      <c r="AZ191" s="17"/>
      <c r="BA191" s="86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83"/>
      <c r="BT191" s="88"/>
      <c r="BU191" s="17"/>
      <c r="BV191" s="17"/>
      <c r="BW191" s="17"/>
      <c r="BX191" s="17"/>
      <c r="BY191" s="17"/>
      <c r="BZ191" s="86"/>
      <c r="CA191" s="86"/>
    </row>
    <row r="192" spans="1:79" x14ac:dyDescent="0.25">
      <c r="A192" s="8">
        <v>43836</v>
      </c>
      <c r="K192" s="59" t="s">
        <v>402</v>
      </c>
      <c r="L192" s="27" t="s">
        <v>405</v>
      </c>
      <c r="M192" s="120" t="s">
        <v>403</v>
      </c>
    </row>
    <row r="193" spans="1:76" x14ac:dyDescent="0.25">
      <c r="A193" s="8">
        <v>43836</v>
      </c>
      <c r="B193" s="25">
        <v>56544</v>
      </c>
      <c r="G193" s="25" t="s">
        <v>230</v>
      </c>
      <c r="H193" s="90" t="s">
        <v>45</v>
      </c>
      <c r="I193" s="90" t="s">
        <v>45</v>
      </c>
      <c r="J193" s="90" t="s">
        <v>431</v>
      </c>
      <c r="K193" s="59" t="s">
        <v>316</v>
      </c>
      <c r="L193" s="59" t="s">
        <v>257</v>
      </c>
      <c r="O193" s="24">
        <v>148</v>
      </c>
      <c r="Q193" s="31">
        <v>55.65</v>
      </c>
      <c r="R193" s="24">
        <v>130</v>
      </c>
      <c r="S193" s="58">
        <v>2949</v>
      </c>
      <c r="T193" s="10">
        <v>50.31</v>
      </c>
      <c r="U193" s="10">
        <v>48</v>
      </c>
      <c r="V193" s="10">
        <v>52.99</v>
      </c>
      <c r="W193" s="10">
        <v>48.99</v>
      </c>
      <c r="AR193" s="10">
        <v>55.8</v>
      </c>
      <c r="AS193" s="24">
        <v>177</v>
      </c>
      <c r="AT193" s="58">
        <v>2949</v>
      </c>
      <c r="AU193" s="10">
        <v>50.89</v>
      </c>
      <c r="AV193" s="10">
        <v>46.92</v>
      </c>
      <c r="AW193" s="10">
        <v>49.89</v>
      </c>
      <c r="AX193" s="10">
        <v>47.8</v>
      </c>
      <c r="BR193" s="10">
        <v>55.5</v>
      </c>
      <c r="BS193" s="24">
        <v>177</v>
      </c>
      <c r="BT193" s="58">
        <v>2949</v>
      </c>
      <c r="BU193" s="10">
        <v>59.08</v>
      </c>
      <c r="BV193" s="10">
        <v>58.45</v>
      </c>
      <c r="BW193" s="10">
        <v>51.6</v>
      </c>
      <c r="BX193" s="10">
        <v>49.7</v>
      </c>
    </row>
    <row r="194" spans="1:76" x14ac:dyDescent="0.25">
      <c r="A194" s="8">
        <v>43836</v>
      </c>
      <c r="B194" s="25">
        <v>56545</v>
      </c>
      <c r="G194" s="25" t="s">
        <v>230</v>
      </c>
      <c r="H194" s="90" t="s">
        <v>45</v>
      </c>
      <c r="I194" s="90" t="s">
        <v>45</v>
      </c>
      <c r="J194" s="90" t="s">
        <v>431</v>
      </c>
      <c r="K194" s="59" t="s">
        <v>225</v>
      </c>
      <c r="L194" s="59" t="s">
        <v>406</v>
      </c>
      <c r="O194" s="24">
        <v>148</v>
      </c>
      <c r="Q194" s="31">
        <v>55.65</v>
      </c>
      <c r="R194" s="24">
        <v>130</v>
      </c>
      <c r="S194" s="58">
        <v>2949</v>
      </c>
      <c r="T194" s="10">
        <v>50.31</v>
      </c>
      <c r="U194" s="10">
        <v>48</v>
      </c>
      <c r="V194" s="10">
        <v>52.99</v>
      </c>
      <c r="W194" s="10">
        <v>48.99</v>
      </c>
      <c r="AR194" s="10">
        <v>55.8</v>
      </c>
      <c r="AS194" s="24">
        <v>177</v>
      </c>
      <c r="AT194" s="58">
        <v>2949</v>
      </c>
      <c r="AU194" s="10">
        <v>50.89</v>
      </c>
      <c r="AV194" s="10">
        <v>46.92</v>
      </c>
      <c r="AW194" s="10">
        <v>49.89</v>
      </c>
      <c r="AX194" s="10">
        <v>47.8</v>
      </c>
      <c r="BR194" s="10">
        <v>55.5</v>
      </c>
      <c r="BS194" s="24">
        <v>177</v>
      </c>
      <c r="BT194" s="58">
        <v>2949</v>
      </c>
      <c r="BU194" s="10">
        <v>59.08</v>
      </c>
      <c r="BV194" s="10">
        <v>58.45</v>
      </c>
      <c r="BW194" s="10">
        <v>51.6</v>
      </c>
      <c r="BX194" s="10">
        <v>49.7</v>
      </c>
    </row>
    <row r="195" spans="1:76" x14ac:dyDescent="0.25">
      <c r="A195" s="8">
        <v>43836</v>
      </c>
      <c r="B195" s="25">
        <v>56546</v>
      </c>
      <c r="G195" s="25" t="s">
        <v>230</v>
      </c>
      <c r="H195" s="90" t="s">
        <v>45</v>
      </c>
      <c r="I195" s="90" t="s">
        <v>45</v>
      </c>
      <c r="J195" s="90" t="s">
        <v>431</v>
      </c>
      <c r="K195" s="59" t="s">
        <v>407</v>
      </c>
      <c r="O195" s="24">
        <v>148</v>
      </c>
      <c r="Q195" s="31">
        <v>55.65</v>
      </c>
      <c r="R195" s="24">
        <v>130</v>
      </c>
      <c r="S195" s="58">
        <v>2949</v>
      </c>
      <c r="T195" s="10">
        <v>50.31</v>
      </c>
      <c r="U195" s="10">
        <v>48</v>
      </c>
      <c r="V195" s="10">
        <v>52.99</v>
      </c>
      <c r="W195" s="10">
        <v>48.99</v>
      </c>
      <c r="AR195" s="10">
        <v>55.8</v>
      </c>
      <c r="AS195" s="24">
        <v>177</v>
      </c>
      <c r="AT195" s="58">
        <v>2949</v>
      </c>
      <c r="AU195" s="10">
        <v>50.89</v>
      </c>
      <c r="AV195" s="10">
        <v>46.92</v>
      </c>
      <c r="AW195" s="10">
        <v>49.89</v>
      </c>
      <c r="AX195" s="10">
        <v>47.8</v>
      </c>
      <c r="BR195" s="10">
        <v>55.5</v>
      </c>
      <c r="BS195" s="24">
        <v>177</v>
      </c>
      <c r="BT195" s="58">
        <v>2949</v>
      </c>
      <c r="BU195" s="10">
        <v>59.08</v>
      </c>
      <c r="BV195" s="10">
        <v>58.45</v>
      </c>
      <c r="BW195" s="10">
        <v>51.6</v>
      </c>
      <c r="BX195" s="10">
        <v>49.7</v>
      </c>
    </row>
    <row r="196" spans="1:76" ht="30" x14ac:dyDescent="0.25">
      <c r="A196" s="8">
        <v>43836</v>
      </c>
      <c r="B196" s="25">
        <v>56547</v>
      </c>
      <c r="G196" s="25" t="s">
        <v>178</v>
      </c>
      <c r="H196" s="99">
        <v>1</v>
      </c>
      <c r="I196" s="99">
        <v>1</v>
      </c>
      <c r="J196" s="90" t="s">
        <v>431</v>
      </c>
      <c r="K196" s="59" t="s">
        <v>408</v>
      </c>
      <c r="L196" s="59" t="s">
        <v>409</v>
      </c>
      <c r="M196" s="95" t="s">
        <v>414</v>
      </c>
      <c r="N196" s="59" t="s">
        <v>742</v>
      </c>
      <c r="O196" s="24">
        <v>148</v>
      </c>
      <c r="Q196" s="31">
        <v>55.65</v>
      </c>
      <c r="R196" s="24">
        <v>130</v>
      </c>
      <c r="S196" s="58">
        <v>2949</v>
      </c>
      <c r="T196" s="10">
        <v>50.31</v>
      </c>
      <c r="U196" s="10">
        <v>48</v>
      </c>
      <c r="V196" s="10">
        <v>52.99</v>
      </c>
      <c r="W196" s="10">
        <v>48.99</v>
      </c>
      <c r="AR196" s="10">
        <v>55.8</v>
      </c>
      <c r="AS196" s="24">
        <v>177</v>
      </c>
      <c r="AT196" s="58">
        <v>2949</v>
      </c>
      <c r="AU196" s="10">
        <v>50.89</v>
      </c>
      <c r="AV196" s="10">
        <v>46.92</v>
      </c>
      <c r="AW196" s="10">
        <v>49.89</v>
      </c>
      <c r="AX196" s="10">
        <v>47.8</v>
      </c>
      <c r="BR196" s="10">
        <v>55.5</v>
      </c>
      <c r="BS196" s="24">
        <v>177</v>
      </c>
      <c r="BT196" s="58">
        <v>2949</v>
      </c>
      <c r="BU196" s="10">
        <v>59.08</v>
      </c>
      <c r="BV196" s="10">
        <v>58.45</v>
      </c>
      <c r="BW196" s="10">
        <v>51.6</v>
      </c>
      <c r="BX196" s="10">
        <v>49.7</v>
      </c>
    </row>
    <row r="197" spans="1:76" x14ac:dyDescent="0.25">
      <c r="A197" s="8">
        <v>43836</v>
      </c>
      <c r="B197" s="25">
        <v>56548</v>
      </c>
      <c r="G197" s="25" t="s">
        <v>230</v>
      </c>
      <c r="H197" s="90" t="s">
        <v>45</v>
      </c>
      <c r="I197" s="90" t="s">
        <v>45</v>
      </c>
      <c r="J197" s="90" t="s">
        <v>431</v>
      </c>
      <c r="K197" s="59" t="s">
        <v>410</v>
      </c>
      <c r="L197" s="59" t="s">
        <v>411</v>
      </c>
      <c r="O197" s="24">
        <v>148</v>
      </c>
      <c r="Q197" s="31">
        <v>55.65</v>
      </c>
      <c r="R197" s="24">
        <v>130</v>
      </c>
      <c r="S197" s="58">
        <v>2949</v>
      </c>
      <c r="T197" s="10">
        <v>50.31</v>
      </c>
      <c r="U197" s="10">
        <v>48</v>
      </c>
      <c r="V197" s="10">
        <v>52.99</v>
      </c>
      <c r="W197" s="10">
        <v>48.99</v>
      </c>
      <c r="AR197" s="10">
        <v>55.8</v>
      </c>
      <c r="AS197" s="24">
        <v>177</v>
      </c>
      <c r="AT197" s="58">
        <v>2949</v>
      </c>
      <c r="AU197" s="10">
        <v>50.89</v>
      </c>
      <c r="AV197" s="10">
        <v>46.92</v>
      </c>
      <c r="AW197" s="10">
        <v>49.89</v>
      </c>
      <c r="AX197" s="10">
        <v>47.8</v>
      </c>
      <c r="BR197" s="10">
        <v>55.5</v>
      </c>
      <c r="BS197" s="24">
        <v>177</v>
      </c>
      <c r="BT197" s="58">
        <v>2949</v>
      </c>
      <c r="BU197" s="10">
        <v>59.08</v>
      </c>
      <c r="BV197" s="10">
        <v>58.45</v>
      </c>
      <c r="BW197" s="10">
        <v>51.6</v>
      </c>
      <c r="BX197" s="10">
        <v>49.7</v>
      </c>
    </row>
    <row r="198" spans="1:76" x14ac:dyDescent="0.25">
      <c r="A198" s="8">
        <v>43836</v>
      </c>
      <c r="B198" s="25">
        <v>56549</v>
      </c>
      <c r="G198" s="25" t="s">
        <v>230</v>
      </c>
      <c r="H198" s="90" t="s">
        <v>45</v>
      </c>
      <c r="I198" s="90" t="s">
        <v>45</v>
      </c>
      <c r="J198" s="90" t="s">
        <v>431</v>
      </c>
      <c r="K198" s="59" t="s">
        <v>225</v>
      </c>
      <c r="L198" s="59" t="s">
        <v>411</v>
      </c>
      <c r="O198" s="24">
        <v>148</v>
      </c>
      <c r="Q198" s="31">
        <v>55.65</v>
      </c>
      <c r="R198" s="24">
        <v>130</v>
      </c>
      <c r="S198" s="58">
        <v>2949</v>
      </c>
      <c r="T198" s="10">
        <v>50.31</v>
      </c>
      <c r="U198" s="10">
        <v>48</v>
      </c>
      <c r="V198" s="10">
        <v>52.99</v>
      </c>
      <c r="W198" s="10">
        <v>48.99</v>
      </c>
      <c r="AR198" s="10">
        <v>55.8</v>
      </c>
      <c r="AS198" s="24">
        <v>177</v>
      </c>
      <c r="AT198" s="58">
        <v>2949</v>
      </c>
      <c r="AU198" s="10">
        <v>50.89</v>
      </c>
      <c r="AV198" s="10">
        <v>46.92</v>
      </c>
      <c r="AW198" s="10">
        <v>49.89</v>
      </c>
      <c r="AX198" s="10">
        <v>47.8</v>
      </c>
      <c r="BR198" s="10">
        <v>55.5</v>
      </c>
      <c r="BS198" s="24">
        <v>177</v>
      </c>
      <c r="BT198" s="58">
        <v>2949</v>
      </c>
      <c r="BU198" s="10">
        <v>59.08</v>
      </c>
      <c r="BV198" s="10">
        <v>58.45</v>
      </c>
      <c r="BW198" s="10">
        <v>51.6</v>
      </c>
      <c r="BX198" s="10">
        <v>49.7</v>
      </c>
    </row>
    <row r="199" spans="1:76" x14ac:dyDescent="0.25">
      <c r="A199" s="8">
        <v>43836</v>
      </c>
      <c r="B199" s="25">
        <v>56550</v>
      </c>
      <c r="G199" s="25" t="s">
        <v>230</v>
      </c>
      <c r="H199" s="90" t="s">
        <v>45</v>
      </c>
      <c r="I199" s="90" t="s">
        <v>45</v>
      </c>
      <c r="J199" s="90" t="s">
        <v>431</v>
      </c>
      <c r="K199" s="59" t="s">
        <v>225</v>
      </c>
      <c r="L199" s="59" t="s">
        <v>411</v>
      </c>
      <c r="O199" s="24">
        <v>148</v>
      </c>
      <c r="Q199" s="31">
        <v>55.65</v>
      </c>
      <c r="R199" s="24">
        <v>130</v>
      </c>
      <c r="S199" s="58">
        <v>2949</v>
      </c>
      <c r="T199" s="10">
        <v>50.31</v>
      </c>
      <c r="U199" s="10">
        <v>48</v>
      </c>
      <c r="V199" s="10">
        <v>52.99</v>
      </c>
      <c r="W199" s="10">
        <v>48.99</v>
      </c>
      <c r="AR199" s="10">
        <v>55.8</v>
      </c>
      <c r="AS199" s="24">
        <v>177</v>
      </c>
      <c r="AT199" s="58">
        <v>2949</v>
      </c>
      <c r="AU199" s="10">
        <v>50.89</v>
      </c>
      <c r="AV199" s="10">
        <v>46.92</v>
      </c>
      <c r="AW199" s="10">
        <v>49.89</v>
      </c>
      <c r="AX199" s="10">
        <v>47.8</v>
      </c>
      <c r="BR199" s="10">
        <v>55.5</v>
      </c>
      <c r="BS199" s="24">
        <v>177</v>
      </c>
      <c r="BT199" s="58">
        <v>2949</v>
      </c>
      <c r="BU199" s="10">
        <v>59.08</v>
      </c>
      <c r="BV199" s="10">
        <v>58.45</v>
      </c>
      <c r="BW199" s="10">
        <v>51.6</v>
      </c>
      <c r="BX199" s="10">
        <v>49.7</v>
      </c>
    </row>
    <row r="200" spans="1:76" x14ac:dyDescent="0.25">
      <c r="A200" s="8">
        <v>43836</v>
      </c>
      <c r="B200" s="25">
        <v>56551</v>
      </c>
      <c r="G200" s="25" t="s">
        <v>230</v>
      </c>
      <c r="H200" s="90" t="s">
        <v>45</v>
      </c>
      <c r="I200" s="90" t="s">
        <v>45</v>
      </c>
      <c r="J200" s="90" t="s">
        <v>431</v>
      </c>
      <c r="K200" s="59" t="s">
        <v>407</v>
      </c>
      <c r="O200" s="24">
        <v>148</v>
      </c>
      <c r="Q200" s="31">
        <v>55.65</v>
      </c>
      <c r="R200" s="24">
        <v>130</v>
      </c>
      <c r="S200" s="58">
        <v>2949</v>
      </c>
      <c r="T200" s="10">
        <v>50.31</v>
      </c>
      <c r="U200" s="10">
        <v>48</v>
      </c>
      <c r="V200" s="10">
        <v>52.99</v>
      </c>
      <c r="W200" s="10">
        <v>48.99</v>
      </c>
      <c r="AR200" s="10">
        <v>55.8</v>
      </c>
      <c r="AS200" s="24">
        <v>177</v>
      </c>
      <c r="AT200" s="58">
        <v>2949</v>
      </c>
      <c r="AU200" s="10">
        <v>50.89</v>
      </c>
      <c r="AV200" s="10">
        <v>46.92</v>
      </c>
      <c r="AW200" s="10">
        <v>49.89</v>
      </c>
      <c r="AX200" s="10">
        <v>47.8</v>
      </c>
      <c r="BR200" s="10">
        <v>55.5</v>
      </c>
      <c r="BS200" s="24">
        <v>177</v>
      </c>
      <c r="BT200" s="58">
        <v>2949</v>
      </c>
      <c r="BU200" s="10">
        <v>59.08</v>
      </c>
      <c r="BV200" s="10">
        <v>58.45</v>
      </c>
      <c r="BW200" s="10">
        <v>51.6</v>
      </c>
      <c r="BX200" s="10">
        <v>49.7</v>
      </c>
    </row>
    <row r="201" spans="1:76" x14ac:dyDescent="0.25">
      <c r="A201" s="8">
        <v>43836</v>
      </c>
      <c r="B201" s="25">
        <v>56552</v>
      </c>
      <c r="G201" s="25" t="s">
        <v>178</v>
      </c>
      <c r="H201" s="90" t="s">
        <v>45</v>
      </c>
      <c r="I201" s="99">
        <v>1</v>
      </c>
      <c r="J201" s="90" t="s">
        <v>431</v>
      </c>
      <c r="K201" s="59" t="s">
        <v>412</v>
      </c>
      <c r="L201" s="59" t="s">
        <v>413</v>
      </c>
      <c r="M201" s="95" t="s">
        <v>417</v>
      </c>
      <c r="O201" s="24">
        <v>148</v>
      </c>
      <c r="Q201" s="31">
        <v>55.65</v>
      </c>
      <c r="R201" s="24">
        <v>130</v>
      </c>
      <c r="S201" s="58">
        <v>2949</v>
      </c>
      <c r="T201" s="10">
        <v>50.31</v>
      </c>
      <c r="U201" s="10">
        <v>48</v>
      </c>
      <c r="V201" s="10">
        <v>52.99</v>
      </c>
      <c r="W201" s="10">
        <v>48.99</v>
      </c>
      <c r="AR201" s="10">
        <v>55.8</v>
      </c>
      <c r="AS201" s="24">
        <v>177</v>
      </c>
      <c r="AT201" s="58">
        <v>2949</v>
      </c>
      <c r="AU201" s="10">
        <v>50.89</v>
      </c>
      <c r="AV201" s="10">
        <v>46.92</v>
      </c>
      <c r="AW201" s="10">
        <v>49.89</v>
      </c>
      <c r="AX201" s="10">
        <v>47.8</v>
      </c>
      <c r="BR201" s="10">
        <v>55.5</v>
      </c>
      <c r="BS201" s="24">
        <v>177</v>
      </c>
      <c r="BT201" s="58">
        <v>2949</v>
      </c>
      <c r="BU201" s="10">
        <v>59.08</v>
      </c>
      <c r="BV201" s="10">
        <v>58.45</v>
      </c>
      <c r="BW201" s="10">
        <v>51.6</v>
      </c>
      <c r="BX201" s="10">
        <v>49.7</v>
      </c>
    </row>
    <row r="202" spans="1:76" ht="30" x14ac:dyDescent="0.25">
      <c r="A202" s="8">
        <v>43836</v>
      </c>
      <c r="B202" s="25">
        <v>56553</v>
      </c>
      <c r="G202" s="25" t="s">
        <v>230</v>
      </c>
      <c r="H202" s="90" t="s">
        <v>45</v>
      </c>
      <c r="I202" s="90" t="s">
        <v>45</v>
      </c>
      <c r="J202" s="90" t="s">
        <v>431</v>
      </c>
      <c r="K202" s="59" t="s">
        <v>415</v>
      </c>
      <c r="L202" s="59" t="s">
        <v>416</v>
      </c>
      <c r="O202" s="24">
        <v>148</v>
      </c>
      <c r="Q202" s="31">
        <v>55.65</v>
      </c>
      <c r="R202" s="24">
        <v>130</v>
      </c>
      <c r="S202" s="58">
        <v>2949</v>
      </c>
      <c r="T202" s="10">
        <v>50.31</v>
      </c>
      <c r="U202" s="10">
        <v>48</v>
      </c>
      <c r="V202" s="10">
        <v>52.99</v>
      </c>
      <c r="W202" s="10">
        <v>48.99</v>
      </c>
      <c r="AR202" s="10">
        <v>55.8</v>
      </c>
      <c r="AS202" s="24">
        <v>177</v>
      </c>
      <c r="AT202" s="58">
        <v>2949</v>
      </c>
      <c r="AU202" s="10">
        <v>50.89</v>
      </c>
      <c r="AV202" s="10">
        <v>46.92</v>
      </c>
      <c r="AW202" s="10">
        <v>49.89</v>
      </c>
      <c r="AX202" s="10">
        <v>47.8</v>
      </c>
      <c r="BR202" s="10">
        <v>55.5</v>
      </c>
      <c r="BS202" s="24">
        <v>177</v>
      </c>
      <c r="BT202" s="58">
        <v>2949</v>
      </c>
      <c r="BU202" s="10">
        <v>59.08</v>
      </c>
      <c r="BV202" s="10">
        <v>58.45</v>
      </c>
      <c r="BW202" s="10">
        <v>51.6</v>
      </c>
      <c r="BX202" s="10">
        <v>49.7</v>
      </c>
    </row>
    <row r="203" spans="1:76" x14ac:dyDescent="0.25">
      <c r="A203" s="8">
        <v>43836</v>
      </c>
      <c r="B203" s="25">
        <v>56554</v>
      </c>
      <c r="G203" s="25" t="s">
        <v>230</v>
      </c>
      <c r="H203" s="90" t="s">
        <v>45</v>
      </c>
      <c r="I203" s="90" t="s">
        <v>45</v>
      </c>
      <c r="J203" s="90" t="s">
        <v>431</v>
      </c>
      <c r="K203" s="59" t="s">
        <v>225</v>
      </c>
      <c r="L203" s="59" t="s">
        <v>418</v>
      </c>
      <c r="O203" s="24">
        <v>148</v>
      </c>
      <c r="Q203" s="31">
        <v>55.65</v>
      </c>
      <c r="R203" s="24">
        <v>130</v>
      </c>
      <c r="S203" s="58">
        <v>2949</v>
      </c>
      <c r="T203" s="10">
        <v>50.31</v>
      </c>
      <c r="U203" s="10">
        <v>48</v>
      </c>
      <c r="V203" s="10">
        <v>52.99</v>
      </c>
      <c r="W203" s="10">
        <v>48.99</v>
      </c>
      <c r="AR203" s="10">
        <v>55.8</v>
      </c>
      <c r="AS203" s="24">
        <v>177</v>
      </c>
      <c r="AT203" s="58">
        <v>2949</v>
      </c>
      <c r="AU203" s="10">
        <v>50.89</v>
      </c>
      <c r="AV203" s="10">
        <v>46.92</v>
      </c>
      <c r="AW203" s="10">
        <v>49.89</v>
      </c>
      <c r="AX203" s="10">
        <v>47.8</v>
      </c>
      <c r="BR203" s="10">
        <v>55.5</v>
      </c>
      <c r="BS203" s="24">
        <v>177</v>
      </c>
      <c r="BT203" s="58">
        <v>2949</v>
      </c>
      <c r="BU203" s="10">
        <v>59.08</v>
      </c>
      <c r="BV203" s="10">
        <v>58.45</v>
      </c>
      <c r="BW203" s="10">
        <v>51.6</v>
      </c>
      <c r="BX203" s="10">
        <v>49.7</v>
      </c>
    </row>
    <row r="204" spans="1:76" x14ac:dyDescent="0.25">
      <c r="A204" s="8">
        <v>43836</v>
      </c>
      <c r="B204" s="25">
        <v>56555</v>
      </c>
      <c r="G204" s="25" t="s">
        <v>230</v>
      </c>
      <c r="H204" s="90" t="s">
        <v>45</v>
      </c>
      <c r="I204" s="90" t="s">
        <v>45</v>
      </c>
      <c r="J204" s="90" t="s">
        <v>431</v>
      </c>
      <c r="K204" s="59" t="s">
        <v>225</v>
      </c>
      <c r="L204" s="59" t="s">
        <v>419</v>
      </c>
      <c r="O204" s="24">
        <v>148</v>
      </c>
      <c r="Q204" s="31">
        <v>55.65</v>
      </c>
      <c r="R204" s="24">
        <v>130</v>
      </c>
      <c r="S204" s="58">
        <v>2949</v>
      </c>
      <c r="T204" s="10">
        <v>50.31</v>
      </c>
      <c r="U204" s="10">
        <v>48</v>
      </c>
      <c r="V204" s="10">
        <v>52.99</v>
      </c>
      <c r="W204" s="10">
        <v>48.99</v>
      </c>
      <c r="AR204" s="10">
        <v>55.8</v>
      </c>
      <c r="AS204" s="24">
        <v>177</v>
      </c>
      <c r="AT204" s="58">
        <v>2949</v>
      </c>
      <c r="AU204" s="10">
        <v>50.89</v>
      </c>
      <c r="AV204" s="10">
        <v>46.92</v>
      </c>
      <c r="AW204" s="10">
        <v>49.89</v>
      </c>
      <c r="AX204" s="10">
        <v>47.8</v>
      </c>
      <c r="BR204" s="10">
        <v>55.5</v>
      </c>
      <c r="BS204" s="24">
        <v>177</v>
      </c>
      <c r="BT204" s="58">
        <v>2949</v>
      </c>
      <c r="BU204" s="10">
        <v>59.08</v>
      </c>
      <c r="BV204" s="10">
        <v>58.45</v>
      </c>
      <c r="BW204" s="10">
        <v>51.6</v>
      </c>
      <c r="BX204" s="10">
        <v>49.7</v>
      </c>
    </row>
    <row r="205" spans="1:76" x14ac:dyDescent="0.25">
      <c r="A205" s="8">
        <v>43836</v>
      </c>
      <c r="B205" s="25">
        <v>56556</v>
      </c>
      <c r="G205" s="25" t="s">
        <v>230</v>
      </c>
      <c r="H205" s="90" t="s">
        <v>45</v>
      </c>
      <c r="I205" s="90" t="s">
        <v>45</v>
      </c>
      <c r="J205" s="90" t="s">
        <v>431</v>
      </c>
      <c r="K205" s="59" t="s">
        <v>225</v>
      </c>
      <c r="L205" s="59" t="s">
        <v>257</v>
      </c>
      <c r="O205" s="24">
        <v>148</v>
      </c>
      <c r="Q205" s="31">
        <v>55.65</v>
      </c>
      <c r="R205" s="24">
        <v>130</v>
      </c>
      <c r="S205" s="58">
        <v>2949</v>
      </c>
      <c r="T205" s="10">
        <v>50.31</v>
      </c>
      <c r="U205" s="10">
        <v>48</v>
      </c>
      <c r="V205" s="10">
        <v>52.99</v>
      </c>
      <c r="W205" s="10">
        <v>48.99</v>
      </c>
      <c r="AR205" s="10">
        <v>55.8</v>
      </c>
      <c r="AS205" s="24">
        <v>177</v>
      </c>
      <c r="AT205" s="58">
        <v>2949</v>
      </c>
      <c r="AU205" s="10">
        <v>50.89</v>
      </c>
      <c r="AV205" s="10">
        <v>46.92</v>
      </c>
      <c r="AW205" s="10">
        <v>49.89</v>
      </c>
      <c r="AX205" s="10">
        <v>47.8</v>
      </c>
      <c r="BR205" s="10">
        <v>55.5</v>
      </c>
      <c r="BS205" s="24">
        <v>177</v>
      </c>
      <c r="BT205" s="58">
        <v>2949</v>
      </c>
      <c r="BU205" s="10">
        <v>59.08</v>
      </c>
      <c r="BV205" s="10">
        <v>58.45</v>
      </c>
      <c r="BW205" s="10">
        <v>51.6</v>
      </c>
      <c r="BX205" s="10">
        <v>49.7</v>
      </c>
    </row>
    <row r="206" spans="1:76" x14ac:dyDescent="0.25">
      <c r="A206" s="8">
        <v>43836</v>
      </c>
      <c r="B206" s="25">
        <v>56557</v>
      </c>
      <c r="G206" s="25" t="s">
        <v>230</v>
      </c>
      <c r="H206" s="90" t="s">
        <v>45</v>
      </c>
      <c r="I206" s="90" t="s">
        <v>45</v>
      </c>
      <c r="J206" s="90" t="s">
        <v>431</v>
      </c>
      <c r="K206" s="59" t="s">
        <v>225</v>
      </c>
      <c r="L206" s="59" t="s">
        <v>420</v>
      </c>
      <c r="O206" s="24">
        <v>148</v>
      </c>
      <c r="Q206" s="31">
        <v>55.65</v>
      </c>
      <c r="R206" s="24">
        <v>130</v>
      </c>
      <c r="S206" s="58">
        <v>2949</v>
      </c>
      <c r="T206" s="10">
        <v>50.31</v>
      </c>
      <c r="U206" s="10">
        <v>48</v>
      </c>
      <c r="V206" s="10">
        <v>52.99</v>
      </c>
      <c r="W206" s="10">
        <v>48.99</v>
      </c>
      <c r="AR206" s="10">
        <v>55.8</v>
      </c>
      <c r="AS206" s="24">
        <v>177</v>
      </c>
      <c r="AT206" s="58">
        <v>2949</v>
      </c>
      <c r="AU206" s="10">
        <v>50.89</v>
      </c>
      <c r="AV206" s="10">
        <v>46.92</v>
      </c>
      <c r="AW206" s="10">
        <v>49.89</v>
      </c>
      <c r="AX206" s="10">
        <v>47.8</v>
      </c>
      <c r="BR206" s="10">
        <v>55.5</v>
      </c>
      <c r="BS206" s="24">
        <v>177</v>
      </c>
      <c r="BT206" s="58">
        <v>2949</v>
      </c>
      <c r="BU206" s="10">
        <v>59.08</v>
      </c>
      <c r="BV206" s="10">
        <v>58.45</v>
      </c>
      <c r="BW206" s="10">
        <v>51.6</v>
      </c>
      <c r="BX206" s="10">
        <v>49.7</v>
      </c>
    </row>
    <row r="207" spans="1:76" x14ac:dyDescent="0.25">
      <c r="A207" s="8">
        <v>43836</v>
      </c>
      <c r="B207" s="25">
        <v>56558</v>
      </c>
      <c r="G207" s="25" t="s">
        <v>230</v>
      </c>
      <c r="H207" s="90" t="s">
        <v>45</v>
      </c>
      <c r="I207" s="90" t="s">
        <v>45</v>
      </c>
      <c r="J207" s="90" t="s">
        <v>431</v>
      </c>
      <c r="K207" s="59" t="s">
        <v>225</v>
      </c>
      <c r="L207" s="59" t="s">
        <v>420</v>
      </c>
      <c r="O207" s="24">
        <v>148</v>
      </c>
      <c r="Q207" s="31">
        <v>55.65</v>
      </c>
      <c r="R207" s="24">
        <v>130</v>
      </c>
      <c r="S207" s="58">
        <v>2949</v>
      </c>
      <c r="T207" s="10">
        <v>50.31</v>
      </c>
      <c r="U207" s="10">
        <v>48</v>
      </c>
      <c r="V207" s="10">
        <v>52.99</v>
      </c>
      <c r="W207" s="10">
        <v>48.99</v>
      </c>
      <c r="AR207" s="10">
        <v>55.8</v>
      </c>
      <c r="AS207" s="24">
        <v>177</v>
      </c>
      <c r="AT207" s="58">
        <v>2949</v>
      </c>
      <c r="AU207" s="10">
        <v>50.89</v>
      </c>
      <c r="AV207" s="10">
        <v>46.92</v>
      </c>
      <c r="AW207" s="10">
        <v>49.89</v>
      </c>
      <c r="AX207" s="10">
        <v>47.8</v>
      </c>
      <c r="BR207" s="10">
        <v>55.5</v>
      </c>
      <c r="BS207" s="24">
        <v>177</v>
      </c>
      <c r="BT207" s="58">
        <v>2949</v>
      </c>
      <c r="BU207" s="10">
        <v>59.08</v>
      </c>
      <c r="BV207" s="10">
        <v>58.45</v>
      </c>
      <c r="BW207" s="10">
        <v>51.6</v>
      </c>
      <c r="BX207" s="10">
        <v>49.7</v>
      </c>
    </row>
    <row r="208" spans="1:76" x14ac:dyDescent="0.25">
      <c r="A208" s="8">
        <v>43836</v>
      </c>
      <c r="B208" s="25">
        <v>56559</v>
      </c>
      <c r="G208" s="25" t="s">
        <v>230</v>
      </c>
      <c r="H208" s="90" t="s">
        <v>45</v>
      </c>
      <c r="I208" s="90" t="s">
        <v>45</v>
      </c>
      <c r="J208" s="90" t="s">
        <v>431</v>
      </c>
      <c r="K208" s="59" t="s">
        <v>407</v>
      </c>
      <c r="O208" s="24">
        <v>148</v>
      </c>
      <c r="Q208" s="31">
        <v>55.65</v>
      </c>
      <c r="R208" s="24">
        <v>130</v>
      </c>
      <c r="S208" s="58">
        <v>2949</v>
      </c>
      <c r="T208" s="10">
        <v>50.31</v>
      </c>
      <c r="U208" s="10">
        <v>48</v>
      </c>
      <c r="V208" s="10">
        <v>52.99</v>
      </c>
      <c r="W208" s="10">
        <v>48.99</v>
      </c>
      <c r="AR208" s="10">
        <v>55.8</v>
      </c>
      <c r="AS208" s="24">
        <v>177</v>
      </c>
      <c r="AT208" s="58">
        <v>2949</v>
      </c>
      <c r="AU208" s="10">
        <v>50.89</v>
      </c>
      <c r="AV208" s="10">
        <v>46.92</v>
      </c>
      <c r="AW208" s="10">
        <v>49.89</v>
      </c>
      <c r="AX208" s="10">
        <v>47.8</v>
      </c>
      <c r="BR208" s="10">
        <v>55.5</v>
      </c>
      <c r="BS208" s="24">
        <v>177</v>
      </c>
      <c r="BT208" s="58">
        <v>2949</v>
      </c>
      <c r="BU208" s="10">
        <v>59.08</v>
      </c>
      <c r="BV208" s="10">
        <v>58.45</v>
      </c>
      <c r="BW208" s="10">
        <v>51.6</v>
      </c>
      <c r="BX208" s="10">
        <v>49.7</v>
      </c>
    </row>
    <row r="209" spans="1:79" x14ac:dyDescent="0.25">
      <c r="A209" s="8">
        <v>43836</v>
      </c>
      <c r="B209" s="25">
        <v>56560</v>
      </c>
      <c r="G209" s="25" t="s">
        <v>230</v>
      </c>
      <c r="H209" s="90" t="s">
        <v>45</v>
      </c>
      <c r="I209" s="90" t="s">
        <v>45</v>
      </c>
      <c r="J209" s="90" t="s">
        <v>431</v>
      </c>
      <c r="K209" s="59" t="s">
        <v>225</v>
      </c>
      <c r="L209" s="59" t="s">
        <v>421</v>
      </c>
      <c r="O209" s="24">
        <v>148</v>
      </c>
      <c r="Q209" s="31">
        <v>55.65</v>
      </c>
      <c r="R209" s="24">
        <v>130</v>
      </c>
      <c r="S209" s="58">
        <v>2949</v>
      </c>
      <c r="T209" s="10">
        <v>50.31</v>
      </c>
      <c r="U209" s="10">
        <v>48</v>
      </c>
      <c r="V209" s="10">
        <v>52.99</v>
      </c>
      <c r="W209" s="10">
        <v>48.99</v>
      </c>
      <c r="AR209" s="10">
        <v>55.8</v>
      </c>
      <c r="AS209" s="24">
        <v>177</v>
      </c>
      <c r="AT209" s="58">
        <v>2949</v>
      </c>
      <c r="AU209" s="10">
        <v>50.89</v>
      </c>
      <c r="AV209" s="10">
        <v>46.92</v>
      </c>
      <c r="AW209" s="10">
        <v>49.89</v>
      </c>
      <c r="AX209" s="10">
        <v>47.8</v>
      </c>
      <c r="BR209" s="10">
        <v>55.5</v>
      </c>
      <c r="BS209" s="24">
        <v>177</v>
      </c>
      <c r="BT209" s="58">
        <v>2949</v>
      </c>
      <c r="BU209" s="10">
        <v>59.08</v>
      </c>
      <c r="BV209" s="10">
        <v>58.45</v>
      </c>
      <c r="BW209" s="10">
        <v>51.6</v>
      </c>
      <c r="BX209" s="10">
        <v>49.7</v>
      </c>
    </row>
    <row r="210" spans="1:79" x14ac:dyDescent="0.25">
      <c r="A210" s="8">
        <v>43836</v>
      </c>
      <c r="B210" s="25">
        <v>56561</v>
      </c>
      <c r="G210" s="25" t="s">
        <v>230</v>
      </c>
      <c r="H210" s="90" t="s">
        <v>45</v>
      </c>
      <c r="I210" s="90" t="s">
        <v>45</v>
      </c>
      <c r="J210" s="90" t="s">
        <v>431</v>
      </c>
      <c r="K210" s="59" t="s">
        <v>225</v>
      </c>
      <c r="L210" s="59" t="s">
        <v>422</v>
      </c>
      <c r="M210" s="120"/>
      <c r="O210" s="24">
        <v>148</v>
      </c>
      <c r="Q210" s="31">
        <v>55.65</v>
      </c>
      <c r="R210" s="24">
        <v>130</v>
      </c>
      <c r="S210" s="58">
        <v>2949</v>
      </c>
      <c r="T210" s="10">
        <v>50.31</v>
      </c>
      <c r="U210" s="10">
        <v>48</v>
      </c>
      <c r="V210" s="10">
        <v>52.99</v>
      </c>
      <c r="W210" s="10">
        <v>48.99</v>
      </c>
      <c r="AR210" s="10">
        <v>55.8</v>
      </c>
      <c r="AS210" s="24">
        <v>177</v>
      </c>
      <c r="AT210" s="58">
        <v>2949</v>
      </c>
      <c r="AU210" s="10">
        <v>50.89</v>
      </c>
      <c r="AV210" s="10">
        <v>46.92</v>
      </c>
      <c r="AW210" s="10">
        <v>49.89</v>
      </c>
      <c r="AX210" s="10">
        <v>47.8</v>
      </c>
      <c r="BR210" s="10">
        <v>55.5</v>
      </c>
      <c r="BS210" s="24">
        <v>177</v>
      </c>
      <c r="BT210" s="58">
        <v>2949</v>
      </c>
      <c r="BU210" s="10">
        <v>59.08</v>
      </c>
      <c r="BV210" s="10">
        <v>58.45</v>
      </c>
      <c r="BW210" s="10">
        <v>51.6</v>
      </c>
      <c r="BX210" s="10">
        <v>49.7</v>
      </c>
    </row>
    <row r="211" spans="1:79" x14ac:dyDescent="0.25">
      <c r="A211" s="8">
        <v>43836</v>
      </c>
      <c r="B211" s="25">
        <v>56562</v>
      </c>
      <c r="G211" s="25" t="s">
        <v>230</v>
      </c>
      <c r="H211" s="90" t="s">
        <v>45</v>
      </c>
      <c r="I211" s="90" t="s">
        <v>45</v>
      </c>
      <c r="J211" s="90" t="s">
        <v>431</v>
      </c>
      <c r="K211" s="59" t="s">
        <v>225</v>
      </c>
      <c r="L211" s="59" t="s">
        <v>423</v>
      </c>
      <c r="O211" s="24">
        <v>148</v>
      </c>
      <c r="Q211" s="31">
        <v>55.65</v>
      </c>
      <c r="R211" s="24">
        <v>130</v>
      </c>
      <c r="S211" s="58">
        <v>2949</v>
      </c>
      <c r="T211" s="10">
        <v>50.31</v>
      </c>
      <c r="U211" s="10">
        <v>48</v>
      </c>
      <c r="V211" s="10">
        <v>52.99</v>
      </c>
      <c r="W211" s="10">
        <v>48.99</v>
      </c>
      <c r="AR211" s="10">
        <v>55.8</v>
      </c>
      <c r="AS211" s="24">
        <v>177</v>
      </c>
      <c r="AT211" s="58">
        <v>2949</v>
      </c>
      <c r="AU211" s="10">
        <v>50.89</v>
      </c>
      <c r="AV211" s="10">
        <v>46.92</v>
      </c>
      <c r="AW211" s="10">
        <v>49.89</v>
      </c>
      <c r="AX211" s="10">
        <v>47.8</v>
      </c>
      <c r="BR211" s="10">
        <v>55.5</v>
      </c>
      <c r="BS211" s="24">
        <v>177</v>
      </c>
      <c r="BT211" s="58">
        <v>2949</v>
      </c>
      <c r="BU211" s="10">
        <v>59.08</v>
      </c>
      <c r="BV211" s="10">
        <v>58.45</v>
      </c>
      <c r="BW211" s="10">
        <v>51.6</v>
      </c>
      <c r="BX211" s="10">
        <v>49.7</v>
      </c>
    </row>
    <row r="212" spans="1:79" x14ac:dyDescent="0.25">
      <c r="A212" s="8">
        <v>43836</v>
      </c>
      <c r="B212" s="25">
        <v>56563</v>
      </c>
      <c r="G212" s="25" t="s">
        <v>230</v>
      </c>
      <c r="H212" s="90" t="s">
        <v>45</v>
      </c>
      <c r="I212" s="90" t="s">
        <v>45</v>
      </c>
      <c r="J212" s="90" t="s">
        <v>431</v>
      </c>
      <c r="K212" s="59" t="s">
        <v>225</v>
      </c>
      <c r="L212" s="59" t="s">
        <v>424</v>
      </c>
      <c r="O212" s="24">
        <v>148</v>
      </c>
      <c r="Q212" s="31">
        <v>55.65</v>
      </c>
      <c r="R212" s="24">
        <v>130</v>
      </c>
      <c r="S212" s="58">
        <v>2949</v>
      </c>
      <c r="T212" s="10">
        <v>50.31</v>
      </c>
      <c r="U212" s="10">
        <v>48</v>
      </c>
      <c r="V212" s="10">
        <v>52.99</v>
      </c>
      <c r="W212" s="10">
        <v>48.99</v>
      </c>
      <c r="AR212" s="10">
        <v>55.8</v>
      </c>
      <c r="AS212" s="24">
        <v>177</v>
      </c>
      <c r="AT212" s="58">
        <v>2949</v>
      </c>
      <c r="AU212" s="10">
        <v>50.89</v>
      </c>
      <c r="AV212" s="10">
        <v>46.92</v>
      </c>
      <c r="AW212" s="10">
        <v>49.89</v>
      </c>
      <c r="AX212" s="10">
        <v>47.8</v>
      </c>
      <c r="BR212" s="10">
        <v>55.5</v>
      </c>
      <c r="BS212" s="24">
        <v>177</v>
      </c>
      <c r="BT212" s="58">
        <v>2949</v>
      </c>
      <c r="BU212" s="10">
        <v>59.08</v>
      </c>
      <c r="BV212" s="10">
        <v>58.45</v>
      </c>
      <c r="BW212" s="10">
        <v>51.6</v>
      </c>
      <c r="BX212" s="10">
        <v>49.7</v>
      </c>
    </row>
    <row r="213" spans="1:79" s="7" customFormat="1" x14ac:dyDescent="0.25">
      <c r="A213" s="82"/>
      <c r="B213" s="85"/>
      <c r="C213" s="83"/>
      <c r="D213" s="83"/>
      <c r="E213" s="84"/>
      <c r="F213" s="84"/>
      <c r="G213" s="85"/>
      <c r="H213" s="94"/>
      <c r="I213" s="94"/>
      <c r="J213" s="94"/>
      <c r="K213" s="86"/>
      <c r="L213" s="86"/>
      <c r="M213" s="98"/>
      <c r="N213" s="86"/>
      <c r="O213" s="83"/>
      <c r="Q213" s="87"/>
      <c r="R213" s="83"/>
      <c r="S213" s="88"/>
      <c r="T213" s="17"/>
      <c r="U213" s="17"/>
      <c r="V213" s="17"/>
      <c r="W213" s="17"/>
      <c r="X213" s="17"/>
      <c r="Y213" s="17"/>
      <c r="Z213" s="86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83"/>
      <c r="AT213" s="88"/>
      <c r="AU213" s="17"/>
      <c r="AV213" s="17"/>
      <c r="AW213" s="17"/>
      <c r="AX213" s="17"/>
      <c r="AY213" s="17"/>
      <c r="AZ213" s="17"/>
      <c r="BA213" s="86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83"/>
      <c r="BT213" s="88"/>
      <c r="BU213" s="17"/>
      <c r="BV213" s="17"/>
      <c r="BW213" s="17"/>
      <c r="BX213" s="17"/>
      <c r="BY213" s="17"/>
      <c r="BZ213" s="86"/>
      <c r="CA213" s="86"/>
    </row>
    <row r="214" spans="1:79" x14ac:dyDescent="0.25">
      <c r="A214" s="8">
        <v>43837</v>
      </c>
      <c r="E214" s="38" t="s">
        <v>738</v>
      </c>
      <c r="K214" s="27" t="s">
        <v>425</v>
      </c>
      <c r="L214" s="27" t="s">
        <v>430</v>
      </c>
      <c r="Q214" s="31">
        <v>55.65</v>
      </c>
      <c r="R214" s="24">
        <v>130</v>
      </c>
      <c r="S214" s="58">
        <v>2949</v>
      </c>
      <c r="T214" s="10">
        <v>50.31</v>
      </c>
      <c r="U214" s="10">
        <v>48</v>
      </c>
      <c r="V214" s="10">
        <v>52.99</v>
      </c>
      <c r="W214" s="10">
        <v>48.99</v>
      </c>
      <c r="AR214" s="10">
        <v>55.8</v>
      </c>
      <c r="AS214" s="24">
        <v>177</v>
      </c>
      <c r="AT214" s="58">
        <v>2949</v>
      </c>
      <c r="AU214" s="10">
        <v>50.92</v>
      </c>
      <c r="AV214" s="10">
        <v>46.92</v>
      </c>
      <c r="AW214" s="10">
        <v>49.89</v>
      </c>
      <c r="AX214" s="10">
        <v>47.8</v>
      </c>
    </row>
    <row r="215" spans="1:79" x14ac:dyDescent="0.25">
      <c r="A215" s="8">
        <v>43837</v>
      </c>
      <c r="B215" s="25">
        <v>56573</v>
      </c>
      <c r="D215" s="24">
        <v>93</v>
      </c>
      <c r="E215" s="38" t="s">
        <v>738</v>
      </c>
      <c r="F215" s="38"/>
      <c r="G215" s="25" t="s">
        <v>230</v>
      </c>
      <c r="H215" s="90" t="s">
        <v>431</v>
      </c>
      <c r="I215" s="90" t="s">
        <v>45</v>
      </c>
      <c r="J215" s="90" t="s">
        <v>45</v>
      </c>
      <c r="K215" s="59" t="s">
        <v>429</v>
      </c>
      <c r="Q215" s="31">
        <v>55.65</v>
      </c>
      <c r="R215" s="24">
        <v>130</v>
      </c>
      <c r="S215" s="58">
        <v>2949</v>
      </c>
      <c r="T215" s="10">
        <v>50.31</v>
      </c>
      <c r="U215" s="10">
        <v>48</v>
      </c>
      <c r="V215" s="10">
        <v>52.99</v>
      </c>
      <c r="W215" s="10">
        <v>48.99</v>
      </c>
      <c r="Z215" s="59"/>
      <c r="AR215" s="10">
        <v>55.8</v>
      </c>
      <c r="AS215" s="24">
        <v>177</v>
      </c>
      <c r="AT215" s="58">
        <v>2949</v>
      </c>
      <c r="AU215" s="10">
        <v>50.92</v>
      </c>
      <c r="AV215" s="10">
        <v>46.92</v>
      </c>
      <c r="AW215" s="10">
        <v>49.89</v>
      </c>
      <c r="AX215" s="10">
        <v>47.8</v>
      </c>
      <c r="BA215" s="59"/>
      <c r="BZ215" s="59"/>
      <c r="CA215" s="59"/>
    </row>
    <row r="216" spans="1:79" x14ac:dyDescent="0.25">
      <c r="A216" s="8">
        <v>43837</v>
      </c>
      <c r="B216" s="25">
        <v>56574</v>
      </c>
      <c r="D216" s="24">
        <v>93</v>
      </c>
      <c r="E216" s="38" t="s">
        <v>738</v>
      </c>
      <c r="G216" s="25" t="s">
        <v>230</v>
      </c>
      <c r="H216" s="90" t="s">
        <v>431</v>
      </c>
      <c r="I216" s="90" t="s">
        <v>45</v>
      </c>
      <c r="J216" s="90" t="s">
        <v>45</v>
      </c>
      <c r="K216" s="59" t="s">
        <v>426</v>
      </c>
      <c r="L216" s="59" t="s">
        <v>427</v>
      </c>
      <c r="M216" s="95" t="s">
        <v>436</v>
      </c>
      <c r="Q216" s="31">
        <v>55.65</v>
      </c>
      <c r="R216" s="24">
        <v>130</v>
      </c>
      <c r="S216" s="58">
        <v>2949</v>
      </c>
      <c r="T216" s="10">
        <v>50.31</v>
      </c>
      <c r="U216" s="10">
        <v>48</v>
      </c>
      <c r="V216" s="10">
        <v>52.99</v>
      </c>
      <c r="W216" s="10">
        <v>48.99</v>
      </c>
      <c r="AR216" s="10">
        <v>55.8</v>
      </c>
      <c r="AS216" s="24">
        <v>177</v>
      </c>
      <c r="AT216" s="58">
        <v>2949</v>
      </c>
      <c r="AU216" s="10">
        <v>50.92</v>
      </c>
      <c r="AV216" s="10">
        <v>46.92</v>
      </c>
      <c r="AW216" s="10">
        <v>49.89</v>
      </c>
      <c r="AX216" s="10">
        <v>47.8</v>
      </c>
    </row>
    <row r="217" spans="1:79" x14ac:dyDescent="0.25">
      <c r="A217" s="8">
        <v>43837</v>
      </c>
      <c r="B217" s="25">
        <v>56575</v>
      </c>
      <c r="D217" s="24">
        <v>92</v>
      </c>
      <c r="E217" s="38" t="s">
        <v>738</v>
      </c>
      <c r="G217" s="25" t="s">
        <v>230</v>
      </c>
      <c r="H217" s="90" t="s">
        <v>431</v>
      </c>
      <c r="I217" s="90" t="s">
        <v>45</v>
      </c>
      <c r="J217" s="90" t="s">
        <v>45</v>
      </c>
      <c r="K217" s="59" t="s">
        <v>428</v>
      </c>
      <c r="L217" s="59" t="s">
        <v>257</v>
      </c>
      <c r="Q217" s="31">
        <v>55.65</v>
      </c>
      <c r="R217" s="24">
        <v>130</v>
      </c>
      <c r="S217" s="58">
        <v>2949</v>
      </c>
      <c r="T217" s="10">
        <v>50.31</v>
      </c>
      <c r="U217" s="10">
        <v>48</v>
      </c>
      <c r="V217" s="10">
        <v>52.99</v>
      </c>
      <c r="W217" s="10">
        <v>48.99</v>
      </c>
      <c r="AR217" s="10">
        <v>55.8</v>
      </c>
      <c r="AS217" s="24">
        <v>177</v>
      </c>
      <c r="AT217" s="58">
        <v>2949</v>
      </c>
      <c r="AU217" s="10">
        <v>50.92</v>
      </c>
      <c r="AV217" s="10">
        <v>46.92</v>
      </c>
      <c r="AW217" s="10">
        <v>49.89</v>
      </c>
      <c r="AX217" s="10">
        <v>47.8</v>
      </c>
    </row>
    <row r="218" spans="1:79" x14ac:dyDescent="0.25">
      <c r="A218" s="8">
        <v>43837</v>
      </c>
      <c r="B218" s="25">
        <v>56576</v>
      </c>
      <c r="D218" s="24">
        <v>91</v>
      </c>
      <c r="E218" s="38" t="s">
        <v>738</v>
      </c>
      <c r="G218" s="25" t="s">
        <v>230</v>
      </c>
      <c r="H218" s="90" t="s">
        <v>431</v>
      </c>
      <c r="I218" s="90" t="s">
        <v>45</v>
      </c>
      <c r="J218" s="90" t="s">
        <v>45</v>
      </c>
      <c r="K218" s="59" t="s">
        <v>225</v>
      </c>
      <c r="L218" s="59" t="s">
        <v>420</v>
      </c>
      <c r="Q218" s="31">
        <v>55.65</v>
      </c>
      <c r="R218" s="24">
        <v>130</v>
      </c>
      <c r="S218" s="58">
        <v>2949</v>
      </c>
      <c r="T218" s="10">
        <v>50.31</v>
      </c>
      <c r="U218" s="10">
        <v>48</v>
      </c>
      <c r="V218" s="10">
        <v>52.99</v>
      </c>
      <c r="W218" s="10">
        <v>48.99</v>
      </c>
      <c r="AR218" s="10">
        <v>55.8</v>
      </c>
      <c r="AS218" s="24">
        <v>177</v>
      </c>
      <c r="AT218" s="58">
        <v>2949</v>
      </c>
      <c r="AU218" s="10">
        <v>50.92</v>
      </c>
      <c r="AV218" s="10">
        <v>46.92</v>
      </c>
      <c r="AW218" s="10">
        <v>49.89</v>
      </c>
      <c r="AX218" s="10">
        <v>47.8</v>
      </c>
    </row>
    <row r="219" spans="1:79" x14ac:dyDescent="0.25">
      <c r="A219" s="8">
        <v>43837</v>
      </c>
      <c r="B219" s="25">
        <v>56577</v>
      </c>
      <c r="D219" s="24">
        <v>90</v>
      </c>
      <c r="E219" s="38" t="s">
        <v>738</v>
      </c>
      <c r="G219" s="25" t="s">
        <v>230</v>
      </c>
      <c r="H219" s="90" t="s">
        <v>431</v>
      </c>
      <c r="I219" s="90" t="s">
        <v>45</v>
      </c>
      <c r="J219" s="90" t="s">
        <v>45</v>
      </c>
      <c r="K219" s="59" t="s">
        <v>429</v>
      </c>
      <c r="Q219" s="31">
        <v>55.65</v>
      </c>
      <c r="R219" s="24">
        <v>130</v>
      </c>
      <c r="S219" s="58">
        <v>2949</v>
      </c>
      <c r="T219" s="10">
        <v>50.31</v>
      </c>
      <c r="U219" s="10">
        <v>48</v>
      </c>
      <c r="V219" s="10">
        <v>52.99</v>
      </c>
      <c r="W219" s="10">
        <v>48.99</v>
      </c>
      <c r="AR219" s="10">
        <v>55.8</v>
      </c>
      <c r="AS219" s="24">
        <v>177</v>
      </c>
      <c r="AT219" s="58">
        <v>2949</v>
      </c>
      <c r="AU219" s="10">
        <v>50.92</v>
      </c>
      <c r="AV219" s="10">
        <v>46.92</v>
      </c>
      <c r="AW219" s="10">
        <v>49.89</v>
      </c>
      <c r="AX219" s="10">
        <v>47.8</v>
      </c>
    </row>
    <row r="220" spans="1:79" x14ac:dyDescent="0.25">
      <c r="A220" s="8">
        <v>43837</v>
      </c>
      <c r="B220" s="25">
        <v>56578</v>
      </c>
      <c r="E220" s="38" t="s">
        <v>738</v>
      </c>
      <c r="G220" s="25" t="s">
        <v>230</v>
      </c>
      <c r="H220" s="90" t="s">
        <v>431</v>
      </c>
      <c r="I220" s="90" t="s">
        <v>45</v>
      </c>
      <c r="J220" s="90" t="s">
        <v>45</v>
      </c>
      <c r="K220" s="59" t="s">
        <v>225</v>
      </c>
      <c r="L220" s="59" t="s">
        <v>420</v>
      </c>
      <c r="Q220" s="31">
        <v>55.65</v>
      </c>
      <c r="R220" s="24">
        <v>130</v>
      </c>
      <c r="S220" s="58">
        <v>2949</v>
      </c>
      <c r="T220" s="10">
        <v>50.31</v>
      </c>
      <c r="U220" s="10">
        <v>48</v>
      </c>
      <c r="V220" s="10">
        <v>52.99</v>
      </c>
      <c r="W220" s="10">
        <v>48.99</v>
      </c>
      <c r="AR220" s="10">
        <v>55.8</v>
      </c>
      <c r="AS220" s="24">
        <v>177</v>
      </c>
      <c r="AT220" s="58">
        <v>2949</v>
      </c>
      <c r="AU220" s="10">
        <v>50.92</v>
      </c>
      <c r="AV220" s="10">
        <v>46.92</v>
      </c>
      <c r="AW220" s="10">
        <v>49.89</v>
      </c>
      <c r="AX220" s="10">
        <v>47.8</v>
      </c>
    </row>
    <row r="221" spans="1:79" x14ac:dyDescent="0.25">
      <c r="A221" s="8">
        <v>43837</v>
      </c>
      <c r="B221" s="25">
        <v>56579</v>
      </c>
      <c r="E221" s="38" t="s">
        <v>738</v>
      </c>
      <c r="G221" s="25" t="s">
        <v>230</v>
      </c>
      <c r="H221" s="90" t="s">
        <v>431</v>
      </c>
      <c r="I221" s="90" t="s">
        <v>45</v>
      </c>
      <c r="J221" s="90" t="s">
        <v>45</v>
      </c>
      <c r="K221" s="59" t="s">
        <v>225</v>
      </c>
      <c r="L221" s="59" t="s">
        <v>420</v>
      </c>
      <c r="Q221" s="31">
        <v>55.65</v>
      </c>
      <c r="R221" s="24">
        <v>130</v>
      </c>
      <c r="S221" s="58">
        <v>2949</v>
      </c>
      <c r="T221" s="10">
        <v>50.31</v>
      </c>
      <c r="U221" s="10">
        <v>48</v>
      </c>
      <c r="V221" s="10">
        <v>52.99</v>
      </c>
      <c r="W221" s="10">
        <v>48.99</v>
      </c>
      <c r="AR221" s="10">
        <v>55.8</v>
      </c>
      <c r="AS221" s="24">
        <v>177</v>
      </c>
      <c r="AT221" s="58">
        <v>2949</v>
      </c>
      <c r="AU221" s="10">
        <v>50.92</v>
      </c>
      <c r="AV221" s="10">
        <v>46.92</v>
      </c>
      <c r="AW221" s="10">
        <v>49.89</v>
      </c>
      <c r="AX221" s="10">
        <v>47.8</v>
      </c>
    </row>
    <row r="222" spans="1:79" x14ac:dyDescent="0.25">
      <c r="A222" s="8">
        <v>43837</v>
      </c>
      <c r="B222" s="25">
        <v>56580</v>
      </c>
      <c r="E222" s="38" t="s">
        <v>738</v>
      </c>
      <c r="G222" s="25" t="s">
        <v>230</v>
      </c>
      <c r="H222" s="90" t="s">
        <v>431</v>
      </c>
      <c r="I222" s="90" t="s">
        <v>45</v>
      </c>
      <c r="J222" s="90" t="s">
        <v>45</v>
      </c>
      <c r="K222" s="59" t="s">
        <v>225</v>
      </c>
      <c r="L222" s="59" t="s">
        <v>420</v>
      </c>
      <c r="M222" s="95" t="s">
        <v>435</v>
      </c>
      <c r="Q222" s="31">
        <v>55.65</v>
      </c>
      <c r="R222" s="24">
        <v>130</v>
      </c>
      <c r="S222" s="58">
        <v>2949</v>
      </c>
      <c r="T222" s="10">
        <v>50.31</v>
      </c>
      <c r="U222" s="10">
        <v>48</v>
      </c>
      <c r="V222" s="10">
        <v>52.99</v>
      </c>
      <c r="W222" s="10">
        <v>48.99</v>
      </c>
      <c r="AR222" s="10">
        <v>55.8</v>
      </c>
      <c r="AS222" s="24">
        <v>177</v>
      </c>
      <c r="AT222" s="58">
        <v>2949</v>
      </c>
      <c r="AU222" s="10">
        <v>50.92</v>
      </c>
      <c r="AV222" s="10">
        <v>46.92</v>
      </c>
      <c r="AW222" s="10">
        <v>49.89</v>
      </c>
      <c r="AX222" s="10">
        <v>47.8</v>
      </c>
    </row>
    <row r="223" spans="1:79" x14ac:dyDescent="0.25">
      <c r="A223" s="8">
        <v>43837</v>
      </c>
      <c r="B223" s="25">
        <v>56581</v>
      </c>
      <c r="E223" s="38" t="s">
        <v>738</v>
      </c>
      <c r="G223" s="25" t="s">
        <v>230</v>
      </c>
      <c r="H223" s="90" t="s">
        <v>431</v>
      </c>
      <c r="I223" s="90" t="s">
        <v>45</v>
      </c>
      <c r="J223" s="90" t="s">
        <v>45</v>
      </c>
      <c r="K223" s="59" t="s">
        <v>225</v>
      </c>
      <c r="L223" s="59" t="s">
        <v>432</v>
      </c>
      <c r="M223" s="95" t="s">
        <v>434</v>
      </c>
      <c r="Q223" s="31">
        <v>55.65</v>
      </c>
      <c r="R223" s="24">
        <v>130</v>
      </c>
      <c r="S223" s="58">
        <v>2949</v>
      </c>
      <c r="T223" s="10">
        <v>50.31</v>
      </c>
      <c r="U223" s="10">
        <v>48</v>
      </c>
      <c r="V223" s="10">
        <v>52.99</v>
      </c>
      <c r="W223" s="10">
        <v>48.99</v>
      </c>
      <c r="AR223" s="10">
        <v>55.8</v>
      </c>
      <c r="AS223" s="24">
        <v>177</v>
      </c>
      <c r="AT223" s="58">
        <v>2949</v>
      </c>
      <c r="AU223" s="10">
        <v>50.92</v>
      </c>
      <c r="AV223" s="10">
        <v>46.92</v>
      </c>
      <c r="AW223" s="10">
        <v>49.89</v>
      </c>
      <c r="AX223" s="10">
        <v>47.8</v>
      </c>
    </row>
    <row r="224" spans="1:79" x14ac:dyDescent="0.25">
      <c r="A224" s="8">
        <v>43837</v>
      </c>
      <c r="B224" s="25">
        <v>56582</v>
      </c>
      <c r="E224" s="38" t="s">
        <v>738</v>
      </c>
      <c r="G224" s="25" t="s">
        <v>230</v>
      </c>
      <c r="H224" s="90" t="s">
        <v>431</v>
      </c>
      <c r="I224" s="90" t="s">
        <v>45</v>
      </c>
      <c r="J224" s="90" t="s">
        <v>45</v>
      </c>
      <c r="K224" s="59" t="s">
        <v>225</v>
      </c>
      <c r="L224" s="59" t="s">
        <v>433</v>
      </c>
      <c r="M224" s="95" t="s">
        <v>437</v>
      </c>
      <c r="Q224" s="31">
        <v>55.65</v>
      </c>
      <c r="R224" s="24">
        <v>130</v>
      </c>
      <c r="S224" s="58">
        <v>2949</v>
      </c>
      <c r="T224" s="10">
        <v>50.31</v>
      </c>
      <c r="U224" s="10">
        <v>48</v>
      </c>
      <c r="V224" s="10">
        <v>52.99</v>
      </c>
      <c r="W224" s="10">
        <v>48.99</v>
      </c>
      <c r="AR224" s="10">
        <v>55.8</v>
      </c>
      <c r="AS224" s="24">
        <v>177</v>
      </c>
      <c r="AT224" s="58">
        <v>2949</v>
      </c>
      <c r="AU224" s="10">
        <v>50.92</v>
      </c>
      <c r="AV224" s="10">
        <v>46.92</v>
      </c>
      <c r="AW224" s="10">
        <v>49.89</v>
      </c>
      <c r="AX224" s="10">
        <v>47.8</v>
      </c>
    </row>
    <row r="225" spans="1:79" x14ac:dyDescent="0.25">
      <c r="A225" s="8">
        <v>43837</v>
      </c>
      <c r="B225" s="25">
        <v>56583</v>
      </c>
      <c r="E225" s="38" t="s">
        <v>738</v>
      </c>
      <c r="G225" s="25" t="s">
        <v>230</v>
      </c>
      <c r="H225" s="90" t="s">
        <v>431</v>
      </c>
      <c r="I225" s="90" t="s">
        <v>45</v>
      </c>
      <c r="J225" s="90" t="s">
        <v>45</v>
      </c>
      <c r="K225" s="59" t="s">
        <v>225</v>
      </c>
      <c r="L225" s="59" t="s">
        <v>438</v>
      </c>
      <c r="M225" s="95" t="s">
        <v>440</v>
      </c>
      <c r="Q225" s="31">
        <v>55.65</v>
      </c>
      <c r="R225" s="24">
        <v>130</v>
      </c>
      <c r="S225" s="58">
        <v>2949</v>
      </c>
      <c r="T225" s="10">
        <v>50.31</v>
      </c>
      <c r="U225" s="10">
        <v>48</v>
      </c>
      <c r="V225" s="10">
        <v>52.99</v>
      </c>
      <c r="W225" s="10">
        <v>48.99</v>
      </c>
      <c r="AR225" s="10">
        <v>55.8</v>
      </c>
      <c r="AS225" s="24">
        <v>177</v>
      </c>
      <c r="AT225" s="58">
        <v>2949</v>
      </c>
      <c r="AU225" s="10">
        <v>50.92</v>
      </c>
      <c r="AV225" s="10">
        <v>46.92</v>
      </c>
      <c r="AW225" s="10">
        <v>49.89</v>
      </c>
      <c r="AX225" s="10">
        <v>47.8</v>
      </c>
    </row>
    <row r="226" spans="1:79" x14ac:dyDescent="0.25">
      <c r="A226" s="8">
        <v>43837</v>
      </c>
      <c r="B226" s="25">
        <v>56584</v>
      </c>
      <c r="E226" s="38" t="s">
        <v>738</v>
      </c>
      <c r="G226" s="25" t="s">
        <v>230</v>
      </c>
      <c r="H226" s="90" t="s">
        <v>431</v>
      </c>
      <c r="I226" s="90" t="s">
        <v>45</v>
      </c>
      <c r="J226" s="90" t="s">
        <v>45</v>
      </c>
      <c r="K226" s="59" t="s">
        <v>225</v>
      </c>
      <c r="L226" s="59" t="s">
        <v>439</v>
      </c>
      <c r="M226" s="95" t="s">
        <v>442</v>
      </c>
      <c r="Q226" s="31">
        <v>55.65</v>
      </c>
      <c r="R226" s="24">
        <v>130</v>
      </c>
      <c r="S226" s="58">
        <v>2949</v>
      </c>
      <c r="T226" s="10">
        <v>50.31</v>
      </c>
      <c r="U226" s="10">
        <v>48</v>
      </c>
      <c r="V226" s="10">
        <v>52.99</v>
      </c>
      <c r="W226" s="10">
        <v>48.99</v>
      </c>
      <c r="AR226" s="10">
        <v>55.8</v>
      </c>
      <c r="AS226" s="24">
        <v>177</v>
      </c>
      <c r="AT226" s="58">
        <v>2949</v>
      </c>
      <c r="AU226" s="10">
        <v>50.92</v>
      </c>
      <c r="AV226" s="10">
        <v>46.92</v>
      </c>
      <c r="AW226" s="10">
        <v>49.89</v>
      </c>
      <c r="AX226" s="10">
        <v>47.8</v>
      </c>
    </row>
    <row r="227" spans="1:79" x14ac:dyDescent="0.25">
      <c r="A227" s="8">
        <v>43837</v>
      </c>
      <c r="B227" s="25">
        <v>56585</v>
      </c>
      <c r="E227" s="38" t="s">
        <v>738</v>
      </c>
      <c r="G227" s="25" t="s">
        <v>230</v>
      </c>
      <c r="H227" s="90" t="s">
        <v>431</v>
      </c>
      <c r="I227" s="90" t="s">
        <v>45</v>
      </c>
      <c r="J227" s="90" t="s">
        <v>45</v>
      </c>
      <c r="K227" s="59" t="s">
        <v>441</v>
      </c>
      <c r="L227" s="59" t="s">
        <v>443</v>
      </c>
      <c r="M227" s="95" t="s">
        <v>447</v>
      </c>
      <c r="Q227" s="31">
        <v>55.65</v>
      </c>
      <c r="R227" s="24">
        <v>130</v>
      </c>
      <c r="S227" s="58">
        <v>2949</v>
      </c>
      <c r="T227" s="10">
        <v>50.31</v>
      </c>
      <c r="U227" s="10">
        <v>48</v>
      </c>
      <c r="V227" s="10">
        <v>52.99</v>
      </c>
      <c r="W227" s="10">
        <v>48.99</v>
      </c>
      <c r="AR227" s="10">
        <v>55.8</v>
      </c>
      <c r="AS227" s="24">
        <v>177</v>
      </c>
      <c r="AT227" s="58">
        <v>2949</v>
      </c>
      <c r="AU227" s="10">
        <v>50.92</v>
      </c>
      <c r="AV227" s="10">
        <v>46.92</v>
      </c>
      <c r="AW227" s="10">
        <v>49.89</v>
      </c>
      <c r="AX227" s="10">
        <v>47.8</v>
      </c>
    </row>
    <row r="228" spans="1:79" ht="30" x14ac:dyDescent="0.25">
      <c r="A228" s="8">
        <v>43837</v>
      </c>
      <c r="B228" s="25">
        <v>56586</v>
      </c>
      <c r="E228" s="38" t="s">
        <v>738</v>
      </c>
      <c r="G228" s="25" t="s">
        <v>230</v>
      </c>
      <c r="H228" s="90" t="s">
        <v>431</v>
      </c>
      <c r="I228" s="90" t="s">
        <v>45</v>
      </c>
      <c r="J228" s="90" t="s">
        <v>45</v>
      </c>
      <c r="K228" s="59" t="s">
        <v>444</v>
      </c>
      <c r="L228" s="59" t="s">
        <v>446</v>
      </c>
      <c r="M228" s="95" t="s">
        <v>451</v>
      </c>
      <c r="Q228" s="31">
        <v>55.65</v>
      </c>
      <c r="R228" s="24">
        <v>130</v>
      </c>
      <c r="S228" s="58">
        <v>2949</v>
      </c>
      <c r="T228" s="10">
        <v>50.31</v>
      </c>
      <c r="U228" s="10">
        <v>48</v>
      </c>
      <c r="V228" s="10">
        <v>52.99</v>
      </c>
      <c r="W228" s="10">
        <v>48.99</v>
      </c>
      <c r="AR228" s="10">
        <v>55.8</v>
      </c>
      <c r="AS228" s="24">
        <v>177</v>
      </c>
      <c r="AT228" s="58">
        <v>2949</v>
      </c>
      <c r="AU228" s="10">
        <v>50.92</v>
      </c>
      <c r="AV228" s="10">
        <v>46.92</v>
      </c>
      <c r="AW228" s="10">
        <v>49.89</v>
      </c>
      <c r="AX228" s="10">
        <v>47.8</v>
      </c>
    </row>
    <row r="229" spans="1:79" x14ac:dyDescent="0.25">
      <c r="A229" s="8">
        <v>43837</v>
      </c>
      <c r="B229" s="25">
        <v>56587</v>
      </c>
      <c r="E229" s="38" t="s">
        <v>738</v>
      </c>
      <c r="G229" s="25" t="s">
        <v>230</v>
      </c>
      <c r="H229" s="90" t="s">
        <v>431</v>
      </c>
      <c r="I229" s="90" t="s">
        <v>45</v>
      </c>
      <c r="J229" s="90" t="s">
        <v>45</v>
      </c>
      <c r="K229" s="59" t="s">
        <v>445</v>
      </c>
      <c r="L229" s="59" t="s">
        <v>450</v>
      </c>
      <c r="M229" s="95" t="s">
        <v>448</v>
      </c>
      <c r="Q229" s="31">
        <v>55.65</v>
      </c>
      <c r="R229" s="24">
        <v>130</v>
      </c>
      <c r="S229" s="58">
        <v>2949</v>
      </c>
      <c r="T229" s="10">
        <v>50.31</v>
      </c>
      <c r="U229" s="10">
        <v>48</v>
      </c>
      <c r="V229" s="10">
        <v>52.99</v>
      </c>
      <c r="W229" s="10">
        <v>48.99</v>
      </c>
      <c r="AR229" s="10">
        <v>55.8</v>
      </c>
      <c r="AS229" s="24">
        <v>177</v>
      </c>
      <c r="AT229" s="58">
        <v>2949</v>
      </c>
      <c r="AU229" s="10">
        <v>50.92</v>
      </c>
      <c r="AV229" s="10">
        <v>46.92</v>
      </c>
      <c r="AW229" s="10">
        <v>49.89</v>
      </c>
      <c r="AX229" s="10">
        <v>47.8</v>
      </c>
    </row>
    <row r="230" spans="1:79" x14ac:dyDescent="0.25">
      <c r="A230" s="8">
        <v>43837</v>
      </c>
      <c r="B230" s="25">
        <v>56588</v>
      </c>
      <c r="E230" s="38" t="s">
        <v>738</v>
      </c>
      <c r="G230" s="25" t="s">
        <v>230</v>
      </c>
      <c r="H230" s="90" t="s">
        <v>431</v>
      </c>
      <c r="I230" s="90" t="s">
        <v>45</v>
      </c>
      <c r="J230" s="90" t="s">
        <v>45</v>
      </c>
      <c r="K230" s="59" t="s">
        <v>445</v>
      </c>
      <c r="M230" s="95" t="s">
        <v>449</v>
      </c>
      <c r="Q230" s="31">
        <v>55.65</v>
      </c>
      <c r="R230" s="24">
        <v>130</v>
      </c>
      <c r="S230" s="58">
        <v>2949</v>
      </c>
      <c r="T230" s="10">
        <v>50.31</v>
      </c>
      <c r="U230" s="10">
        <v>48</v>
      </c>
      <c r="V230" s="10">
        <v>52.99</v>
      </c>
      <c r="W230" s="10">
        <v>48.99</v>
      </c>
      <c r="AR230" s="10">
        <v>55.8</v>
      </c>
      <c r="AS230" s="24">
        <v>177</v>
      </c>
      <c r="AT230" s="58">
        <v>2949</v>
      </c>
      <c r="AU230" s="10">
        <v>50.92</v>
      </c>
      <c r="AV230" s="10">
        <v>46.92</v>
      </c>
      <c r="AW230" s="10">
        <v>49.89</v>
      </c>
      <c r="AX230" s="10">
        <v>47.8</v>
      </c>
    </row>
    <row r="231" spans="1:79" x14ac:dyDescent="0.25">
      <c r="A231" s="8">
        <v>43837</v>
      </c>
      <c r="B231" s="25">
        <v>56589</v>
      </c>
      <c r="E231" s="38" t="s">
        <v>738</v>
      </c>
      <c r="G231" s="25" t="s">
        <v>230</v>
      </c>
      <c r="H231" s="90" t="s">
        <v>431</v>
      </c>
      <c r="I231" s="90" t="s">
        <v>45</v>
      </c>
      <c r="J231" s="90" t="s">
        <v>45</v>
      </c>
      <c r="K231" s="59" t="s">
        <v>445</v>
      </c>
      <c r="Q231" s="31">
        <v>55.65</v>
      </c>
      <c r="R231" s="24">
        <v>130</v>
      </c>
      <c r="S231" s="58">
        <v>2949</v>
      </c>
      <c r="T231" s="10">
        <v>50.31</v>
      </c>
      <c r="U231" s="10">
        <v>48</v>
      </c>
      <c r="V231" s="10">
        <v>52.99</v>
      </c>
      <c r="W231" s="10">
        <v>48.99</v>
      </c>
      <c r="AR231" s="10">
        <v>55.8</v>
      </c>
      <c r="AS231" s="24">
        <v>177</v>
      </c>
      <c r="AT231" s="58">
        <v>2949</v>
      </c>
      <c r="AU231" s="10">
        <v>50.92</v>
      </c>
      <c r="AV231" s="10">
        <v>46.92</v>
      </c>
      <c r="AW231" s="10">
        <v>49.89</v>
      </c>
      <c r="AX231" s="10">
        <v>47.8</v>
      </c>
    </row>
    <row r="232" spans="1:79" x14ac:dyDescent="0.25">
      <c r="A232" s="8">
        <v>43837</v>
      </c>
      <c r="B232" s="25">
        <v>56590</v>
      </c>
      <c r="D232" s="24">
        <v>81.599999999999994</v>
      </c>
      <c r="E232" s="38" t="s">
        <v>738</v>
      </c>
      <c r="G232" s="25" t="s">
        <v>230</v>
      </c>
      <c r="H232" s="90" t="s">
        <v>431</v>
      </c>
      <c r="I232" s="90" t="s">
        <v>45</v>
      </c>
      <c r="J232" s="90" t="s">
        <v>45</v>
      </c>
      <c r="K232" s="59" t="s">
        <v>452</v>
      </c>
      <c r="L232" s="59" t="s">
        <v>453</v>
      </c>
      <c r="Q232" s="31">
        <v>55.65</v>
      </c>
      <c r="R232" s="24">
        <v>130</v>
      </c>
      <c r="S232" s="58">
        <v>2949</v>
      </c>
      <c r="T232" s="10">
        <v>50.31</v>
      </c>
      <c r="U232" s="10">
        <v>48</v>
      </c>
      <c r="V232" s="10">
        <v>52.99</v>
      </c>
      <c r="W232" s="10">
        <v>48.99</v>
      </c>
      <c r="AR232" s="10">
        <v>55.8</v>
      </c>
      <c r="AS232" s="24">
        <v>177</v>
      </c>
      <c r="AT232" s="58">
        <v>2949</v>
      </c>
      <c r="AU232" s="10">
        <v>50.92</v>
      </c>
      <c r="AV232" s="10">
        <v>46.92</v>
      </c>
      <c r="AW232" s="10">
        <v>49.89</v>
      </c>
      <c r="AX232" s="10">
        <v>47.8</v>
      </c>
    </row>
    <row r="233" spans="1:79" x14ac:dyDescent="0.25">
      <c r="A233" s="8">
        <v>43837</v>
      </c>
      <c r="B233" s="25">
        <v>56591</v>
      </c>
      <c r="E233" s="38" t="s">
        <v>738</v>
      </c>
      <c r="F233" s="38"/>
      <c r="G233" s="25" t="s">
        <v>230</v>
      </c>
      <c r="H233" s="90" t="s">
        <v>431</v>
      </c>
      <c r="I233" s="90" t="s">
        <v>45</v>
      </c>
      <c r="J233" s="90" t="s">
        <v>45</v>
      </c>
      <c r="K233" s="59" t="s">
        <v>452</v>
      </c>
      <c r="L233" s="59" t="s">
        <v>454</v>
      </c>
      <c r="Q233" s="31">
        <v>55.65</v>
      </c>
      <c r="R233" s="24">
        <v>130</v>
      </c>
      <c r="S233" s="58">
        <v>2949</v>
      </c>
      <c r="T233" s="10">
        <v>50.31</v>
      </c>
      <c r="U233" s="10">
        <v>48</v>
      </c>
      <c r="V233" s="10">
        <v>52.99</v>
      </c>
      <c r="W233" s="10">
        <v>48.99</v>
      </c>
      <c r="Z233" s="59"/>
      <c r="AR233" s="10">
        <v>55.8</v>
      </c>
      <c r="AS233" s="24">
        <v>177</v>
      </c>
      <c r="AT233" s="58">
        <v>2949</v>
      </c>
      <c r="AU233" s="10">
        <v>50.92</v>
      </c>
      <c r="AV233" s="10">
        <v>46.92</v>
      </c>
      <c r="AW233" s="10">
        <v>49.89</v>
      </c>
      <c r="AX233" s="10">
        <v>47.8</v>
      </c>
      <c r="BA233" s="59"/>
      <c r="BZ233" s="59"/>
      <c r="CA233" s="59"/>
    </row>
    <row r="234" spans="1:79" x14ac:dyDescent="0.25">
      <c r="A234" s="8">
        <v>43837</v>
      </c>
      <c r="B234" s="25">
        <v>56592</v>
      </c>
      <c r="E234" s="38" t="s">
        <v>738</v>
      </c>
      <c r="F234" s="38"/>
      <c r="G234" s="25" t="s">
        <v>230</v>
      </c>
      <c r="H234" s="90" t="s">
        <v>431</v>
      </c>
      <c r="I234" s="90" t="s">
        <v>45</v>
      </c>
      <c r="J234" s="90" t="s">
        <v>45</v>
      </c>
      <c r="K234" s="59" t="s">
        <v>452</v>
      </c>
      <c r="L234" s="59" t="s">
        <v>209</v>
      </c>
      <c r="M234" s="95" t="s">
        <v>455</v>
      </c>
      <c r="Q234" s="31">
        <v>55.65</v>
      </c>
      <c r="R234" s="24">
        <v>130</v>
      </c>
      <c r="S234" s="58">
        <v>2949</v>
      </c>
      <c r="T234" s="10">
        <v>50.31</v>
      </c>
      <c r="U234" s="10">
        <v>48</v>
      </c>
      <c r="V234" s="10">
        <v>52.99</v>
      </c>
      <c r="W234" s="10">
        <v>48.99</v>
      </c>
      <c r="Z234" s="59"/>
      <c r="AR234" s="10">
        <v>55.8</v>
      </c>
      <c r="AS234" s="24">
        <v>177</v>
      </c>
      <c r="AT234" s="58">
        <v>2949</v>
      </c>
      <c r="AU234" s="10">
        <v>50.92</v>
      </c>
      <c r="AV234" s="10">
        <v>46.92</v>
      </c>
      <c r="AW234" s="10">
        <v>49.89</v>
      </c>
      <c r="AX234" s="10">
        <v>47.8</v>
      </c>
      <c r="BA234" s="59"/>
      <c r="BZ234" s="59"/>
      <c r="CA234" s="59"/>
    </row>
    <row r="235" spans="1:79" s="7" customFormat="1" x14ac:dyDescent="0.25">
      <c r="A235" s="82"/>
      <c r="B235" s="85"/>
      <c r="C235" s="83"/>
      <c r="D235" s="83"/>
      <c r="E235" s="84"/>
      <c r="F235" s="84"/>
      <c r="G235" s="85"/>
      <c r="H235" s="94"/>
      <c r="I235" s="94"/>
      <c r="J235" s="94"/>
      <c r="K235" s="86"/>
      <c r="L235" s="86"/>
      <c r="M235" s="98"/>
      <c r="N235" s="86"/>
      <c r="O235" s="83"/>
      <c r="Q235" s="87"/>
      <c r="R235" s="83"/>
      <c r="S235" s="88"/>
      <c r="T235" s="17"/>
      <c r="U235" s="17"/>
      <c r="V235" s="17"/>
      <c r="W235" s="17"/>
      <c r="X235" s="17"/>
      <c r="Y235" s="17"/>
      <c r="Z235" s="86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83"/>
      <c r="AT235" s="88"/>
      <c r="AU235" s="17"/>
      <c r="AV235" s="17"/>
      <c r="AW235" s="17"/>
      <c r="AX235" s="17"/>
      <c r="AY235" s="17"/>
      <c r="AZ235" s="17"/>
      <c r="BA235" s="86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83"/>
      <c r="BT235" s="88"/>
      <c r="BU235" s="17"/>
      <c r="BV235" s="17"/>
      <c r="BW235" s="17"/>
      <c r="BX235" s="17"/>
      <c r="BY235" s="17"/>
      <c r="BZ235" s="86"/>
      <c r="CA235" s="86"/>
    </row>
    <row r="236" spans="1:79" ht="30" x14ac:dyDescent="0.25">
      <c r="A236" s="8">
        <v>44207</v>
      </c>
      <c r="B236" s="25">
        <v>56596</v>
      </c>
      <c r="C236" s="24">
        <v>1221</v>
      </c>
      <c r="D236" s="24">
        <v>70</v>
      </c>
      <c r="E236" s="18" t="s">
        <v>460</v>
      </c>
      <c r="G236" s="25" t="s">
        <v>230</v>
      </c>
      <c r="H236" s="90" t="s">
        <v>45</v>
      </c>
      <c r="I236" s="90" t="s">
        <v>45</v>
      </c>
      <c r="J236" s="90" t="s">
        <v>45</v>
      </c>
      <c r="K236" s="59" t="s">
        <v>456</v>
      </c>
      <c r="L236" s="59" t="s">
        <v>257</v>
      </c>
      <c r="M236" s="95" t="s">
        <v>459</v>
      </c>
      <c r="Q236" s="31">
        <v>55.65</v>
      </c>
      <c r="R236" s="24">
        <v>130</v>
      </c>
      <c r="S236" s="58">
        <v>2949</v>
      </c>
      <c r="T236" s="10">
        <v>50.31</v>
      </c>
      <c r="U236" s="10">
        <v>48</v>
      </c>
      <c r="V236" s="10">
        <v>52.99</v>
      </c>
      <c r="W236" s="10">
        <v>48.99</v>
      </c>
      <c r="AR236" s="10">
        <v>55.8</v>
      </c>
      <c r="AS236" s="24">
        <v>177</v>
      </c>
      <c r="AT236" s="58">
        <v>2949</v>
      </c>
      <c r="AU236" s="10">
        <v>50.92</v>
      </c>
      <c r="AV236" s="10">
        <v>46.92</v>
      </c>
      <c r="AW236" s="10">
        <v>49.89</v>
      </c>
      <c r="AX236" s="10">
        <v>47.8</v>
      </c>
      <c r="BR236" s="10">
        <v>55.5</v>
      </c>
      <c r="BS236" s="24">
        <v>177</v>
      </c>
      <c r="BT236" s="58">
        <v>2948</v>
      </c>
      <c r="BU236" s="10">
        <v>59.08</v>
      </c>
      <c r="BV236" s="10">
        <v>58.45</v>
      </c>
      <c r="BW236" s="10">
        <v>51.6</v>
      </c>
      <c r="BX236" s="10">
        <v>49.7</v>
      </c>
    </row>
    <row r="237" spans="1:79" x14ac:dyDescent="0.25">
      <c r="A237" s="8">
        <v>44207</v>
      </c>
      <c r="B237" s="25">
        <v>56597</v>
      </c>
      <c r="E237" s="38" t="s">
        <v>738</v>
      </c>
      <c r="G237" s="25" t="s">
        <v>230</v>
      </c>
      <c r="H237" s="90" t="s">
        <v>45</v>
      </c>
      <c r="I237" s="90" t="s">
        <v>45</v>
      </c>
      <c r="J237" s="90" t="s">
        <v>45</v>
      </c>
      <c r="K237" s="59" t="s">
        <v>225</v>
      </c>
      <c r="L237" s="59" t="s">
        <v>457</v>
      </c>
      <c r="Q237" s="31">
        <v>55.65</v>
      </c>
      <c r="R237" s="24">
        <v>130</v>
      </c>
      <c r="S237" s="58">
        <v>2949</v>
      </c>
      <c r="T237" s="10">
        <v>50.31</v>
      </c>
      <c r="U237" s="10">
        <v>48</v>
      </c>
      <c r="V237" s="10">
        <v>52.99</v>
      </c>
      <c r="W237" s="10">
        <v>48.99</v>
      </c>
      <c r="AR237" s="10">
        <v>55.8</v>
      </c>
      <c r="AS237" s="24">
        <v>177</v>
      </c>
      <c r="AT237" s="58">
        <v>2949</v>
      </c>
      <c r="AU237" s="10">
        <v>50.92</v>
      </c>
      <c r="AV237" s="10">
        <v>46.92</v>
      </c>
      <c r="AW237" s="10">
        <v>49.89</v>
      </c>
      <c r="AX237" s="10">
        <v>47.8</v>
      </c>
      <c r="BR237" s="10">
        <v>55.5</v>
      </c>
      <c r="BS237" s="24">
        <v>177</v>
      </c>
      <c r="BT237" s="58">
        <v>2948</v>
      </c>
      <c r="BU237" s="10">
        <v>59.08</v>
      </c>
      <c r="BV237" s="10">
        <v>58.45</v>
      </c>
      <c r="BW237" s="10">
        <v>51.6</v>
      </c>
      <c r="BX237" s="10">
        <v>49.7</v>
      </c>
    </row>
    <row r="238" spans="1:79" ht="45" x14ac:dyDescent="0.25">
      <c r="A238" s="8">
        <v>44207</v>
      </c>
      <c r="B238" s="25">
        <v>56598</v>
      </c>
      <c r="E238" s="38" t="s">
        <v>738</v>
      </c>
      <c r="G238" s="25" t="s">
        <v>178</v>
      </c>
      <c r="H238" s="99">
        <v>0.5</v>
      </c>
      <c r="I238" s="99">
        <v>0.5</v>
      </c>
      <c r="J238" s="100">
        <v>0.5</v>
      </c>
      <c r="K238" s="59" t="s">
        <v>458</v>
      </c>
      <c r="L238" s="59" t="s">
        <v>461</v>
      </c>
      <c r="M238" s="95" t="s">
        <v>468</v>
      </c>
      <c r="N238" s="59" t="s">
        <v>741</v>
      </c>
      <c r="Q238" s="31">
        <v>55.65</v>
      </c>
      <c r="R238" s="24">
        <v>130</v>
      </c>
      <c r="S238" s="58">
        <v>2949</v>
      </c>
      <c r="T238" s="10">
        <v>50.31</v>
      </c>
      <c r="U238" s="10">
        <v>48</v>
      </c>
      <c r="V238" s="10">
        <v>52.99</v>
      </c>
      <c r="W238" s="10">
        <v>48.99</v>
      </c>
      <c r="AR238" s="10">
        <v>55.8</v>
      </c>
      <c r="AS238" s="24">
        <v>177</v>
      </c>
      <c r="AT238" s="58">
        <v>2949</v>
      </c>
      <c r="AU238" s="10">
        <v>50.92</v>
      </c>
      <c r="AV238" s="10">
        <v>46.92</v>
      </c>
      <c r="AW238" s="10">
        <v>49.89</v>
      </c>
      <c r="AX238" s="10">
        <v>47.8</v>
      </c>
      <c r="BR238" s="10">
        <v>55.5</v>
      </c>
      <c r="BS238" s="24">
        <v>177</v>
      </c>
      <c r="BT238" s="58">
        <v>2948</v>
      </c>
      <c r="BU238" s="10">
        <v>59.2</v>
      </c>
      <c r="BV238" s="10">
        <v>58.45</v>
      </c>
      <c r="BW238" s="10">
        <v>51.6</v>
      </c>
      <c r="BX238" s="10">
        <v>49.5</v>
      </c>
    </row>
    <row r="239" spans="1:79" ht="30" x14ac:dyDescent="0.25">
      <c r="A239" s="8">
        <v>44207</v>
      </c>
      <c r="B239" s="25">
        <v>56599</v>
      </c>
      <c r="E239" s="38" t="s">
        <v>738</v>
      </c>
      <c r="G239" s="25" t="s">
        <v>230</v>
      </c>
      <c r="H239" s="90">
        <v>1</v>
      </c>
      <c r="I239" s="90">
        <v>1</v>
      </c>
      <c r="J239" s="90">
        <v>1</v>
      </c>
      <c r="K239" s="59" t="s">
        <v>465</v>
      </c>
      <c r="L239" s="59" t="s">
        <v>462</v>
      </c>
      <c r="M239" s="27" t="s">
        <v>464</v>
      </c>
      <c r="Q239" s="31">
        <v>55.65</v>
      </c>
      <c r="R239" s="24">
        <v>130</v>
      </c>
      <c r="S239" s="58">
        <v>2949</v>
      </c>
      <c r="T239" s="10">
        <v>50.31</v>
      </c>
      <c r="U239" s="10">
        <v>48</v>
      </c>
      <c r="V239" s="10">
        <v>52.99</v>
      </c>
      <c r="W239" s="10">
        <v>48.99</v>
      </c>
      <c r="AR239" s="10">
        <v>55.8</v>
      </c>
      <c r="AS239" s="24">
        <v>177</v>
      </c>
      <c r="AT239" s="58">
        <v>2949</v>
      </c>
      <c r="AU239" s="10">
        <v>50.92</v>
      </c>
      <c r="AV239" s="10">
        <v>46.92</v>
      </c>
      <c r="AW239" s="10">
        <v>49.89</v>
      </c>
      <c r="AX239" s="10">
        <v>47.8</v>
      </c>
      <c r="BR239" s="10">
        <v>55.5</v>
      </c>
      <c r="BS239" s="24">
        <v>177</v>
      </c>
      <c r="BT239" s="58">
        <v>2948</v>
      </c>
      <c r="BU239" s="10">
        <v>59.2</v>
      </c>
      <c r="BV239" s="10">
        <v>58.45</v>
      </c>
      <c r="BW239" s="10">
        <v>51.6</v>
      </c>
      <c r="BX239" s="10">
        <v>49.5</v>
      </c>
    </row>
    <row r="240" spans="1:79" ht="45" x14ac:dyDescent="0.25">
      <c r="A240" s="8">
        <v>44207</v>
      </c>
      <c r="B240" s="25">
        <v>56600</v>
      </c>
      <c r="E240" s="38" t="s">
        <v>738</v>
      </c>
      <c r="G240" s="25" t="s">
        <v>178</v>
      </c>
      <c r="H240" s="90" t="s">
        <v>431</v>
      </c>
      <c r="I240" s="99">
        <v>1</v>
      </c>
      <c r="J240" s="100">
        <v>1</v>
      </c>
      <c r="K240" s="59" t="s">
        <v>463</v>
      </c>
      <c r="L240" s="59" t="s">
        <v>469</v>
      </c>
      <c r="M240" s="95" t="s">
        <v>467</v>
      </c>
      <c r="Q240" s="31">
        <v>55.65</v>
      </c>
      <c r="R240" s="24">
        <v>130</v>
      </c>
      <c r="S240" s="58">
        <v>2949</v>
      </c>
      <c r="T240" s="10">
        <v>50.31</v>
      </c>
      <c r="U240" s="10">
        <v>48</v>
      </c>
      <c r="V240" s="10">
        <v>52.99</v>
      </c>
      <c r="W240" s="10">
        <v>48.99</v>
      </c>
      <c r="AR240" s="10">
        <v>55.8</v>
      </c>
      <c r="AS240" s="24">
        <v>177</v>
      </c>
      <c r="AT240" s="58">
        <v>2949</v>
      </c>
      <c r="AU240" s="10">
        <v>50.92</v>
      </c>
      <c r="AV240" s="10">
        <v>46.92</v>
      </c>
      <c r="AW240" s="10">
        <v>49.89</v>
      </c>
      <c r="AX240" s="10">
        <v>47.8</v>
      </c>
      <c r="BR240" s="10">
        <v>55.5</v>
      </c>
      <c r="BS240" s="24">
        <v>177</v>
      </c>
      <c r="BT240" s="58">
        <v>2948</v>
      </c>
      <c r="BU240" s="10">
        <v>59.2</v>
      </c>
      <c r="BV240" s="10">
        <v>58.45</v>
      </c>
      <c r="BW240" s="10">
        <v>51.6</v>
      </c>
      <c r="BX240" s="10">
        <v>49.5</v>
      </c>
    </row>
    <row r="241" spans="1:79" ht="30" x14ac:dyDescent="0.25">
      <c r="A241" s="8">
        <v>44207</v>
      </c>
      <c r="B241" s="25">
        <v>56601</v>
      </c>
      <c r="E241" s="38" t="s">
        <v>738</v>
      </c>
      <c r="G241" s="25" t="s">
        <v>178</v>
      </c>
      <c r="H241" s="90" t="s">
        <v>431</v>
      </c>
      <c r="I241" s="100">
        <v>1.5</v>
      </c>
      <c r="J241" s="100">
        <v>0.5</v>
      </c>
      <c r="K241" s="59" t="s">
        <v>466</v>
      </c>
      <c r="L241" s="59" t="s">
        <v>470</v>
      </c>
      <c r="Q241" s="31">
        <v>55.65</v>
      </c>
      <c r="R241" s="24">
        <v>130</v>
      </c>
      <c r="S241" s="58">
        <v>2949</v>
      </c>
      <c r="T241" s="10">
        <v>50.31</v>
      </c>
      <c r="U241" s="10">
        <v>48</v>
      </c>
      <c r="V241" s="10">
        <v>52.99</v>
      </c>
      <c r="W241" s="10">
        <v>48.99</v>
      </c>
      <c r="AR241" s="10">
        <v>55.8</v>
      </c>
      <c r="AS241" s="24">
        <v>177</v>
      </c>
      <c r="AT241" s="58">
        <v>2949</v>
      </c>
      <c r="AU241" s="10">
        <v>50.92</v>
      </c>
      <c r="AV241" s="10">
        <v>46.92</v>
      </c>
      <c r="AW241" s="10">
        <v>49.89</v>
      </c>
      <c r="AX241" s="10">
        <v>47.8</v>
      </c>
      <c r="BR241" s="10">
        <v>55.5</v>
      </c>
      <c r="BS241" s="24">
        <v>177</v>
      </c>
      <c r="BT241" s="58">
        <v>2948</v>
      </c>
      <c r="BU241" s="10">
        <v>59.2</v>
      </c>
      <c r="BV241" s="10">
        <v>58.45</v>
      </c>
      <c r="BW241" s="10">
        <v>51.6</v>
      </c>
      <c r="BX241" s="10">
        <v>49.5</v>
      </c>
    </row>
    <row r="242" spans="1:79" ht="45" x14ac:dyDescent="0.25">
      <c r="A242" s="8">
        <v>44207</v>
      </c>
      <c r="B242" s="25">
        <v>56602</v>
      </c>
      <c r="E242" s="38" t="s">
        <v>738</v>
      </c>
      <c r="G242" s="25" t="s">
        <v>178</v>
      </c>
      <c r="H242" s="90" t="s">
        <v>431</v>
      </c>
      <c r="I242" s="99">
        <v>1.5</v>
      </c>
      <c r="J242" s="100">
        <v>0.5</v>
      </c>
      <c r="K242" s="59" t="s">
        <v>471</v>
      </c>
      <c r="L242" s="59" t="s">
        <v>483</v>
      </c>
      <c r="M242" s="95" t="s">
        <v>476</v>
      </c>
      <c r="N242" s="1" t="s">
        <v>479</v>
      </c>
      <c r="Q242" s="31">
        <v>55.65</v>
      </c>
      <c r="R242" s="24">
        <v>130</v>
      </c>
      <c r="S242" s="58">
        <v>2949</v>
      </c>
      <c r="T242" s="10">
        <v>50.31</v>
      </c>
      <c r="U242" s="10">
        <v>48</v>
      </c>
      <c r="V242" s="10">
        <v>52.99</v>
      </c>
      <c r="W242" s="10">
        <v>48.99</v>
      </c>
      <c r="AR242" s="10">
        <v>55.8</v>
      </c>
      <c r="AS242" s="24">
        <v>177</v>
      </c>
      <c r="AT242" s="58">
        <v>2949</v>
      </c>
      <c r="AU242" s="10">
        <v>51</v>
      </c>
      <c r="AV242" s="10">
        <v>46.92</v>
      </c>
      <c r="AW242" s="10">
        <v>50.1</v>
      </c>
      <c r="AX242" s="10">
        <v>47.8</v>
      </c>
      <c r="BR242" s="10">
        <v>55.5</v>
      </c>
      <c r="BS242" s="24">
        <v>177</v>
      </c>
      <c r="BT242" s="58">
        <v>2948</v>
      </c>
      <c r="BU242" s="10">
        <v>59.4</v>
      </c>
      <c r="BV242" s="10">
        <v>58.45</v>
      </c>
      <c r="BW242" s="10">
        <v>51.6</v>
      </c>
      <c r="BX242" s="10">
        <v>49.3</v>
      </c>
    </row>
    <row r="243" spans="1:79" ht="30" x14ac:dyDescent="0.25">
      <c r="A243" s="8">
        <v>44207</v>
      </c>
      <c r="B243" s="25">
        <v>56603</v>
      </c>
      <c r="E243" s="38" t="s">
        <v>738</v>
      </c>
      <c r="G243" s="25" t="s">
        <v>178</v>
      </c>
      <c r="H243" s="99">
        <v>1</v>
      </c>
      <c r="I243" s="99">
        <v>1.5</v>
      </c>
      <c r="J243" s="99">
        <v>0.5</v>
      </c>
      <c r="K243" s="59" t="s">
        <v>472</v>
      </c>
      <c r="L243" s="59" t="s">
        <v>474</v>
      </c>
      <c r="M243" s="95" t="s">
        <v>477</v>
      </c>
      <c r="N243" s="59" t="s">
        <v>478</v>
      </c>
      <c r="Q243" s="31">
        <v>55.65</v>
      </c>
      <c r="R243" s="24">
        <v>130</v>
      </c>
      <c r="S243" s="58">
        <v>2949</v>
      </c>
      <c r="T243" s="10">
        <v>50.31</v>
      </c>
      <c r="U243" s="10">
        <v>48</v>
      </c>
      <c r="V243" s="10">
        <v>52.99</v>
      </c>
      <c r="W243" s="10">
        <v>48.99</v>
      </c>
      <c r="AR243" s="10">
        <v>55.8</v>
      </c>
      <c r="AS243" s="24">
        <v>177</v>
      </c>
      <c r="AT243" s="58">
        <v>2949</v>
      </c>
      <c r="AU243" s="10">
        <v>51</v>
      </c>
      <c r="AV243" s="10">
        <v>46.92</v>
      </c>
      <c r="AW243" s="10">
        <v>50.1</v>
      </c>
      <c r="AX243" s="10">
        <v>47.8</v>
      </c>
      <c r="BR243" s="10">
        <v>55.5</v>
      </c>
      <c r="BS243" s="24">
        <v>177</v>
      </c>
      <c r="BT243" s="58">
        <v>2948</v>
      </c>
      <c r="BU243" s="10">
        <v>59.4</v>
      </c>
      <c r="BV243" s="10">
        <v>58.45</v>
      </c>
      <c r="BW243" s="10">
        <v>51.6</v>
      </c>
      <c r="BX243" s="10">
        <v>49.3</v>
      </c>
    </row>
    <row r="244" spans="1:79" x14ac:dyDescent="0.25">
      <c r="A244" s="8">
        <v>44207</v>
      </c>
      <c r="B244" s="25">
        <v>56604</v>
      </c>
      <c r="E244" s="38" t="s">
        <v>738</v>
      </c>
      <c r="G244" s="25" t="s">
        <v>178</v>
      </c>
      <c r="H244" s="99">
        <v>1</v>
      </c>
      <c r="I244" s="99">
        <v>1.5</v>
      </c>
      <c r="J244" s="99">
        <v>0.5</v>
      </c>
      <c r="K244" s="59" t="s">
        <v>473</v>
      </c>
      <c r="L244" s="59" t="s">
        <v>481</v>
      </c>
      <c r="N244" s="59" t="s">
        <v>475</v>
      </c>
      <c r="Q244" s="31">
        <v>55.65</v>
      </c>
      <c r="R244" s="24">
        <v>130</v>
      </c>
      <c r="S244" s="58">
        <v>2950</v>
      </c>
      <c r="T244" s="10">
        <v>50.31</v>
      </c>
      <c r="U244" s="10">
        <v>48</v>
      </c>
      <c r="V244" s="10">
        <v>53</v>
      </c>
      <c r="W244" s="10">
        <v>49</v>
      </c>
      <c r="AR244" s="10">
        <v>55.8</v>
      </c>
      <c r="AS244" s="24">
        <v>177</v>
      </c>
      <c r="AT244" s="58">
        <v>2950</v>
      </c>
      <c r="AU244" s="10">
        <v>51</v>
      </c>
      <c r="AV244" s="10">
        <v>46.92</v>
      </c>
      <c r="AW244" s="10">
        <v>50.1</v>
      </c>
      <c r="AX244" s="10">
        <v>47.8</v>
      </c>
      <c r="BR244" s="10">
        <v>55.5</v>
      </c>
      <c r="BS244" s="24">
        <v>177</v>
      </c>
      <c r="BT244" s="58">
        <v>2948</v>
      </c>
      <c r="BU244" s="10">
        <v>59.4</v>
      </c>
      <c r="BV244" s="10">
        <v>58.45</v>
      </c>
      <c r="BW244" s="10">
        <v>51.6</v>
      </c>
      <c r="BX244" s="10">
        <v>49.3</v>
      </c>
    </row>
    <row r="245" spans="1:79" ht="30" x14ac:dyDescent="0.25">
      <c r="A245" s="8">
        <v>44207</v>
      </c>
      <c r="B245" s="25">
        <v>56605</v>
      </c>
      <c r="E245" s="38" t="s">
        <v>738</v>
      </c>
      <c r="G245" s="25" t="s">
        <v>178</v>
      </c>
      <c r="H245" s="100">
        <v>1</v>
      </c>
      <c r="I245" s="99">
        <v>1.5</v>
      </c>
      <c r="J245" s="99">
        <v>0.5</v>
      </c>
      <c r="K245" s="59" t="s">
        <v>484</v>
      </c>
      <c r="L245" s="59" t="s">
        <v>480</v>
      </c>
      <c r="M245" s="95" t="s">
        <v>490</v>
      </c>
      <c r="Q245" s="31">
        <v>55.65</v>
      </c>
      <c r="R245" s="24">
        <v>130</v>
      </c>
      <c r="S245" s="58">
        <v>2950</v>
      </c>
      <c r="T245" s="10">
        <v>50.31</v>
      </c>
      <c r="U245" s="10">
        <v>48</v>
      </c>
      <c r="V245" s="10">
        <v>53</v>
      </c>
      <c r="W245" s="10">
        <v>49</v>
      </c>
      <c r="AR245" s="10">
        <v>55.8</v>
      </c>
      <c r="AS245" s="24">
        <v>177</v>
      </c>
      <c r="AT245" s="58">
        <v>2950</v>
      </c>
      <c r="AU245" s="10">
        <v>51</v>
      </c>
      <c r="AV245" s="10">
        <v>46.92</v>
      </c>
      <c r="AW245" s="10">
        <v>50.1</v>
      </c>
      <c r="AX245" s="10">
        <v>47.8</v>
      </c>
      <c r="BR245" s="10">
        <v>55.5</v>
      </c>
      <c r="BS245" s="24">
        <v>177</v>
      </c>
      <c r="BT245" s="58">
        <v>2948</v>
      </c>
      <c r="BU245" s="10">
        <v>59.6</v>
      </c>
      <c r="BV245" s="10">
        <v>58.3</v>
      </c>
      <c r="BW245" s="10">
        <v>51.8</v>
      </c>
      <c r="BX245" s="10">
        <v>49.12</v>
      </c>
    </row>
    <row r="246" spans="1:79" ht="30" x14ac:dyDescent="0.25">
      <c r="A246" s="8">
        <v>44207</v>
      </c>
      <c r="B246" s="25">
        <v>56606</v>
      </c>
      <c r="E246" s="38" t="s">
        <v>738</v>
      </c>
      <c r="G246" s="25" t="s">
        <v>178</v>
      </c>
      <c r="H246" s="99">
        <v>1</v>
      </c>
      <c r="I246" s="99">
        <v>1.5</v>
      </c>
      <c r="J246" s="99">
        <v>1</v>
      </c>
      <c r="K246" s="59" t="s">
        <v>482</v>
      </c>
      <c r="L246" s="59" t="s">
        <v>486</v>
      </c>
      <c r="M246" s="95" t="s">
        <v>492</v>
      </c>
      <c r="N246" s="59" t="s">
        <v>485</v>
      </c>
      <c r="Q246" s="31">
        <v>55.65</v>
      </c>
      <c r="R246" s="24">
        <v>130</v>
      </c>
      <c r="S246" s="58">
        <v>2950</v>
      </c>
      <c r="T246" s="10">
        <v>50.5</v>
      </c>
      <c r="U246" s="10">
        <v>47.7</v>
      </c>
      <c r="V246" s="10">
        <v>53.2</v>
      </c>
      <c r="W246" s="10">
        <v>48.8</v>
      </c>
      <c r="AR246" s="10">
        <v>55.8</v>
      </c>
      <c r="AS246" s="24">
        <v>177</v>
      </c>
      <c r="AT246" s="58">
        <v>2950</v>
      </c>
      <c r="AU246" s="10">
        <v>51.1</v>
      </c>
      <c r="AV246" s="10">
        <v>46.92</v>
      </c>
      <c r="AW246" s="10">
        <v>50.2</v>
      </c>
      <c r="AX246" s="10">
        <v>47.8</v>
      </c>
      <c r="BR246" s="10">
        <v>55.5</v>
      </c>
      <c r="BS246" s="24">
        <v>177</v>
      </c>
      <c r="BT246" s="58">
        <v>2948</v>
      </c>
      <c r="BU246" s="10">
        <v>59.8</v>
      </c>
      <c r="BV246" s="10">
        <v>58.34</v>
      </c>
      <c r="BW246" s="10">
        <v>51.8</v>
      </c>
      <c r="BX246" s="10">
        <v>49.12</v>
      </c>
    </row>
    <row r="247" spans="1:79" ht="30" x14ac:dyDescent="0.25">
      <c r="A247" s="8">
        <v>44207</v>
      </c>
      <c r="B247" s="25">
        <v>56607</v>
      </c>
      <c r="E247" s="38" t="s">
        <v>738</v>
      </c>
      <c r="G247" s="25" t="s">
        <v>178</v>
      </c>
      <c r="H247" s="99">
        <v>1</v>
      </c>
      <c r="I247" s="99">
        <v>1.5</v>
      </c>
      <c r="J247" s="99">
        <v>1</v>
      </c>
      <c r="K247" s="59" t="s">
        <v>487</v>
      </c>
      <c r="L247" s="59" t="s">
        <v>489</v>
      </c>
      <c r="M247" s="95" t="s">
        <v>493</v>
      </c>
      <c r="N247" s="59" t="s">
        <v>741</v>
      </c>
      <c r="Q247" s="31">
        <v>55.65</v>
      </c>
      <c r="R247" s="24">
        <v>130</v>
      </c>
      <c r="S247" s="58">
        <v>2950</v>
      </c>
      <c r="T247" s="10">
        <v>50.5</v>
      </c>
      <c r="U247" s="10">
        <v>47.6</v>
      </c>
      <c r="V247" s="10">
        <v>53.3</v>
      </c>
      <c r="W247" s="10">
        <v>48.8</v>
      </c>
      <c r="AR247" s="10">
        <v>55.8</v>
      </c>
      <c r="AS247" s="24">
        <v>177</v>
      </c>
      <c r="AT247" s="58">
        <v>2950</v>
      </c>
      <c r="AU247" s="10">
        <v>51.2</v>
      </c>
      <c r="AV247" s="10">
        <v>46.92</v>
      </c>
      <c r="AW247" s="10">
        <v>50.3</v>
      </c>
      <c r="AX247" s="10">
        <v>47.8</v>
      </c>
      <c r="BR247" s="10">
        <v>55.5</v>
      </c>
      <c r="BS247" s="24">
        <v>177</v>
      </c>
      <c r="BT247" s="58">
        <v>2950</v>
      </c>
      <c r="BU247" s="10">
        <v>59.9</v>
      </c>
      <c r="BV247" s="10">
        <v>58.34</v>
      </c>
      <c r="BW247" s="10">
        <v>51.9</v>
      </c>
      <c r="BX247" s="10">
        <v>49.12</v>
      </c>
    </row>
    <row r="248" spans="1:79" ht="30" x14ac:dyDescent="0.25">
      <c r="A248" s="8">
        <v>44207</v>
      </c>
      <c r="B248" s="25">
        <v>56608</v>
      </c>
      <c r="E248" s="38" t="s">
        <v>738</v>
      </c>
      <c r="G248" s="25" t="s">
        <v>230</v>
      </c>
      <c r="H248" s="101">
        <v>1</v>
      </c>
      <c r="I248" s="101">
        <v>1.5</v>
      </c>
      <c r="J248" s="101">
        <v>0.8</v>
      </c>
      <c r="K248" s="59" t="s">
        <v>488</v>
      </c>
      <c r="L248" s="59" t="s">
        <v>491</v>
      </c>
      <c r="Q248" s="31">
        <v>55.65</v>
      </c>
      <c r="R248" s="24">
        <v>130</v>
      </c>
      <c r="S248" s="58">
        <v>2950</v>
      </c>
      <c r="T248" s="10">
        <v>50.5</v>
      </c>
      <c r="U248" s="10">
        <v>47.6</v>
      </c>
      <c r="V248" s="10">
        <v>53.3</v>
      </c>
      <c r="W248" s="10">
        <v>48.8</v>
      </c>
      <c r="AR248" s="10">
        <v>55.8</v>
      </c>
      <c r="AS248" s="24">
        <v>177</v>
      </c>
      <c r="AT248" s="58">
        <v>2950</v>
      </c>
      <c r="AU248" s="10">
        <v>51.2</v>
      </c>
      <c r="AV248" s="10">
        <v>46.92</v>
      </c>
      <c r="AW248" s="10">
        <v>50.3</v>
      </c>
      <c r="AX248" s="10">
        <v>47.8</v>
      </c>
      <c r="BR248" s="10">
        <v>55.5</v>
      </c>
      <c r="BS248" s="24">
        <v>177</v>
      </c>
      <c r="BT248" s="58">
        <v>2950</v>
      </c>
      <c r="BU248" s="10">
        <v>59.9</v>
      </c>
      <c r="BV248" s="10">
        <v>58.34</v>
      </c>
      <c r="BW248" s="10">
        <v>51.9</v>
      </c>
      <c r="BX248" s="10">
        <v>49.12</v>
      </c>
    </row>
    <row r="249" spans="1:79" x14ac:dyDescent="0.25">
      <c r="A249" s="8">
        <v>44207</v>
      </c>
      <c r="B249" s="25">
        <v>56609</v>
      </c>
      <c r="E249" s="38" t="s">
        <v>738</v>
      </c>
      <c r="G249" s="25" t="s">
        <v>178</v>
      </c>
      <c r="H249" s="99">
        <v>1</v>
      </c>
      <c r="I249" s="99">
        <v>1.5</v>
      </c>
      <c r="J249" s="99">
        <v>0.8</v>
      </c>
      <c r="K249" s="59" t="s">
        <v>507</v>
      </c>
      <c r="L249" s="59" t="s">
        <v>502</v>
      </c>
      <c r="M249" s="95" t="s">
        <v>504</v>
      </c>
      <c r="Q249" s="31">
        <v>55.65</v>
      </c>
      <c r="R249" s="24">
        <v>130</v>
      </c>
      <c r="S249" s="58">
        <v>2950</v>
      </c>
      <c r="T249" s="10">
        <v>50.5</v>
      </c>
      <c r="U249" s="10">
        <v>47.6</v>
      </c>
      <c r="V249" s="10">
        <v>53.3</v>
      </c>
      <c r="W249" s="10">
        <v>48.8</v>
      </c>
      <c r="AR249" s="10">
        <v>55.8</v>
      </c>
      <c r="AS249" s="24">
        <v>177</v>
      </c>
      <c r="AT249" s="58">
        <v>2950</v>
      </c>
      <c r="AU249" s="10">
        <v>51.2</v>
      </c>
      <c r="AV249" s="10">
        <v>46.92</v>
      </c>
      <c r="AW249" s="10">
        <v>50.3</v>
      </c>
      <c r="AX249" s="10">
        <v>47.8</v>
      </c>
      <c r="BR249" s="10">
        <v>55.5</v>
      </c>
      <c r="BS249" s="24">
        <v>177</v>
      </c>
      <c r="BT249" s="58">
        <v>2950</v>
      </c>
      <c r="BU249" s="10">
        <v>59.9</v>
      </c>
      <c r="BV249" s="10">
        <v>58.34</v>
      </c>
      <c r="BW249" s="10">
        <v>51.9</v>
      </c>
      <c r="BX249" s="10">
        <v>49.12</v>
      </c>
    </row>
    <row r="250" spans="1:79" ht="30" x14ac:dyDescent="0.25">
      <c r="A250" s="8">
        <v>44207</v>
      </c>
      <c r="B250" s="25">
        <v>56610</v>
      </c>
      <c r="E250" s="38" t="s">
        <v>738</v>
      </c>
      <c r="F250" s="38"/>
      <c r="G250" s="25" t="s">
        <v>178</v>
      </c>
      <c r="H250" s="99">
        <v>1</v>
      </c>
      <c r="I250" s="101" t="s">
        <v>431</v>
      </c>
      <c r="J250" s="100">
        <v>0.8</v>
      </c>
      <c r="K250" s="59" t="s">
        <v>506</v>
      </c>
      <c r="L250" s="59" t="s">
        <v>496</v>
      </c>
      <c r="M250" s="120" t="s">
        <v>494</v>
      </c>
      <c r="Q250" s="31">
        <v>55.65</v>
      </c>
      <c r="R250" s="24">
        <v>130</v>
      </c>
      <c r="S250" s="58">
        <v>2950</v>
      </c>
      <c r="T250" s="10">
        <v>50.5</v>
      </c>
      <c r="U250" s="10">
        <v>47.6</v>
      </c>
      <c r="V250" s="10">
        <v>53.3</v>
      </c>
      <c r="W250" s="10">
        <v>48.8</v>
      </c>
      <c r="Z250" s="59"/>
      <c r="AR250" s="10">
        <v>55.8</v>
      </c>
      <c r="AS250" s="24">
        <v>177</v>
      </c>
      <c r="AT250" s="58">
        <v>2950</v>
      </c>
      <c r="AU250" s="10">
        <v>51.2</v>
      </c>
      <c r="AV250" s="10">
        <v>46.92</v>
      </c>
      <c r="AW250" s="10">
        <v>50.3</v>
      </c>
      <c r="AX250" s="10">
        <v>47.8</v>
      </c>
      <c r="BA250" s="59"/>
      <c r="BR250" s="10">
        <v>55.5</v>
      </c>
      <c r="BS250" s="24">
        <v>177</v>
      </c>
      <c r="BT250" s="58">
        <v>2950</v>
      </c>
      <c r="BU250" s="10">
        <v>59.9</v>
      </c>
      <c r="BV250" s="10">
        <v>58.34</v>
      </c>
      <c r="BW250" s="10">
        <v>51.9</v>
      </c>
      <c r="BX250" s="10">
        <v>49.12</v>
      </c>
      <c r="BZ250" s="59"/>
      <c r="CA250" s="59"/>
    </row>
    <row r="251" spans="1:79" x14ac:dyDescent="0.25">
      <c r="A251" s="8">
        <v>44207</v>
      </c>
      <c r="B251" s="25">
        <v>56611</v>
      </c>
      <c r="E251" s="38" t="s">
        <v>738</v>
      </c>
      <c r="G251" s="25" t="s">
        <v>230</v>
      </c>
      <c r="H251" s="90">
        <v>1</v>
      </c>
      <c r="I251" s="90" t="s">
        <v>431</v>
      </c>
      <c r="J251" s="90">
        <v>0.8</v>
      </c>
      <c r="K251" s="59" t="s">
        <v>495</v>
      </c>
      <c r="L251" s="3" t="s">
        <v>497</v>
      </c>
      <c r="M251" s="120" t="s">
        <v>503</v>
      </c>
      <c r="Q251" s="31">
        <v>55.65</v>
      </c>
      <c r="R251" s="24">
        <v>130</v>
      </c>
      <c r="S251" s="58">
        <v>2950</v>
      </c>
      <c r="T251" s="10">
        <v>50.5</v>
      </c>
      <c r="U251" s="10">
        <v>47.6</v>
      </c>
      <c r="V251" s="10">
        <v>53.3</v>
      </c>
      <c r="W251" s="10">
        <v>48.8</v>
      </c>
      <c r="AR251" s="10">
        <v>55.8</v>
      </c>
      <c r="AS251" s="24">
        <v>177</v>
      </c>
      <c r="AT251" s="58">
        <v>2950</v>
      </c>
      <c r="AU251" s="10">
        <v>51.2</v>
      </c>
      <c r="AV251" s="10">
        <v>46.92</v>
      </c>
      <c r="AW251" s="10">
        <v>50.3</v>
      </c>
      <c r="AX251" s="10">
        <v>47.8</v>
      </c>
      <c r="BR251" s="10">
        <v>55.5</v>
      </c>
      <c r="BS251" s="24">
        <v>177</v>
      </c>
      <c r="BT251" s="58">
        <v>2950</v>
      </c>
      <c r="BU251" s="10">
        <v>59.9</v>
      </c>
      <c r="BV251" s="10">
        <v>58.34</v>
      </c>
      <c r="BW251" s="10">
        <v>51.9</v>
      </c>
      <c r="BX251" s="10">
        <v>49.12</v>
      </c>
    </row>
    <row r="252" spans="1:79" ht="30" x14ac:dyDescent="0.25">
      <c r="A252" s="8">
        <v>44207</v>
      </c>
      <c r="B252" s="25">
        <v>56612</v>
      </c>
      <c r="E252" s="38" t="s">
        <v>738</v>
      </c>
      <c r="G252" s="25" t="s">
        <v>178</v>
      </c>
      <c r="H252" s="99">
        <v>0.6</v>
      </c>
      <c r="I252" s="90" t="s">
        <v>431</v>
      </c>
      <c r="J252" s="100">
        <v>0.6</v>
      </c>
      <c r="K252" s="59" t="s">
        <v>508</v>
      </c>
      <c r="L252" s="59" t="s">
        <v>498</v>
      </c>
      <c r="M252" s="120" t="s">
        <v>494</v>
      </c>
      <c r="Q252" s="31">
        <v>55.65</v>
      </c>
      <c r="R252" s="24">
        <v>130</v>
      </c>
      <c r="S252" s="58">
        <v>2950</v>
      </c>
      <c r="T252" s="10">
        <v>50.5</v>
      </c>
      <c r="U252" s="10">
        <v>47.61</v>
      </c>
      <c r="V252" s="10">
        <v>53.28</v>
      </c>
      <c r="W252" s="10">
        <v>48.82</v>
      </c>
      <c r="AR252" s="10">
        <v>55.8</v>
      </c>
      <c r="AS252" s="24">
        <v>177</v>
      </c>
      <c r="AT252" s="58">
        <v>2950</v>
      </c>
      <c r="AU252" s="10">
        <v>51.2</v>
      </c>
      <c r="AV252" s="10">
        <v>46.92</v>
      </c>
      <c r="AW252" s="10">
        <v>50.3</v>
      </c>
      <c r="AX252" s="10">
        <v>47.8</v>
      </c>
      <c r="BR252" s="10">
        <v>55.5</v>
      </c>
      <c r="BS252" s="24">
        <v>177</v>
      </c>
      <c r="BT252" s="58">
        <v>2950</v>
      </c>
      <c r="BU252" s="10">
        <v>59.9</v>
      </c>
      <c r="BV252" s="10">
        <v>58.34</v>
      </c>
      <c r="BW252" s="10">
        <v>51.9</v>
      </c>
      <c r="BX252" s="10">
        <v>49.12</v>
      </c>
    </row>
    <row r="253" spans="1:79" x14ac:dyDescent="0.25">
      <c r="A253" s="8">
        <v>44207</v>
      </c>
      <c r="B253" s="25">
        <v>56613</v>
      </c>
      <c r="E253" s="38" t="s">
        <v>738</v>
      </c>
      <c r="G253" s="25" t="s">
        <v>230</v>
      </c>
      <c r="H253" s="90">
        <v>0.6</v>
      </c>
      <c r="I253" s="90" t="s">
        <v>431</v>
      </c>
      <c r="J253" s="90">
        <v>0.6</v>
      </c>
      <c r="K253" s="59" t="s">
        <v>499</v>
      </c>
      <c r="L253" s="59" t="s">
        <v>257</v>
      </c>
      <c r="M253" s="120" t="s">
        <v>494</v>
      </c>
      <c r="Q253" s="31">
        <v>55.65</v>
      </c>
      <c r="R253" s="24">
        <v>130</v>
      </c>
      <c r="S253" s="58">
        <v>2950</v>
      </c>
      <c r="T253" s="10">
        <v>50.5</v>
      </c>
      <c r="U253" s="10">
        <v>47.61</v>
      </c>
      <c r="V253" s="10">
        <v>53.28</v>
      </c>
      <c r="W253" s="10">
        <v>48.82</v>
      </c>
      <c r="AR253" s="10">
        <v>55.8</v>
      </c>
      <c r="AS253" s="24">
        <v>177</v>
      </c>
      <c r="AT253" s="58">
        <v>2950</v>
      </c>
      <c r="AU253" s="10">
        <v>51.2</v>
      </c>
      <c r="AV253" s="10">
        <v>46.92</v>
      </c>
      <c r="AW253" s="10">
        <v>50.3</v>
      </c>
      <c r="AX253" s="10">
        <v>47.8</v>
      </c>
      <c r="BR253" s="10">
        <v>55.5</v>
      </c>
      <c r="BS253" s="24">
        <v>177</v>
      </c>
      <c r="BT253" s="58">
        <v>2950</v>
      </c>
      <c r="BU253" s="10">
        <v>60.1</v>
      </c>
      <c r="BV253" s="10">
        <v>58.1</v>
      </c>
      <c r="BW253" s="10">
        <v>51.9</v>
      </c>
      <c r="BX253" s="10">
        <v>48.9</v>
      </c>
    </row>
    <row r="254" spans="1:79" x14ac:dyDescent="0.25">
      <c r="A254" s="8">
        <v>44207</v>
      </c>
      <c r="B254" s="25">
        <v>56614</v>
      </c>
      <c r="E254" s="38" t="s">
        <v>738</v>
      </c>
      <c r="G254" s="25" t="s">
        <v>230</v>
      </c>
      <c r="H254" s="90">
        <v>0.6</v>
      </c>
      <c r="I254" s="90" t="s">
        <v>431</v>
      </c>
      <c r="J254" s="90">
        <v>0.6</v>
      </c>
      <c r="K254" s="59" t="s">
        <v>225</v>
      </c>
      <c r="L254" s="3" t="s">
        <v>497</v>
      </c>
      <c r="Q254" s="31">
        <v>55.65</v>
      </c>
      <c r="R254" s="24">
        <v>130</v>
      </c>
      <c r="S254" s="58">
        <v>2950</v>
      </c>
      <c r="T254" s="10">
        <v>50.5</v>
      </c>
      <c r="U254" s="10">
        <v>47.61</v>
      </c>
      <c r="V254" s="10">
        <v>53.28</v>
      </c>
      <c r="W254" s="10">
        <v>48.82</v>
      </c>
      <c r="AR254" s="10">
        <v>55.8</v>
      </c>
      <c r="AS254" s="24">
        <v>177</v>
      </c>
      <c r="AT254" s="58">
        <v>2950</v>
      </c>
      <c r="AU254" s="10">
        <v>51.2</v>
      </c>
      <c r="AV254" s="10">
        <v>46.92</v>
      </c>
      <c r="AW254" s="10">
        <v>50.3</v>
      </c>
      <c r="AX254" s="10">
        <v>47.8</v>
      </c>
      <c r="BR254" s="10">
        <v>55.5</v>
      </c>
      <c r="BS254" s="24">
        <v>177</v>
      </c>
      <c r="BT254" s="58">
        <v>2950</v>
      </c>
      <c r="BU254" s="10">
        <v>60.1</v>
      </c>
      <c r="BV254" s="10">
        <v>58.1</v>
      </c>
      <c r="BW254" s="10">
        <v>51.9</v>
      </c>
      <c r="BX254" s="10">
        <v>48.9</v>
      </c>
    </row>
    <row r="255" spans="1:79" x14ac:dyDescent="0.25">
      <c r="A255" s="8">
        <v>44207</v>
      </c>
      <c r="B255" s="25">
        <v>56515</v>
      </c>
      <c r="E255" s="38" t="s">
        <v>738</v>
      </c>
      <c r="G255" s="25" t="s">
        <v>230</v>
      </c>
      <c r="H255" s="90">
        <v>0.6</v>
      </c>
      <c r="I255" s="90" t="s">
        <v>431</v>
      </c>
      <c r="J255" s="90">
        <v>0.6</v>
      </c>
      <c r="K255" s="59" t="s">
        <v>225</v>
      </c>
      <c r="L255" s="59" t="s">
        <v>505</v>
      </c>
      <c r="Q255" s="31">
        <v>55.65</v>
      </c>
      <c r="R255" s="24">
        <v>130</v>
      </c>
      <c r="S255" s="58">
        <v>2950</v>
      </c>
      <c r="T255" s="10">
        <v>50.5</v>
      </c>
      <c r="U255" s="10">
        <v>47.61</v>
      </c>
      <c r="V255" s="10">
        <v>53.28</v>
      </c>
      <c r="W255" s="10">
        <v>48.82</v>
      </c>
      <c r="AR255" s="10">
        <v>55.8</v>
      </c>
      <c r="AS255" s="24">
        <v>177</v>
      </c>
      <c r="AT255" s="58">
        <v>2950</v>
      </c>
      <c r="AU255" s="10">
        <v>51.2</v>
      </c>
      <c r="AV255" s="10">
        <v>46.92</v>
      </c>
      <c r="AW255" s="10">
        <v>50.3</v>
      </c>
      <c r="AX255" s="10">
        <v>47.8</v>
      </c>
      <c r="BR255" s="10">
        <v>55.5</v>
      </c>
      <c r="BS255" s="24">
        <v>177</v>
      </c>
      <c r="BT255" s="58">
        <v>2950</v>
      </c>
      <c r="BU255" s="10">
        <v>60.1</v>
      </c>
      <c r="BV255" s="10">
        <v>58.1</v>
      </c>
      <c r="BW255" s="10">
        <v>51.9</v>
      </c>
      <c r="BX255" s="10">
        <v>48.9</v>
      </c>
    </row>
    <row r="256" spans="1:79" ht="45" x14ac:dyDescent="0.25">
      <c r="A256" s="8">
        <v>44207</v>
      </c>
      <c r="B256" s="25">
        <v>56616</v>
      </c>
      <c r="E256" s="38" t="s">
        <v>738</v>
      </c>
      <c r="G256" s="25" t="s">
        <v>178</v>
      </c>
      <c r="H256" s="99">
        <v>0.6</v>
      </c>
      <c r="I256" s="90" t="s">
        <v>431</v>
      </c>
      <c r="J256" s="99">
        <v>0.6</v>
      </c>
      <c r="K256" s="59" t="s">
        <v>500</v>
      </c>
      <c r="L256" s="59" t="s">
        <v>501</v>
      </c>
      <c r="M256" s="95" t="s">
        <v>514</v>
      </c>
      <c r="Q256" s="31">
        <v>55.65</v>
      </c>
      <c r="R256" s="24">
        <v>130</v>
      </c>
      <c r="S256" s="58">
        <v>2950</v>
      </c>
      <c r="T256" s="10">
        <v>50.5</v>
      </c>
      <c r="U256" s="10">
        <v>47.61</v>
      </c>
      <c r="V256" s="10">
        <v>53.28</v>
      </c>
      <c r="W256" s="10">
        <v>48.82</v>
      </c>
      <c r="AR256" s="10">
        <v>55.8</v>
      </c>
      <c r="AS256" s="24">
        <v>177</v>
      </c>
      <c r="AT256" s="58">
        <v>2950</v>
      </c>
      <c r="AU256" s="10">
        <v>51.2</v>
      </c>
      <c r="AV256" s="10">
        <v>46.92</v>
      </c>
      <c r="AW256" s="10">
        <v>50.3</v>
      </c>
      <c r="AX256" s="10">
        <v>47.8</v>
      </c>
      <c r="BR256" s="10">
        <v>55.5</v>
      </c>
      <c r="BS256" s="24">
        <v>177</v>
      </c>
      <c r="BT256" s="58">
        <v>2950</v>
      </c>
      <c r="BU256" s="10">
        <v>60.1</v>
      </c>
      <c r="BV256" s="10">
        <v>58.1</v>
      </c>
      <c r="BW256" s="10">
        <v>51.9</v>
      </c>
      <c r="BX256" s="10">
        <v>48.9</v>
      </c>
    </row>
    <row r="257" spans="1:94" s="7" customFormat="1" x14ac:dyDescent="0.25">
      <c r="A257" s="82"/>
      <c r="B257" s="85"/>
      <c r="C257" s="83"/>
      <c r="D257" s="83"/>
      <c r="E257" s="84"/>
      <c r="F257" s="84"/>
      <c r="G257" s="85"/>
      <c r="H257" s="94"/>
      <c r="I257" s="94"/>
      <c r="J257" s="94"/>
      <c r="K257" s="86"/>
      <c r="L257" s="86"/>
      <c r="M257" s="98"/>
      <c r="N257" s="86"/>
      <c r="O257" s="83"/>
      <c r="Q257" s="87"/>
      <c r="R257" s="83"/>
      <c r="S257" s="88"/>
      <c r="T257" s="17"/>
      <c r="U257" s="17"/>
      <c r="V257" s="17"/>
      <c r="W257" s="17"/>
      <c r="X257" s="17"/>
      <c r="Y257" s="17"/>
      <c r="Z257" s="86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83"/>
      <c r="AT257" s="88"/>
      <c r="AU257" s="17"/>
      <c r="AV257" s="17"/>
      <c r="AW257" s="17"/>
      <c r="AX257" s="17"/>
      <c r="AY257" s="17"/>
      <c r="AZ257" s="17"/>
      <c r="BA257" s="86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83"/>
      <c r="BT257" s="88"/>
      <c r="BU257" s="17"/>
      <c r="BV257" s="17"/>
      <c r="BW257" s="17"/>
      <c r="BX257" s="17"/>
      <c r="BY257" s="17"/>
      <c r="BZ257" s="86"/>
      <c r="CA257" s="86"/>
    </row>
    <row r="258" spans="1:94" x14ac:dyDescent="0.25">
      <c r="A258" s="8">
        <v>44208</v>
      </c>
      <c r="B258" s="25">
        <v>56617</v>
      </c>
      <c r="E258" s="38" t="s">
        <v>738</v>
      </c>
      <c r="G258" s="25" t="s">
        <v>230</v>
      </c>
      <c r="H258" s="90" t="s">
        <v>45</v>
      </c>
      <c r="I258" s="90" t="s">
        <v>431</v>
      </c>
      <c r="J258" s="90" t="s">
        <v>45</v>
      </c>
      <c r="K258" s="59" t="s">
        <v>316</v>
      </c>
      <c r="M258" s="95" t="s">
        <v>513</v>
      </c>
      <c r="Q258" s="31">
        <v>55.65</v>
      </c>
      <c r="R258" s="24">
        <v>130</v>
      </c>
      <c r="S258" s="58">
        <v>2950</v>
      </c>
      <c r="T258" s="10">
        <v>50.5</v>
      </c>
      <c r="U258" s="10">
        <v>47.61</v>
      </c>
      <c r="V258" s="10">
        <v>53.28</v>
      </c>
      <c r="W258" s="10">
        <v>48.82</v>
      </c>
      <c r="AR258" s="10">
        <v>55.8</v>
      </c>
      <c r="AS258" s="24">
        <v>177</v>
      </c>
      <c r="AT258" s="58">
        <v>2950</v>
      </c>
      <c r="AU258" s="10">
        <v>51.2</v>
      </c>
      <c r="AV258" s="10">
        <v>46.92</v>
      </c>
      <c r="AW258" s="10">
        <v>50.3</v>
      </c>
      <c r="AX258" s="10">
        <v>47.8</v>
      </c>
      <c r="BR258" s="10">
        <v>55.5</v>
      </c>
      <c r="BS258" s="24">
        <v>177</v>
      </c>
      <c r="BT258" s="58">
        <v>2950</v>
      </c>
      <c r="BU258" s="10">
        <v>60.1</v>
      </c>
      <c r="BV258" s="10">
        <v>58.1</v>
      </c>
      <c r="BW258" s="10">
        <v>51.9</v>
      </c>
      <c r="BX258" s="10">
        <v>48.9</v>
      </c>
    </row>
    <row r="259" spans="1:94" ht="30" x14ac:dyDescent="0.25">
      <c r="A259" s="8">
        <v>44208</v>
      </c>
      <c r="B259" s="25">
        <v>56618</v>
      </c>
      <c r="E259" s="38" t="s">
        <v>738</v>
      </c>
      <c r="G259" s="25" t="s">
        <v>230</v>
      </c>
      <c r="H259" s="90">
        <v>0.6</v>
      </c>
      <c r="I259" s="90" t="s">
        <v>431</v>
      </c>
      <c r="J259" s="90">
        <v>0.6</v>
      </c>
      <c r="K259" s="59" t="s">
        <v>509</v>
      </c>
      <c r="L259" s="59" t="s">
        <v>511</v>
      </c>
      <c r="M259" s="95" t="s">
        <v>523</v>
      </c>
      <c r="N259" s="59" t="s">
        <v>512</v>
      </c>
      <c r="Q259" s="31">
        <v>55.65</v>
      </c>
      <c r="R259" s="24">
        <v>130</v>
      </c>
      <c r="S259" s="58">
        <v>2950</v>
      </c>
      <c r="T259" s="10">
        <v>50.5</v>
      </c>
      <c r="U259" s="10">
        <v>47.61</v>
      </c>
      <c r="V259" s="10">
        <v>53.28</v>
      </c>
      <c r="W259" s="10">
        <v>48.82</v>
      </c>
      <c r="AR259" s="10">
        <v>55.8</v>
      </c>
      <c r="AS259" s="24">
        <v>177</v>
      </c>
      <c r="AT259" s="58">
        <v>2950</v>
      </c>
      <c r="AU259" s="10">
        <v>51.2</v>
      </c>
      <c r="AV259" s="10">
        <v>46.92</v>
      </c>
      <c r="AW259" s="10">
        <v>50.3</v>
      </c>
      <c r="AX259" s="10">
        <v>47.8</v>
      </c>
      <c r="BR259" s="10">
        <v>55.5</v>
      </c>
      <c r="BS259" s="24">
        <v>177</v>
      </c>
      <c r="BT259" s="58">
        <v>2950</v>
      </c>
      <c r="BU259" s="10">
        <v>60.1</v>
      </c>
      <c r="BV259" s="10">
        <v>58.1</v>
      </c>
      <c r="BW259" s="10">
        <v>51.9</v>
      </c>
      <c r="BX259" s="10">
        <v>48.9</v>
      </c>
    </row>
    <row r="260" spans="1:94" x14ac:dyDescent="0.25">
      <c r="A260" s="8">
        <v>44208</v>
      </c>
      <c r="B260" s="25">
        <v>56619</v>
      </c>
      <c r="E260" s="38" t="s">
        <v>738</v>
      </c>
      <c r="G260" s="25" t="s">
        <v>230</v>
      </c>
      <c r="H260" s="90">
        <v>0.6</v>
      </c>
      <c r="I260" s="90" t="s">
        <v>431</v>
      </c>
      <c r="J260" s="90">
        <v>0.6</v>
      </c>
      <c r="K260" s="59" t="s">
        <v>510</v>
      </c>
      <c r="L260" s="59" t="s">
        <v>511</v>
      </c>
      <c r="Q260" s="31">
        <v>55.65</v>
      </c>
      <c r="R260" s="24">
        <v>130</v>
      </c>
      <c r="S260" s="58">
        <v>2950</v>
      </c>
      <c r="T260" s="10">
        <v>50.5</v>
      </c>
      <c r="U260" s="10">
        <v>47.61</v>
      </c>
      <c r="V260" s="10">
        <v>53.28</v>
      </c>
      <c r="W260" s="10">
        <v>48.82</v>
      </c>
      <c r="AR260" s="10">
        <v>55.8</v>
      </c>
      <c r="AS260" s="24">
        <v>177</v>
      </c>
      <c r="AT260" s="58">
        <v>2950</v>
      </c>
      <c r="AU260" s="10">
        <v>51.2</v>
      </c>
      <c r="AV260" s="10">
        <v>46.92</v>
      </c>
      <c r="AW260" s="10">
        <v>50.3</v>
      </c>
      <c r="AX260" s="10">
        <v>47.8</v>
      </c>
      <c r="BR260" s="10">
        <v>55.5</v>
      </c>
      <c r="BS260" s="24">
        <v>177</v>
      </c>
      <c r="BT260" s="58">
        <v>2950</v>
      </c>
      <c r="BU260" s="10">
        <v>60.1</v>
      </c>
      <c r="BV260" s="10">
        <v>58.1</v>
      </c>
      <c r="BW260" s="10">
        <v>51.9</v>
      </c>
      <c r="BX260" s="10">
        <v>48.9</v>
      </c>
    </row>
    <row r="261" spans="1:94" x14ac:dyDescent="0.25">
      <c r="A261" s="8">
        <v>44208</v>
      </c>
      <c r="B261" s="25">
        <v>56620</v>
      </c>
      <c r="E261" s="38" t="s">
        <v>738</v>
      </c>
      <c r="G261" s="25" t="s">
        <v>230</v>
      </c>
      <c r="H261" s="90">
        <v>0.6</v>
      </c>
      <c r="I261" s="90" t="s">
        <v>431</v>
      </c>
      <c r="J261" s="90">
        <v>0.6</v>
      </c>
      <c r="K261" s="59" t="s">
        <v>515</v>
      </c>
      <c r="L261" s="59" t="s">
        <v>511</v>
      </c>
      <c r="Q261" s="31">
        <v>55.65</v>
      </c>
      <c r="R261" s="24">
        <v>130</v>
      </c>
      <c r="S261" s="58">
        <v>2950</v>
      </c>
      <c r="T261" s="10">
        <v>50.5</v>
      </c>
      <c r="U261" s="10">
        <v>47.61</v>
      </c>
      <c r="V261" s="10">
        <v>53.28</v>
      </c>
      <c r="W261" s="10">
        <v>48.82</v>
      </c>
      <c r="AR261" s="10">
        <v>55.8</v>
      </c>
      <c r="AS261" s="24">
        <v>177</v>
      </c>
      <c r="AT261" s="58">
        <v>2950</v>
      </c>
      <c r="AU261" s="10">
        <v>51.2</v>
      </c>
      <c r="AV261" s="10">
        <v>46.92</v>
      </c>
      <c r="AW261" s="10">
        <v>50.3</v>
      </c>
      <c r="AX261" s="10">
        <v>47.8</v>
      </c>
      <c r="BR261" s="10">
        <v>55.5</v>
      </c>
      <c r="BS261" s="24">
        <v>177</v>
      </c>
      <c r="BT261" s="58">
        <v>2950</v>
      </c>
      <c r="BU261" s="10">
        <v>60.1</v>
      </c>
      <c r="BV261" s="10">
        <v>58.1</v>
      </c>
      <c r="BW261" s="10">
        <v>51.9</v>
      </c>
      <c r="BX261" s="10">
        <v>48.9</v>
      </c>
    </row>
    <row r="262" spans="1:94" ht="30" x14ac:dyDescent="0.25">
      <c r="A262" s="8">
        <v>44208</v>
      </c>
      <c r="B262" s="25">
        <v>56621</v>
      </c>
      <c r="E262" s="38" t="s">
        <v>738</v>
      </c>
      <c r="G262" s="25" t="s">
        <v>230</v>
      </c>
      <c r="H262" s="90">
        <v>0.6</v>
      </c>
      <c r="I262" s="90" t="s">
        <v>431</v>
      </c>
      <c r="J262" s="90">
        <v>0.6</v>
      </c>
      <c r="K262" s="59" t="s">
        <v>516</v>
      </c>
      <c r="L262" s="59" t="s">
        <v>511</v>
      </c>
      <c r="Q262" s="31">
        <v>55.65</v>
      </c>
      <c r="R262" s="24">
        <v>130</v>
      </c>
      <c r="S262" s="58">
        <v>2950</v>
      </c>
      <c r="T262" s="10">
        <v>50.5</v>
      </c>
      <c r="U262" s="10">
        <v>47.61</v>
      </c>
      <c r="V262" s="10">
        <v>53.28</v>
      </c>
      <c r="W262" s="10">
        <v>48.82</v>
      </c>
      <c r="AR262" s="10">
        <v>55.8</v>
      </c>
      <c r="AS262" s="24">
        <v>177</v>
      </c>
      <c r="AT262" s="58">
        <v>2950</v>
      </c>
      <c r="AU262" s="10">
        <v>51.2</v>
      </c>
      <c r="AV262" s="10">
        <v>46.92</v>
      </c>
      <c r="AW262" s="10">
        <v>50.3</v>
      </c>
      <c r="AX262" s="10">
        <v>47.8</v>
      </c>
      <c r="BR262" s="10">
        <v>55.5</v>
      </c>
      <c r="BS262" s="24">
        <v>177</v>
      </c>
      <c r="BT262" s="58">
        <v>2950</v>
      </c>
      <c r="BU262" s="10">
        <v>60.1</v>
      </c>
      <c r="BV262" s="10">
        <v>58.1</v>
      </c>
      <c r="BW262" s="10">
        <v>51.9</v>
      </c>
      <c r="BX262" s="10">
        <v>48.9</v>
      </c>
    </row>
    <row r="263" spans="1:94" ht="30" x14ac:dyDescent="0.25">
      <c r="A263" s="8">
        <v>44208</v>
      </c>
      <c r="B263" s="25">
        <v>56622</v>
      </c>
      <c r="E263" s="38" t="s">
        <v>738</v>
      </c>
      <c r="G263" s="25" t="s">
        <v>230</v>
      </c>
      <c r="H263" s="90">
        <v>0.6</v>
      </c>
      <c r="I263" s="90" t="s">
        <v>431</v>
      </c>
      <c r="J263" s="90">
        <v>0.6</v>
      </c>
      <c r="K263" s="59" t="s">
        <v>517</v>
      </c>
      <c r="L263" s="59" t="s">
        <v>388</v>
      </c>
      <c r="Q263" s="31">
        <v>55.65</v>
      </c>
      <c r="R263" s="24">
        <v>130</v>
      </c>
      <c r="S263" s="58">
        <v>2950</v>
      </c>
      <c r="T263" s="10">
        <v>50.5</v>
      </c>
      <c r="U263" s="10">
        <v>47.61</v>
      </c>
      <c r="V263" s="10">
        <v>53.28</v>
      </c>
      <c r="W263" s="10">
        <v>48.82</v>
      </c>
      <c r="AR263" s="10">
        <v>55.8</v>
      </c>
      <c r="AS263" s="24">
        <v>177</v>
      </c>
      <c r="AT263" s="58">
        <v>2950</v>
      </c>
      <c r="AU263" s="10">
        <v>51.2</v>
      </c>
      <c r="AV263" s="10">
        <v>46.92</v>
      </c>
      <c r="AW263" s="10">
        <v>50.3</v>
      </c>
      <c r="AX263" s="10">
        <v>47.8</v>
      </c>
      <c r="BR263" s="10">
        <v>55.5</v>
      </c>
      <c r="BS263" s="24">
        <v>177</v>
      </c>
      <c r="BT263" s="58">
        <v>2950</v>
      </c>
      <c r="BU263" s="10">
        <v>60.1</v>
      </c>
      <c r="BV263" s="10">
        <v>58.1</v>
      </c>
      <c r="BW263" s="10">
        <v>51.9</v>
      </c>
      <c r="BX263" s="10">
        <v>48.9</v>
      </c>
    </row>
    <row r="264" spans="1:94" x14ac:dyDescent="0.25">
      <c r="A264" s="8">
        <v>44208</v>
      </c>
      <c r="B264" s="25">
        <v>56623</v>
      </c>
      <c r="E264" s="38" t="s">
        <v>738</v>
      </c>
      <c r="G264" s="25" t="s">
        <v>230</v>
      </c>
      <c r="H264" s="90">
        <v>0.6</v>
      </c>
      <c r="I264" s="90" t="s">
        <v>431</v>
      </c>
      <c r="J264" s="90">
        <v>0.6</v>
      </c>
      <c r="K264" s="59" t="s">
        <v>225</v>
      </c>
      <c r="L264" s="59" t="s">
        <v>511</v>
      </c>
      <c r="Q264" s="31">
        <v>55.65</v>
      </c>
      <c r="R264" s="24">
        <v>130</v>
      </c>
      <c r="S264" s="58">
        <v>2950</v>
      </c>
      <c r="T264" s="10">
        <v>50.5</v>
      </c>
      <c r="U264" s="10">
        <v>47.61</v>
      </c>
      <c r="V264" s="10">
        <v>53.28</v>
      </c>
      <c r="W264" s="10">
        <v>48.82</v>
      </c>
      <c r="AR264" s="10">
        <v>55.8</v>
      </c>
      <c r="AS264" s="24">
        <v>177</v>
      </c>
      <c r="AT264" s="58">
        <v>2950</v>
      </c>
      <c r="AU264" s="10">
        <v>51.2</v>
      </c>
      <c r="AV264" s="10">
        <v>46.92</v>
      </c>
      <c r="AW264" s="10">
        <v>50.3</v>
      </c>
      <c r="AX264" s="10">
        <v>47.8</v>
      </c>
      <c r="BR264" s="10">
        <v>55.5</v>
      </c>
      <c r="BS264" s="24">
        <v>177</v>
      </c>
      <c r="BT264" s="58">
        <v>2950</v>
      </c>
      <c r="BU264" s="10">
        <v>60.1</v>
      </c>
      <c r="BV264" s="10">
        <v>58.1</v>
      </c>
      <c r="BW264" s="10">
        <v>51.9</v>
      </c>
      <c r="BX264" s="10">
        <v>48.9</v>
      </c>
    </row>
    <row r="265" spans="1:94" x14ac:dyDescent="0.25">
      <c r="A265" s="8">
        <v>44208</v>
      </c>
      <c r="B265" s="25">
        <v>56624</v>
      </c>
      <c r="E265" s="38" t="s">
        <v>738</v>
      </c>
      <c r="G265" s="25" t="s">
        <v>230</v>
      </c>
      <c r="H265" s="90">
        <v>0.6</v>
      </c>
      <c r="I265" s="90">
        <v>0.6</v>
      </c>
      <c r="J265" s="90">
        <v>0.6</v>
      </c>
      <c r="K265" s="59" t="s">
        <v>225</v>
      </c>
      <c r="L265" s="59" t="s">
        <v>511</v>
      </c>
      <c r="M265" s="95" t="s">
        <v>518</v>
      </c>
      <c r="Q265" s="31">
        <v>55.65</v>
      </c>
      <c r="R265" s="24">
        <v>130</v>
      </c>
      <c r="S265" s="58">
        <v>2950</v>
      </c>
      <c r="T265" s="10">
        <v>50.5</v>
      </c>
      <c r="U265" s="10">
        <v>47.61</v>
      </c>
      <c r="V265" s="10">
        <v>53.28</v>
      </c>
      <c r="W265" s="10">
        <v>48.82</v>
      </c>
      <c r="AR265" s="10">
        <v>55.8</v>
      </c>
      <c r="AS265" s="24">
        <v>177</v>
      </c>
      <c r="AT265" s="58">
        <v>2950</v>
      </c>
      <c r="AU265" s="10">
        <v>51.2</v>
      </c>
      <c r="AV265" s="10">
        <v>46.92</v>
      </c>
      <c r="AW265" s="10">
        <v>50.3</v>
      </c>
      <c r="AX265" s="10">
        <v>47.8</v>
      </c>
      <c r="BR265" s="10">
        <v>55.5</v>
      </c>
      <c r="BS265" s="24">
        <v>177</v>
      </c>
      <c r="BT265" s="58">
        <v>2950</v>
      </c>
      <c r="BU265" s="10">
        <v>60.1</v>
      </c>
      <c r="BV265" s="10">
        <v>58.1</v>
      </c>
      <c r="BW265" s="10">
        <v>51.9</v>
      </c>
      <c r="BX265" s="10">
        <v>48.9</v>
      </c>
    </row>
    <row r="266" spans="1:94" ht="75" x14ac:dyDescent="0.25">
      <c r="A266" s="8">
        <v>44208</v>
      </c>
      <c r="B266" s="25">
        <v>56625</v>
      </c>
      <c r="E266" s="38" t="s">
        <v>738</v>
      </c>
      <c r="G266" s="25" t="s">
        <v>178</v>
      </c>
      <c r="H266" s="100">
        <v>0.6</v>
      </c>
      <c r="I266" s="99">
        <v>0.6</v>
      </c>
      <c r="J266" s="100">
        <v>0.6</v>
      </c>
      <c r="K266" s="59" t="s">
        <v>519</v>
      </c>
      <c r="L266" s="59" t="s">
        <v>521</v>
      </c>
      <c r="M266" s="95" t="s">
        <v>520</v>
      </c>
      <c r="N266" s="27" t="s">
        <v>534</v>
      </c>
      <c r="Q266" s="31">
        <v>55.65</v>
      </c>
      <c r="R266" s="24">
        <v>130</v>
      </c>
      <c r="S266" s="58">
        <v>2950</v>
      </c>
      <c r="T266" s="10">
        <v>50.5</v>
      </c>
      <c r="U266" s="10">
        <v>47.61</v>
      </c>
      <c r="V266" s="10">
        <v>53.28</v>
      </c>
      <c r="W266" s="10">
        <v>48.82</v>
      </c>
      <c r="AR266" s="10">
        <v>55.8</v>
      </c>
      <c r="AS266" s="24">
        <v>177</v>
      </c>
      <c r="AT266" s="58">
        <v>2950</v>
      </c>
      <c r="AU266" s="10">
        <v>51.2</v>
      </c>
      <c r="AV266" s="10">
        <v>46.92</v>
      </c>
      <c r="AW266" s="10">
        <v>50.3</v>
      </c>
      <c r="AX266" s="10">
        <v>47.8</v>
      </c>
      <c r="BR266" s="10">
        <v>55.5</v>
      </c>
      <c r="BS266" s="24">
        <v>177</v>
      </c>
      <c r="BT266" s="58">
        <v>2950</v>
      </c>
      <c r="BU266" s="10">
        <v>60.1</v>
      </c>
      <c r="BV266" s="10">
        <v>58.1</v>
      </c>
      <c r="BW266" s="10">
        <v>51.9</v>
      </c>
      <c r="BX266" s="10">
        <v>48.9</v>
      </c>
    </row>
    <row r="267" spans="1:94" ht="30" x14ac:dyDescent="0.25">
      <c r="A267" s="8">
        <v>44208</v>
      </c>
      <c r="B267" s="25">
        <v>56626</v>
      </c>
      <c r="E267" s="38" t="s">
        <v>738</v>
      </c>
      <c r="G267" s="25" t="s">
        <v>178</v>
      </c>
      <c r="H267" s="99">
        <v>0.6</v>
      </c>
      <c r="I267" s="90" t="s">
        <v>431</v>
      </c>
      <c r="J267" s="99">
        <v>0.6</v>
      </c>
      <c r="K267" s="59" t="s">
        <v>522</v>
      </c>
      <c r="L267" s="59" t="s">
        <v>526</v>
      </c>
      <c r="Q267" s="31">
        <v>55.65</v>
      </c>
      <c r="R267" s="24">
        <v>130</v>
      </c>
      <c r="S267" s="58">
        <v>2950</v>
      </c>
      <c r="T267" s="10">
        <v>50.6</v>
      </c>
      <c r="U267" s="10">
        <v>47.61</v>
      </c>
      <c r="V267" s="10">
        <v>53.5</v>
      </c>
      <c r="W267" s="10">
        <v>48.8</v>
      </c>
      <c r="AR267" s="10">
        <v>55.8</v>
      </c>
      <c r="AS267" s="24">
        <v>177</v>
      </c>
      <c r="AT267" s="58">
        <v>2950</v>
      </c>
      <c r="AU267" s="10">
        <v>51.2</v>
      </c>
      <c r="AV267" s="10">
        <v>46.92</v>
      </c>
      <c r="AW267" s="10">
        <v>50.3</v>
      </c>
      <c r="AX267" s="10">
        <v>47.8</v>
      </c>
      <c r="BR267" s="10">
        <v>55.5</v>
      </c>
      <c r="BS267" s="24">
        <v>177</v>
      </c>
      <c r="BT267" s="58">
        <v>2950</v>
      </c>
      <c r="BU267" s="10">
        <v>60.1</v>
      </c>
      <c r="BV267" s="10">
        <v>58.1</v>
      </c>
      <c r="BW267" s="10">
        <v>51.9</v>
      </c>
      <c r="BX267" s="10">
        <v>48.9</v>
      </c>
    </row>
    <row r="268" spans="1:94" ht="30" x14ac:dyDescent="0.25">
      <c r="A268" s="8">
        <v>44208</v>
      </c>
      <c r="B268" s="25">
        <v>56627</v>
      </c>
      <c r="E268" s="38" t="s">
        <v>738</v>
      </c>
      <c r="G268" s="25" t="s">
        <v>230</v>
      </c>
      <c r="H268" s="90">
        <v>0.6</v>
      </c>
      <c r="I268" s="90">
        <v>0.6</v>
      </c>
      <c r="J268" s="90">
        <v>0.6</v>
      </c>
      <c r="K268" s="59" t="s">
        <v>525</v>
      </c>
      <c r="L268" s="59" t="s">
        <v>511</v>
      </c>
      <c r="M268" s="95" t="s">
        <v>524</v>
      </c>
      <c r="Q268" s="31">
        <v>55.65</v>
      </c>
      <c r="R268" s="24">
        <v>130</v>
      </c>
      <c r="S268" s="58">
        <v>2950</v>
      </c>
      <c r="T268" s="10">
        <v>50.6</v>
      </c>
      <c r="U268" s="10">
        <v>47.61</v>
      </c>
      <c r="V268" s="10">
        <v>53.5</v>
      </c>
      <c r="W268" s="10">
        <v>48.8</v>
      </c>
      <c r="AB268" s="9"/>
      <c r="AC268" s="9"/>
      <c r="AD268" s="9"/>
      <c r="AE268" s="9"/>
      <c r="AF268" s="9"/>
      <c r="AG268" s="9"/>
      <c r="AH268" s="9"/>
      <c r="AR268" s="10">
        <v>55.8</v>
      </c>
      <c r="AS268" s="24">
        <v>177</v>
      </c>
      <c r="AT268" s="58">
        <v>2950</v>
      </c>
      <c r="AU268" s="10">
        <v>51.2</v>
      </c>
      <c r="AV268" s="10">
        <v>46.92</v>
      </c>
      <c r="AW268" s="10">
        <v>50.3</v>
      </c>
      <c r="AX268" s="10">
        <v>47.8</v>
      </c>
      <c r="BR268" s="10">
        <v>55.5</v>
      </c>
      <c r="BS268" s="24">
        <v>177</v>
      </c>
      <c r="BT268" s="58">
        <v>2950</v>
      </c>
      <c r="BU268" s="10">
        <v>60.1</v>
      </c>
      <c r="BV268" s="10">
        <v>58.1</v>
      </c>
      <c r="BW268" s="10">
        <v>51.9</v>
      </c>
      <c r="BX268" s="10">
        <v>48.9</v>
      </c>
    </row>
    <row r="269" spans="1:94" x14ac:dyDescent="0.25">
      <c r="A269" s="8">
        <v>44208</v>
      </c>
      <c r="B269" s="25">
        <v>56628</v>
      </c>
      <c r="E269" s="38" t="s">
        <v>738</v>
      </c>
      <c r="G269" s="25" t="s">
        <v>230</v>
      </c>
      <c r="H269" s="90">
        <v>0.6</v>
      </c>
      <c r="I269" s="90">
        <v>0.6</v>
      </c>
      <c r="J269" s="90">
        <v>0.6</v>
      </c>
      <c r="K269" s="59" t="s">
        <v>527</v>
      </c>
      <c r="L269" s="59" t="s">
        <v>528</v>
      </c>
      <c r="Q269" s="31">
        <v>55.65</v>
      </c>
      <c r="R269" s="24">
        <v>130</v>
      </c>
      <c r="S269" s="58">
        <v>2950</v>
      </c>
      <c r="T269" s="10">
        <v>50.6</v>
      </c>
      <c r="U269" s="10">
        <v>47.61</v>
      </c>
      <c r="V269" s="10">
        <v>53.5</v>
      </c>
      <c r="W269" s="10">
        <v>48.8</v>
      </c>
      <c r="AA269" s="10" t="s">
        <v>230</v>
      </c>
      <c r="AB269" s="9">
        <v>-1</v>
      </c>
      <c r="AC269" s="9">
        <v>45</v>
      </c>
      <c r="AD269" s="9">
        <v>1</v>
      </c>
      <c r="AE269" s="9">
        <v>0</v>
      </c>
      <c r="AF269" s="9">
        <v>6</v>
      </c>
      <c r="AG269" s="9">
        <v>2.9</v>
      </c>
      <c r="AH269" s="9">
        <v>-0.2</v>
      </c>
      <c r="AI269" s="9">
        <v>-1</v>
      </c>
      <c r="AJ269" s="9">
        <v>45</v>
      </c>
      <c r="AK269" s="9">
        <v>1</v>
      </c>
      <c r="AL269" s="9">
        <v>0</v>
      </c>
      <c r="AM269" s="9">
        <v>6</v>
      </c>
      <c r="AN269" s="9">
        <v>2.9</v>
      </c>
      <c r="AO269" s="9">
        <v>-0.2</v>
      </c>
      <c r="AR269" s="10">
        <v>55.8</v>
      </c>
      <c r="AS269" s="24">
        <v>177</v>
      </c>
      <c r="AT269" s="58">
        <v>2950</v>
      </c>
      <c r="AU269" s="10">
        <v>51.2</v>
      </c>
      <c r="AV269" s="10">
        <v>46.92</v>
      </c>
      <c r="AW269" s="10">
        <v>50.3</v>
      </c>
      <c r="AX269" s="10">
        <v>47.8</v>
      </c>
      <c r="BB269" s="10" t="s">
        <v>178</v>
      </c>
      <c r="BC269" s="9">
        <v>-1</v>
      </c>
      <c r="BD269" s="9">
        <v>45</v>
      </c>
      <c r="BE269" s="9">
        <v>1</v>
      </c>
      <c r="BF269" s="9">
        <v>0</v>
      </c>
      <c r="BG269" s="9">
        <v>6</v>
      </c>
      <c r="BH269" s="9">
        <v>2.9</v>
      </c>
      <c r="BI269" s="9">
        <v>-0.2</v>
      </c>
      <c r="BJ269" s="9">
        <v>-1</v>
      </c>
      <c r="BK269" s="9">
        <v>45</v>
      </c>
      <c r="BL269" s="9">
        <v>1</v>
      </c>
      <c r="BM269" s="9">
        <v>0</v>
      </c>
      <c r="BN269" s="9">
        <v>6</v>
      </c>
      <c r="BO269" s="9">
        <v>2.9</v>
      </c>
      <c r="BP269" s="9">
        <v>-0.2</v>
      </c>
      <c r="BR269" s="10">
        <v>55.5</v>
      </c>
      <c r="BS269" s="24">
        <v>177</v>
      </c>
      <c r="BT269" s="58">
        <v>2950</v>
      </c>
      <c r="BU269" s="10">
        <v>60.1</v>
      </c>
      <c r="BV269" s="10">
        <v>58.1</v>
      </c>
      <c r="BW269" s="10">
        <v>51.9</v>
      </c>
      <c r="BX269" s="10">
        <v>48.9</v>
      </c>
      <c r="CB269" s="10" t="s">
        <v>178</v>
      </c>
      <c r="CC269" s="9">
        <v>-1</v>
      </c>
      <c r="CD269" s="9">
        <v>45</v>
      </c>
      <c r="CE269" s="9">
        <v>1</v>
      </c>
      <c r="CF269" s="9">
        <v>0</v>
      </c>
      <c r="CG269" s="9">
        <v>6</v>
      </c>
      <c r="CH269" s="9">
        <v>2.9</v>
      </c>
      <c r="CI269" s="9">
        <v>-0.2</v>
      </c>
      <c r="CJ269" s="9">
        <v>-1</v>
      </c>
      <c r="CK269" s="9">
        <v>45</v>
      </c>
      <c r="CL269" s="9">
        <v>1</v>
      </c>
      <c r="CM269" s="9">
        <v>0</v>
      </c>
      <c r="CN269" s="9">
        <v>6</v>
      </c>
      <c r="CO269" s="9">
        <v>2.9</v>
      </c>
      <c r="CP269" s="9">
        <v>-0.2</v>
      </c>
    </row>
    <row r="270" spans="1:94" x14ac:dyDescent="0.25">
      <c r="A270" s="8">
        <v>44208</v>
      </c>
      <c r="B270" s="25">
        <v>56629</v>
      </c>
      <c r="E270" s="38" t="s">
        <v>738</v>
      </c>
      <c r="F270" s="38"/>
      <c r="G270" s="25" t="s">
        <v>230</v>
      </c>
      <c r="H270" s="90">
        <v>0.6</v>
      </c>
      <c r="I270" s="90">
        <v>0.6</v>
      </c>
      <c r="J270" s="90">
        <v>0.6</v>
      </c>
      <c r="Q270" s="31">
        <v>55.65</v>
      </c>
      <c r="R270" s="24">
        <v>130</v>
      </c>
      <c r="S270" s="58">
        <v>2950</v>
      </c>
      <c r="T270" s="10">
        <v>50.6</v>
      </c>
      <c r="U270" s="10">
        <v>47.61</v>
      </c>
      <c r="V270" s="10">
        <v>53.5</v>
      </c>
      <c r="W270" s="10">
        <v>48.8</v>
      </c>
      <c r="Z270" s="59"/>
      <c r="AA270" s="10" t="s">
        <v>230</v>
      </c>
      <c r="AB270" s="9">
        <v>-1</v>
      </c>
      <c r="AC270" s="9">
        <v>45</v>
      </c>
      <c r="AD270" s="9">
        <v>1</v>
      </c>
      <c r="AE270" s="9">
        <v>0</v>
      </c>
      <c r="AF270" s="9">
        <v>6</v>
      </c>
      <c r="AG270" s="9">
        <v>2.9</v>
      </c>
      <c r="AH270" s="9">
        <v>-0.2</v>
      </c>
      <c r="AI270" s="9">
        <v>-1</v>
      </c>
      <c r="AJ270" s="9">
        <v>45</v>
      </c>
      <c r="AK270" s="9">
        <v>1</v>
      </c>
      <c r="AL270" s="9">
        <v>0</v>
      </c>
      <c r="AM270" s="9">
        <v>6</v>
      </c>
      <c r="AN270" s="9">
        <v>2.9</v>
      </c>
      <c r="AO270" s="9">
        <v>-0.2</v>
      </c>
      <c r="AR270" s="10">
        <v>55.8</v>
      </c>
      <c r="AS270" s="24">
        <v>177</v>
      </c>
      <c r="AT270" s="58">
        <v>2950</v>
      </c>
      <c r="AU270" s="10">
        <v>51.2</v>
      </c>
      <c r="AV270" s="10">
        <v>46.92</v>
      </c>
      <c r="AW270" s="10">
        <v>50.3</v>
      </c>
      <c r="AX270" s="10">
        <v>47.8</v>
      </c>
      <c r="BA270" s="59"/>
      <c r="BB270" s="10" t="s">
        <v>178</v>
      </c>
      <c r="BC270" s="9">
        <v>-1</v>
      </c>
      <c r="BD270" s="9">
        <v>45</v>
      </c>
      <c r="BE270" s="9">
        <v>1</v>
      </c>
      <c r="BF270" s="9">
        <v>0</v>
      </c>
      <c r="BG270" s="9">
        <v>6</v>
      </c>
      <c r="BH270" s="9">
        <v>2.9</v>
      </c>
      <c r="BI270" s="9">
        <v>-0.2</v>
      </c>
      <c r="BJ270" s="9">
        <v>-1</v>
      </c>
      <c r="BK270" s="9">
        <v>45</v>
      </c>
      <c r="BL270" s="9">
        <v>1</v>
      </c>
      <c r="BM270" s="9">
        <v>0</v>
      </c>
      <c r="BN270" s="9">
        <v>6</v>
      </c>
      <c r="BO270" s="9">
        <v>2.9</v>
      </c>
      <c r="BP270" s="9">
        <v>-0.2</v>
      </c>
      <c r="BR270" s="10">
        <v>55.5</v>
      </c>
      <c r="BS270" s="24">
        <v>177</v>
      </c>
      <c r="BT270" s="58">
        <v>2950</v>
      </c>
      <c r="BU270" s="10">
        <v>60.1</v>
      </c>
      <c r="BV270" s="10">
        <v>58.1</v>
      </c>
      <c r="BW270" s="10">
        <v>51.9</v>
      </c>
      <c r="BX270" s="10">
        <v>48.9</v>
      </c>
      <c r="BZ270" s="59"/>
      <c r="CA270" s="59"/>
      <c r="CB270" s="10" t="s">
        <v>178</v>
      </c>
      <c r="CC270" s="9">
        <v>-1</v>
      </c>
      <c r="CD270" s="9">
        <v>45</v>
      </c>
      <c r="CE270" s="9">
        <v>1</v>
      </c>
      <c r="CF270" s="9">
        <v>0</v>
      </c>
      <c r="CG270" s="9">
        <v>6</v>
      </c>
      <c r="CH270" s="9">
        <v>2.9</v>
      </c>
      <c r="CI270" s="9">
        <v>-0.2</v>
      </c>
      <c r="CJ270" s="9">
        <v>-1</v>
      </c>
      <c r="CK270" s="9">
        <v>45</v>
      </c>
      <c r="CL270" s="9">
        <v>1</v>
      </c>
      <c r="CM270" s="9">
        <v>0</v>
      </c>
      <c r="CN270" s="9">
        <v>6</v>
      </c>
      <c r="CO270" s="9">
        <v>2.9</v>
      </c>
      <c r="CP270" s="9">
        <v>-0.2</v>
      </c>
    </row>
    <row r="271" spans="1:94" x14ac:dyDescent="0.25">
      <c r="A271" s="8">
        <v>44208</v>
      </c>
      <c r="B271" s="25">
        <v>56630</v>
      </c>
      <c r="E271" s="38" t="s">
        <v>738</v>
      </c>
      <c r="F271" s="38"/>
      <c r="G271" s="25" t="s">
        <v>230</v>
      </c>
      <c r="H271" s="90">
        <v>0.6</v>
      </c>
      <c r="I271" s="90">
        <v>0.6</v>
      </c>
      <c r="J271" s="90">
        <v>0.6</v>
      </c>
      <c r="M271" s="122" t="s">
        <v>532</v>
      </c>
      <c r="Q271" s="31">
        <v>55.65</v>
      </c>
      <c r="R271" s="24">
        <v>130</v>
      </c>
      <c r="S271" s="58">
        <v>2950</v>
      </c>
      <c r="T271" s="10">
        <v>50.6</v>
      </c>
      <c r="U271" s="10">
        <v>47.61</v>
      </c>
      <c r="V271" s="10">
        <v>53.5</v>
      </c>
      <c r="W271" s="10">
        <v>48.8</v>
      </c>
      <c r="Z271" s="59"/>
      <c r="AA271" s="10" t="s">
        <v>230</v>
      </c>
      <c r="AB271" s="9">
        <v>-1</v>
      </c>
      <c r="AC271" s="9">
        <v>45</v>
      </c>
      <c r="AD271" s="9">
        <v>1</v>
      </c>
      <c r="AE271" s="9">
        <v>0</v>
      </c>
      <c r="AF271" s="9">
        <v>6</v>
      </c>
      <c r="AG271" s="9">
        <v>2.9</v>
      </c>
      <c r="AH271" s="9">
        <v>-0.2</v>
      </c>
      <c r="AI271" s="9">
        <v>-1</v>
      </c>
      <c r="AJ271" s="9">
        <v>45</v>
      </c>
      <c r="AK271" s="9">
        <v>1</v>
      </c>
      <c r="AL271" s="9">
        <v>0</v>
      </c>
      <c r="AM271" s="9">
        <v>6</v>
      </c>
      <c r="AN271" s="9">
        <v>2.9</v>
      </c>
      <c r="AO271" s="9">
        <v>-0.2</v>
      </c>
      <c r="AR271" s="10">
        <v>55.8</v>
      </c>
      <c r="AS271" s="24">
        <v>177</v>
      </c>
      <c r="AT271" s="58">
        <v>2950</v>
      </c>
      <c r="AU271" s="10">
        <v>51.2</v>
      </c>
      <c r="AV271" s="10">
        <v>46.92</v>
      </c>
      <c r="AW271" s="10">
        <v>50.3</v>
      </c>
      <c r="AX271" s="10">
        <v>47.8</v>
      </c>
      <c r="BA271" s="59"/>
      <c r="BB271" s="10" t="s">
        <v>178</v>
      </c>
      <c r="BC271" s="9">
        <v>-1</v>
      </c>
      <c r="BD271" s="9">
        <v>45</v>
      </c>
      <c r="BE271" s="9">
        <v>1</v>
      </c>
      <c r="BF271" s="9">
        <v>0</v>
      </c>
      <c r="BG271" s="9">
        <v>6</v>
      </c>
      <c r="BH271" s="9">
        <v>2.9</v>
      </c>
      <c r="BI271" s="9">
        <v>-0.2</v>
      </c>
      <c r="BJ271" s="9">
        <v>-1</v>
      </c>
      <c r="BK271" s="9">
        <v>45</v>
      </c>
      <c r="BL271" s="9">
        <v>1</v>
      </c>
      <c r="BM271" s="9">
        <v>0</v>
      </c>
      <c r="BN271" s="9">
        <v>6</v>
      </c>
      <c r="BO271" s="9">
        <v>2.9</v>
      </c>
      <c r="BP271" s="9">
        <v>-0.2</v>
      </c>
      <c r="BR271" s="10">
        <v>55.5</v>
      </c>
      <c r="BS271" s="24">
        <v>177</v>
      </c>
      <c r="BT271" s="58">
        <v>2950</v>
      </c>
      <c r="BU271" s="10">
        <v>60.1</v>
      </c>
      <c r="BV271" s="10">
        <v>58.1</v>
      </c>
      <c r="BW271" s="10">
        <v>51.9</v>
      </c>
      <c r="BX271" s="10">
        <v>48.9</v>
      </c>
      <c r="BZ271" s="59"/>
      <c r="CA271" s="59"/>
      <c r="CB271" s="10" t="s">
        <v>178</v>
      </c>
      <c r="CC271" s="9">
        <v>-1</v>
      </c>
      <c r="CD271" s="9">
        <v>45</v>
      </c>
      <c r="CE271" s="9">
        <v>1</v>
      </c>
      <c r="CF271" s="9">
        <v>0</v>
      </c>
      <c r="CG271" s="9">
        <v>6</v>
      </c>
      <c r="CH271" s="9">
        <v>2.9</v>
      </c>
      <c r="CI271" s="9">
        <v>-0.2</v>
      </c>
      <c r="CJ271" s="9">
        <v>-1</v>
      </c>
      <c r="CK271" s="9">
        <v>45</v>
      </c>
      <c r="CL271" s="9">
        <v>1</v>
      </c>
      <c r="CM271" s="9">
        <v>0</v>
      </c>
      <c r="CN271" s="9">
        <v>6</v>
      </c>
      <c r="CO271" s="9">
        <v>2.9</v>
      </c>
      <c r="CP271" s="9">
        <v>-0.2</v>
      </c>
    </row>
    <row r="272" spans="1:94" ht="60" x14ac:dyDescent="0.25">
      <c r="A272" s="8">
        <v>44208</v>
      </c>
      <c r="B272" s="25">
        <v>56631</v>
      </c>
      <c r="E272" s="38" t="s">
        <v>738</v>
      </c>
      <c r="G272" s="25" t="s">
        <v>230</v>
      </c>
      <c r="H272" s="90">
        <v>0.6</v>
      </c>
      <c r="I272" s="90">
        <v>0.6</v>
      </c>
      <c r="J272" s="90">
        <v>0.6</v>
      </c>
      <c r="K272" s="59" t="s">
        <v>529</v>
      </c>
      <c r="L272" s="59" t="s">
        <v>511</v>
      </c>
      <c r="N272" s="121" t="s">
        <v>530</v>
      </c>
      <c r="Q272" s="31">
        <v>55.65</v>
      </c>
      <c r="R272" s="24">
        <v>130</v>
      </c>
      <c r="S272" s="58">
        <v>2950</v>
      </c>
      <c r="T272" s="10">
        <v>50.3</v>
      </c>
      <c r="U272" s="10">
        <v>48</v>
      </c>
      <c r="V272" s="10">
        <v>53</v>
      </c>
      <c r="W272" s="10">
        <v>49</v>
      </c>
      <c r="AA272" s="10" t="s">
        <v>230</v>
      </c>
      <c r="AB272" s="9">
        <v>-1</v>
      </c>
      <c r="AC272" s="9">
        <v>45</v>
      </c>
      <c r="AD272" s="9">
        <v>1</v>
      </c>
      <c r="AE272" s="9">
        <v>0</v>
      </c>
      <c r="AF272" s="9">
        <v>6</v>
      </c>
      <c r="AG272" s="9">
        <v>2.9</v>
      </c>
      <c r="AH272" s="9">
        <v>-0.2</v>
      </c>
      <c r="AI272" s="9">
        <v>-1</v>
      </c>
      <c r="AJ272" s="9">
        <v>45</v>
      </c>
      <c r="AK272" s="9">
        <v>1</v>
      </c>
      <c r="AL272" s="9">
        <v>0</v>
      </c>
      <c r="AM272" s="9">
        <v>6</v>
      </c>
      <c r="AN272" s="9">
        <v>2.9</v>
      </c>
      <c r="AO272" s="9">
        <v>-0.2</v>
      </c>
      <c r="AR272" s="10">
        <v>55.8</v>
      </c>
      <c r="AS272" s="24">
        <v>177</v>
      </c>
      <c r="AT272" s="58">
        <v>2950</v>
      </c>
      <c r="AU272" s="10">
        <v>51.2</v>
      </c>
      <c r="AV272" s="10">
        <v>46.92</v>
      </c>
      <c r="AW272" s="10">
        <v>50.3</v>
      </c>
      <c r="AX272" s="10">
        <v>47.8</v>
      </c>
      <c r="BB272" s="10" t="s">
        <v>178</v>
      </c>
      <c r="BC272" s="9">
        <v>-1</v>
      </c>
      <c r="BD272" s="9">
        <v>45</v>
      </c>
      <c r="BE272" s="9">
        <v>1</v>
      </c>
      <c r="BF272" s="9">
        <v>0</v>
      </c>
      <c r="BG272" s="9">
        <v>6</v>
      </c>
      <c r="BH272" s="9">
        <v>2.9</v>
      </c>
      <c r="BI272" s="9">
        <v>-0.2</v>
      </c>
      <c r="BJ272" s="9">
        <v>-1</v>
      </c>
      <c r="BK272" s="9">
        <v>45</v>
      </c>
      <c r="BL272" s="9">
        <v>1</v>
      </c>
      <c r="BM272" s="9">
        <v>0</v>
      </c>
      <c r="BN272" s="9">
        <v>6</v>
      </c>
      <c r="BO272" s="9">
        <v>2.9</v>
      </c>
      <c r="BP272" s="9">
        <v>-0.2</v>
      </c>
      <c r="BR272" s="10">
        <v>55.5</v>
      </c>
      <c r="BS272" s="24">
        <v>177</v>
      </c>
      <c r="BT272" s="58">
        <v>2950</v>
      </c>
      <c r="BU272" s="10">
        <v>60.1</v>
      </c>
      <c r="BV272" s="10">
        <v>58.1</v>
      </c>
      <c r="BW272" s="10">
        <v>51.9</v>
      </c>
      <c r="BX272" s="10">
        <v>48.9</v>
      </c>
      <c r="CB272" s="10" t="s">
        <v>178</v>
      </c>
      <c r="CC272" s="9">
        <v>-1</v>
      </c>
      <c r="CD272" s="9">
        <v>45</v>
      </c>
      <c r="CE272" s="9">
        <v>1</v>
      </c>
      <c r="CF272" s="9">
        <v>0</v>
      </c>
      <c r="CG272" s="9">
        <v>6</v>
      </c>
      <c r="CH272" s="9">
        <v>2.9</v>
      </c>
      <c r="CI272" s="9">
        <v>-0.2</v>
      </c>
      <c r="CJ272" s="9">
        <v>-1</v>
      </c>
      <c r="CK272" s="9">
        <v>45</v>
      </c>
      <c r="CL272" s="9">
        <v>1</v>
      </c>
      <c r="CM272" s="9">
        <v>0</v>
      </c>
      <c r="CN272" s="9">
        <v>6</v>
      </c>
      <c r="CO272" s="9">
        <v>2.9</v>
      </c>
      <c r="CP272" s="9">
        <v>-0.2</v>
      </c>
    </row>
    <row r="273" spans="1:94" x14ac:dyDescent="0.25">
      <c r="A273" s="8">
        <v>44208</v>
      </c>
      <c r="B273" s="25">
        <v>56632</v>
      </c>
      <c r="E273" s="38" t="s">
        <v>738</v>
      </c>
      <c r="F273" s="38"/>
      <c r="G273" s="25" t="s">
        <v>230</v>
      </c>
      <c r="H273" s="90">
        <v>0.6</v>
      </c>
      <c r="I273" s="90">
        <v>0.6</v>
      </c>
      <c r="J273" s="90">
        <v>0.6</v>
      </c>
      <c r="K273" s="59" t="s">
        <v>452</v>
      </c>
      <c r="L273" s="59" t="s">
        <v>531</v>
      </c>
      <c r="Z273" s="59"/>
      <c r="BA273" s="59"/>
      <c r="BZ273" s="59"/>
      <c r="CA273" s="59"/>
      <c r="CB273" s="10" t="s">
        <v>178</v>
      </c>
      <c r="CC273" s="9">
        <v>-1</v>
      </c>
      <c r="CD273" s="9">
        <v>45</v>
      </c>
      <c r="CE273" s="9">
        <v>1</v>
      </c>
      <c r="CF273" s="9">
        <v>0</v>
      </c>
      <c r="CG273" s="9">
        <v>6</v>
      </c>
      <c r="CH273" s="9">
        <v>2.9</v>
      </c>
      <c r="CI273" s="9">
        <v>-0.2</v>
      </c>
      <c r="CJ273" s="9">
        <v>-1</v>
      </c>
      <c r="CK273" s="9">
        <v>45</v>
      </c>
      <c r="CL273" s="9">
        <v>1</v>
      </c>
      <c r="CM273" s="9">
        <v>0</v>
      </c>
      <c r="CN273" s="9">
        <v>6</v>
      </c>
      <c r="CO273" s="9">
        <v>2.9</v>
      </c>
      <c r="CP273" s="9">
        <v>-0.2</v>
      </c>
    </row>
    <row r="274" spans="1:94" x14ac:dyDescent="0.25">
      <c r="A274" s="8">
        <v>44208</v>
      </c>
      <c r="B274" s="25">
        <v>56633</v>
      </c>
      <c r="E274" s="38" t="s">
        <v>738</v>
      </c>
      <c r="G274" s="25" t="s">
        <v>178</v>
      </c>
      <c r="H274" s="100">
        <v>0.6</v>
      </c>
      <c r="I274" s="99">
        <v>0.6</v>
      </c>
      <c r="J274" s="99">
        <v>0.6</v>
      </c>
      <c r="K274" s="3" t="s">
        <v>225</v>
      </c>
      <c r="L274" s="123" t="s">
        <v>533</v>
      </c>
      <c r="M274" s="95" t="s">
        <v>543</v>
      </c>
      <c r="CB274" s="10" t="s">
        <v>178</v>
      </c>
      <c r="CC274" s="9">
        <v>-1</v>
      </c>
      <c r="CD274" s="9">
        <v>45</v>
      </c>
      <c r="CE274" s="9">
        <v>1</v>
      </c>
      <c r="CF274" s="9">
        <v>0</v>
      </c>
      <c r="CG274" s="9">
        <v>6</v>
      </c>
      <c r="CH274" s="9">
        <v>2.9</v>
      </c>
      <c r="CI274" s="9">
        <v>-0.2</v>
      </c>
      <c r="CJ274" s="9">
        <v>-1</v>
      </c>
      <c r="CK274" s="9">
        <v>45</v>
      </c>
      <c r="CL274" s="9">
        <v>1</v>
      </c>
      <c r="CM274" s="9">
        <v>0</v>
      </c>
      <c r="CN274" s="9">
        <v>6</v>
      </c>
      <c r="CO274" s="9">
        <v>2.9</v>
      </c>
      <c r="CP274" s="9">
        <v>-0.2</v>
      </c>
    </row>
    <row r="275" spans="1:94" s="7" customFormat="1" x14ac:dyDescent="0.25">
      <c r="A275" s="82"/>
      <c r="B275" s="85"/>
      <c r="C275" s="83"/>
      <c r="D275" s="83"/>
      <c r="E275" s="84"/>
      <c r="F275" s="84"/>
      <c r="G275" s="85"/>
      <c r="H275" s="94"/>
      <c r="I275" s="94"/>
      <c r="J275" s="94"/>
      <c r="K275" s="86"/>
      <c r="L275" s="86"/>
      <c r="M275" s="98"/>
      <c r="N275" s="86"/>
      <c r="O275" s="83"/>
      <c r="Q275" s="87"/>
      <c r="R275" s="83"/>
      <c r="S275" s="88"/>
      <c r="T275" s="17"/>
      <c r="U275" s="17"/>
      <c r="V275" s="17"/>
      <c r="W275" s="17"/>
      <c r="X275" s="17"/>
      <c r="Y275" s="17"/>
      <c r="Z275" s="86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83"/>
      <c r="AT275" s="88"/>
      <c r="AU275" s="17"/>
      <c r="AV275" s="17"/>
      <c r="AW275" s="17"/>
      <c r="AX275" s="17"/>
      <c r="AY275" s="17"/>
      <c r="AZ275" s="17"/>
      <c r="BA275" s="86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83"/>
      <c r="BT275" s="88"/>
      <c r="BU275" s="17"/>
      <c r="BV275" s="17"/>
      <c r="BW275" s="17"/>
      <c r="BX275" s="17"/>
      <c r="BY275" s="17"/>
      <c r="BZ275" s="86"/>
      <c r="CA275" s="86"/>
    </row>
    <row r="276" spans="1:94" x14ac:dyDescent="0.25">
      <c r="A276" s="8">
        <v>44209</v>
      </c>
      <c r="B276" s="25">
        <v>56641</v>
      </c>
      <c r="E276" s="38" t="s">
        <v>738</v>
      </c>
      <c r="G276" s="25" t="s">
        <v>230</v>
      </c>
      <c r="H276" s="124">
        <v>0.6</v>
      </c>
      <c r="I276" s="124">
        <v>0.6</v>
      </c>
      <c r="J276" s="124">
        <v>0.6</v>
      </c>
      <c r="K276" s="59" t="s">
        <v>535</v>
      </c>
      <c r="L276" s="59" t="s">
        <v>511</v>
      </c>
      <c r="Q276" s="31">
        <v>55.65</v>
      </c>
      <c r="R276" s="24">
        <v>130</v>
      </c>
      <c r="S276" s="58">
        <v>2950</v>
      </c>
      <c r="T276" s="10">
        <v>50.3</v>
      </c>
      <c r="U276" s="10">
        <v>48</v>
      </c>
      <c r="V276" s="10">
        <v>53</v>
      </c>
      <c r="W276" s="10">
        <v>49</v>
      </c>
      <c r="Z276" s="59"/>
      <c r="AA276" s="10" t="s">
        <v>230</v>
      </c>
      <c r="AB276" s="9">
        <v>-1</v>
      </c>
      <c r="AC276" s="9">
        <v>45</v>
      </c>
      <c r="AD276" s="9">
        <v>1</v>
      </c>
      <c r="AE276" s="9">
        <v>0</v>
      </c>
      <c r="AF276" s="9">
        <v>6</v>
      </c>
      <c r="AG276" s="9">
        <v>2.9</v>
      </c>
      <c r="AH276" s="9">
        <v>-0.2</v>
      </c>
      <c r="AI276" s="9">
        <v>-1</v>
      </c>
      <c r="AJ276" s="9">
        <v>45</v>
      </c>
      <c r="AK276" s="9">
        <v>1</v>
      </c>
      <c r="AL276" s="9">
        <v>0</v>
      </c>
      <c r="AM276" s="9">
        <v>6</v>
      </c>
      <c r="AN276" s="9">
        <v>2.9</v>
      </c>
      <c r="AO276" s="9">
        <v>-0.2</v>
      </c>
      <c r="AR276" s="10">
        <v>55.8</v>
      </c>
      <c r="AS276" s="24">
        <v>177</v>
      </c>
      <c r="AT276" s="58">
        <v>2950</v>
      </c>
      <c r="AU276" s="10">
        <v>51.2</v>
      </c>
      <c r="AV276" s="10">
        <v>46.92</v>
      </c>
      <c r="AW276" s="10">
        <v>50.3</v>
      </c>
      <c r="AX276" s="10">
        <v>47.8</v>
      </c>
      <c r="BA276" s="59"/>
      <c r="BB276" s="10" t="s">
        <v>178</v>
      </c>
      <c r="BC276" s="9">
        <v>-1</v>
      </c>
      <c r="BD276" s="9">
        <v>45</v>
      </c>
      <c r="BE276" s="9">
        <v>1</v>
      </c>
      <c r="BF276" s="9">
        <v>0</v>
      </c>
      <c r="BG276" s="9">
        <v>6</v>
      </c>
      <c r="BH276" s="9">
        <v>2.9</v>
      </c>
      <c r="BI276" s="9">
        <v>-0.2</v>
      </c>
      <c r="BJ276" s="9">
        <v>-1</v>
      </c>
      <c r="BK276" s="9">
        <v>45</v>
      </c>
      <c r="BL276" s="9">
        <v>1</v>
      </c>
      <c r="BM276" s="9">
        <v>0</v>
      </c>
      <c r="BN276" s="9">
        <v>6</v>
      </c>
      <c r="BO276" s="9">
        <v>2.9</v>
      </c>
      <c r="BP276" s="9">
        <v>-0.2</v>
      </c>
      <c r="BR276" s="10">
        <v>55.5</v>
      </c>
      <c r="BS276" s="24">
        <v>177</v>
      </c>
      <c r="BT276" s="58">
        <v>2950</v>
      </c>
      <c r="BU276" s="10">
        <v>60.1</v>
      </c>
      <c r="BV276" s="10">
        <v>58.1</v>
      </c>
      <c r="BW276" s="10">
        <v>51.9</v>
      </c>
      <c r="BX276" s="10">
        <v>48.9</v>
      </c>
      <c r="BZ276" s="59"/>
      <c r="CA276" s="59"/>
      <c r="CB276" s="10" t="s">
        <v>178</v>
      </c>
      <c r="CC276" s="9">
        <v>-1</v>
      </c>
      <c r="CD276" s="9">
        <v>45</v>
      </c>
      <c r="CE276" s="9">
        <v>1</v>
      </c>
      <c r="CF276" s="9">
        <v>0</v>
      </c>
      <c r="CG276" s="9">
        <v>6</v>
      </c>
      <c r="CH276" s="9">
        <v>2.9</v>
      </c>
      <c r="CI276" s="9">
        <v>-0.2</v>
      </c>
      <c r="CJ276" s="9">
        <v>-1</v>
      </c>
      <c r="CK276" s="9">
        <v>45</v>
      </c>
      <c r="CL276" s="9">
        <v>1</v>
      </c>
      <c r="CM276" s="9">
        <v>0</v>
      </c>
      <c r="CN276" s="9">
        <v>6</v>
      </c>
      <c r="CO276" s="9">
        <v>2.9</v>
      </c>
      <c r="CP276" s="9">
        <v>-0.2</v>
      </c>
    </row>
    <row r="277" spans="1:94" x14ac:dyDescent="0.25">
      <c r="A277" s="8">
        <v>44209</v>
      </c>
      <c r="B277" s="25">
        <v>56642</v>
      </c>
      <c r="E277" s="38" t="s">
        <v>738</v>
      </c>
      <c r="G277" s="25" t="s">
        <v>178</v>
      </c>
      <c r="H277" s="99">
        <v>0.6</v>
      </c>
      <c r="I277" s="99">
        <v>0.6</v>
      </c>
      <c r="J277" s="99">
        <v>0.6</v>
      </c>
      <c r="K277" s="59" t="s">
        <v>536</v>
      </c>
      <c r="L277" s="59" t="s">
        <v>537</v>
      </c>
      <c r="Q277" s="31">
        <v>55.65</v>
      </c>
      <c r="R277" s="24">
        <v>130</v>
      </c>
      <c r="S277" s="58">
        <v>2950</v>
      </c>
      <c r="T277" s="10">
        <v>50.3</v>
      </c>
      <c r="U277" s="10">
        <v>48</v>
      </c>
      <c r="V277" s="10">
        <v>53</v>
      </c>
      <c r="W277" s="10">
        <v>49</v>
      </c>
      <c r="AA277" s="10" t="s">
        <v>230</v>
      </c>
      <c r="AB277" s="9">
        <v>-1</v>
      </c>
      <c r="AC277" s="9">
        <v>45</v>
      </c>
      <c r="AD277" s="9">
        <v>1</v>
      </c>
      <c r="AE277" s="9">
        <v>0</v>
      </c>
      <c r="AF277" s="9">
        <v>6</v>
      </c>
      <c r="AG277" s="9">
        <v>2.9</v>
      </c>
      <c r="AH277" s="9">
        <v>-0.2</v>
      </c>
      <c r="AI277" s="9">
        <v>-1</v>
      </c>
      <c r="AJ277" s="9">
        <v>45</v>
      </c>
      <c r="AK277" s="9">
        <v>1</v>
      </c>
      <c r="AL277" s="9">
        <v>0</v>
      </c>
      <c r="AM277" s="9">
        <v>6</v>
      </c>
      <c r="AN277" s="9">
        <v>2.9</v>
      </c>
      <c r="AO277" s="9">
        <v>-0.2</v>
      </c>
      <c r="AR277" s="10">
        <v>55.8</v>
      </c>
      <c r="AS277" s="24">
        <v>177</v>
      </c>
      <c r="AT277" s="58">
        <v>2950</v>
      </c>
      <c r="AU277" s="10">
        <v>51.2</v>
      </c>
      <c r="AV277" s="10">
        <v>46.92</v>
      </c>
      <c r="AW277" s="10">
        <v>50.3</v>
      </c>
      <c r="AX277" s="10">
        <v>47.8</v>
      </c>
      <c r="BR277" s="10">
        <v>55.5</v>
      </c>
      <c r="BS277" s="24">
        <v>177</v>
      </c>
      <c r="BT277" s="58">
        <v>2950</v>
      </c>
      <c r="BU277" s="10">
        <v>60.1</v>
      </c>
      <c r="BV277" s="10">
        <v>58.1</v>
      </c>
      <c r="BW277" s="10">
        <v>51.9</v>
      </c>
      <c r="BX277" s="10">
        <v>48.9</v>
      </c>
    </row>
    <row r="278" spans="1:94" x14ac:dyDescent="0.25">
      <c r="A278" s="8">
        <v>44209</v>
      </c>
      <c r="B278" s="25">
        <v>56643</v>
      </c>
      <c r="E278" s="38" t="s">
        <v>738</v>
      </c>
      <c r="G278" s="125" t="s">
        <v>178</v>
      </c>
      <c r="H278" s="100">
        <v>0.6</v>
      </c>
      <c r="I278" s="100">
        <v>0.6</v>
      </c>
      <c r="J278" s="100">
        <v>0.6</v>
      </c>
      <c r="K278" s="59" t="s">
        <v>538</v>
      </c>
      <c r="L278" s="120" t="s">
        <v>539</v>
      </c>
      <c r="M278" s="3"/>
      <c r="Q278" s="31">
        <v>55.65</v>
      </c>
      <c r="R278" s="24">
        <v>130</v>
      </c>
      <c r="S278" s="58">
        <v>2950</v>
      </c>
      <c r="T278" s="10">
        <v>50.3</v>
      </c>
      <c r="U278" s="10">
        <v>48</v>
      </c>
      <c r="V278" s="10">
        <v>53</v>
      </c>
      <c r="W278" s="10">
        <v>49</v>
      </c>
      <c r="AA278" s="10" t="s">
        <v>230</v>
      </c>
      <c r="AB278" s="9">
        <v>-1</v>
      </c>
      <c r="AC278" s="9">
        <v>45</v>
      </c>
      <c r="AD278" s="9">
        <v>1</v>
      </c>
      <c r="AE278" s="9">
        <v>0</v>
      </c>
      <c r="AF278" s="9">
        <v>6</v>
      </c>
      <c r="AG278" s="9">
        <v>2.9</v>
      </c>
      <c r="AH278" s="9">
        <v>-0.2</v>
      </c>
      <c r="AI278" s="9">
        <v>-1</v>
      </c>
      <c r="AJ278" s="9">
        <v>45</v>
      </c>
      <c r="AK278" s="9">
        <v>1</v>
      </c>
      <c r="AL278" s="9">
        <v>0</v>
      </c>
      <c r="AM278" s="9">
        <v>6</v>
      </c>
      <c r="AN278" s="9">
        <v>2.9</v>
      </c>
      <c r="AO278" s="9">
        <v>-0.2</v>
      </c>
      <c r="AR278" s="10">
        <v>55.8</v>
      </c>
      <c r="AS278" s="24">
        <v>177</v>
      </c>
      <c r="AT278" s="58">
        <v>2950</v>
      </c>
      <c r="AU278" s="10">
        <v>51.2</v>
      </c>
      <c r="AV278" s="10">
        <v>46.92</v>
      </c>
      <c r="AW278" s="10">
        <v>50.3</v>
      </c>
      <c r="AX278" s="10">
        <v>47.8</v>
      </c>
      <c r="BR278" s="10">
        <v>55.5</v>
      </c>
      <c r="BS278" s="24">
        <v>177</v>
      </c>
      <c r="BT278" s="58">
        <v>2950</v>
      </c>
      <c r="BU278" s="10">
        <v>60.1</v>
      </c>
      <c r="BV278" s="10">
        <v>58.1</v>
      </c>
      <c r="BW278" s="10">
        <v>51.9</v>
      </c>
      <c r="BX278" s="10">
        <v>48.9</v>
      </c>
    </row>
    <row r="279" spans="1:94" x14ac:dyDescent="0.25">
      <c r="A279" s="8">
        <v>44209</v>
      </c>
      <c r="B279" s="25">
        <v>56644</v>
      </c>
      <c r="E279" s="38" t="s">
        <v>738</v>
      </c>
      <c r="F279" s="38"/>
      <c r="G279" s="25" t="s">
        <v>230</v>
      </c>
      <c r="H279" s="90">
        <v>0.6</v>
      </c>
      <c r="I279" s="90">
        <v>0.6</v>
      </c>
      <c r="J279" s="90">
        <v>0.6</v>
      </c>
      <c r="L279" s="59" t="s">
        <v>545</v>
      </c>
      <c r="M279" s="120"/>
      <c r="Q279" s="31">
        <v>55.65</v>
      </c>
      <c r="R279" s="24">
        <v>130</v>
      </c>
      <c r="S279" s="58">
        <v>2950</v>
      </c>
      <c r="T279" s="10">
        <v>50.3</v>
      </c>
      <c r="U279" s="10">
        <v>48</v>
      </c>
      <c r="V279" s="10">
        <v>53</v>
      </c>
      <c r="W279" s="10">
        <v>49</v>
      </c>
      <c r="Z279" s="59"/>
      <c r="AA279" s="10" t="s">
        <v>230</v>
      </c>
      <c r="AB279" s="9">
        <v>-1</v>
      </c>
      <c r="AC279" s="9">
        <v>45</v>
      </c>
      <c r="AD279" s="9">
        <v>1</v>
      </c>
      <c r="AE279" s="9">
        <v>0</v>
      </c>
      <c r="AF279" s="9">
        <v>6</v>
      </c>
      <c r="AG279" s="9">
        <v>2.9</v>
      </c>
      <c r="AH279" s="9">
        <v>-0.2</v>
      </c>
      <c r="AI279" s="9">
        <v>-1</v>
      </c>
      <c r="AJ279" s="9">
        <v>45</v>
      </c>
      <c r="AK279" s="9">
        <v>1</v>
      </c>
      <c r="AL279" s="9">
        <v>0</v>
      </c>
      <c r="AM279" s="9">
        <v>6</v>
      </c>
      <c r="AN279" s="9">
        <v>2.9</v>
      </c>
      <c r="AO279" s="9">
        <v>-0.2</v>
      </c>
      <c r="AR279" s="10">
        <v>55.8</v>
      </c>
      <c r="AS279" s="24">
        <v>177</v>
      </c>
      <c r="AT279" s="58">
        <v>2950</v>
      </c>
      <c r="AU279" s="10">
        <v>51.2</v>
      </c>
      <c r="AV279" s="10">
        <v>46.92</v>
      </c>
      <c r="AW279" s="10">
        <v>50.3</v>
      </c>
      <c r="AX279" s="10">
        <v>47.8</v>
      </c>
      <c r="BA279" s="59"/>
      <c r="BR279" s="10">
        <v>55.5</v>
      </c>
      <c r="BS279" s="24">
        <v>177</v>
      </c>
      <c r="BT279" s="58">
        <v>2950</v>
      </c>
      <c r="BU279" s="10">
        <v>60.1</v>
      </c>
      <c r="BV279" s="10">
        <v>58.1</v>
      </c>
      <c r="BW279" s="10">
        <v>51.9</v>
      </c>
      <c r="BX279" s="10">
        <v>48.9</v>
      </c>
      <c r="BZ279" s="59"/>
      <c r="CA279" s="59"/>
    </row>
    <row r="280" spans="1:94" ht="30" x14ac:dyDescent="0.25">
      <c r="A280" s="8">
        <v>44209</v>
      </c>
      <c r="B280" s="25">
        <v>56645</v>
      </c>
      <c r="E280" s="38" t="s">
        <v>738</v>
      </c>
      <c r="G280" s="25" t="s">
        <v>178</v>
      </c>
      <c r="H280" s="100">
        <v>0.6</v>
      </c>
      <c r="I280" s="100">
        <v>0.6</v>
      </c>
      <c r="J280" s="100">
        <v>0.6</v>
      </c>
      <c r="K280" s="59" t="s">
        <v>540</v>
      </c>
      <c r="L280" s="59" t="s">
        <v>546</v>
      </c>
      <c r="M280" s="95" t="s">
        <v>541</v>
      </c>
      <c r="Q280" s="31">
        <v>55.65</v>
      </c>
      <c r="R280" s="24">
        <v>130</v>
      </c>
      <c r="S280" s="58">
        <v>2950</v>
      </c>
      <c r="T280" s="10">
        <v>50.3</v>
      </c>
      <c r="U280" s="10">
        <v>48</v>
      </c>
      <c r="V280" s="10">
        <v>53</v>
      </c>
      <c r="W280" s="10">
        <v>49</v>
      </c>
      <c r="AA280" s="10" t="s">
        <v>230</v>
      </c>
      <c r="AB280" s="9">
        <v>-1</v>
      </c>
      <c r="AC280" s="9">
        <v>45</v>
      </c>
      <c r="AD280" s="9">
        <v>1</v>
      </c>
      <c r="AE280" s="9">
        <v>0</v>
      </c>
      <c r="AF280" s="9">
        <v>6</v>
      </c>
      <c r="AG280" s="9">
        <v>2.9</v>
      </c>
      <c r="AH280" s="9">
        <v>-0.2</v>
      </c>
      <c r="AI280" s="9">
        <v>-1</v>
      </c>
      <c r="AJ280" s="9">
        <v>45</v>
      </c>
      <c r="AK280" s="9">
        <v>1</v>
      </c>
      <c r="AL280" s="9">
        <v>0</v>
      </c>
      <c r="AM280" s="9">
        <v>6</v>
      </c>
      <c r="AN280" s="9">
        <v>2.9</v>
      </c>
      <c r="AO280" s="9">
        <v>-0.2</v>
      </c>
      <c r="AR280" s="10">
        <v>55.8</v>
      </c>
      <c r="AS280" s="24">
        <v>177</v>
      </c>
      <c r="AT280" s="58">
        <v>2950</v>
      </c>
      <c r="AU280" s="10">
        <v>51.2</v>
      </c>
      <c r="AV280" s="10">
        <v>46.92</v>
      </c>
      <c r="AW280" s="10">
        <v>50.3</v>
      </c>
      <c r="AX280" s="10">
        <v>47.8</v>
      </c>
      <c r="BR280" s="10">
        <v>55.5</v>
      </c>
      <c r="BS280" s="24">
        <v>177</v>
      </c>
      <c r="BT280" s="58">
        <v>2950</v>
      </c>
      <c r="BU280" s="10">
        <v>60.1</v>
      </c>
      <c r="BV280" s="10">
        <v>58.1</v>
      </c>
      <c r="BW280" s="10">
        <v>51.9</v>
      </c>
      <c r="BX280" s="10">
        <v>48.9</v>
      </c>
    </row>
    <row r="281" spans="1:94" ht="30" x14ac:dyDescent="0.25">
      <c r="A281" s="8">
        <v>44209</v>
      </c>
      <c r="B281" s="25">
        <v>56646</v>
      </c>
      <c r="E281" s="38" t="s">
        <v>738</v>
      </c>
      <c r="G281" s="25" t="s">
        <v>178</v>
      </c>
      <c r="H281" s="90" t="s">
        <v>45</v>
      </c>
      <c r="I281" s="99">
        <v>1.5</v>
      </c>
      <c r="J281" s="90" t="s">
        <v>45</v>
      </c>
      <c r="K281" s="59" t="s">
        <v>542</v>
      </c>
      <c r="L281" s="59" t="s">
        <v>544</v>
      </c>
      <c r="Q281" s="31">
        <v>55.65</v>
      </c>
      <c r="R281" s="24">
        <v>130</v>
      </c>
      <c r="S281" s="58">
        <v>2950</v>
      </c>
      <c r="T281" s="10">
        <v>50.3</v>
      </c>
      <c r="U281" s="10">
        <v>48</v>
      </c>
      <c r="V281" s="10">
        <v>53</v>
      </c>
      <c r="W281" s="10">
        <v>49</v>
      </c>
      <c r="AA281" s="10" t="s">
        <v>230</v>
      </c>
      <c r="AB281" s="9">
        <v>-1</v>
      </c>
      <c r="AC281" s="9">
        <v>45</v>
      </c>
      <c r="AD281" s="9">
        <v>1</v>
      </c>
      <c r="AE281" s="9">
        <v>0</v>
      </c>
      <c r="AF281" s="9">
        <v>6</v>
      </c>
      <c r="AG281" s="9">
        <v>2.9</v>
      </c>
      <c r="AH281" s="9">
        <v>-0.2</v>
      </c>
      <c r="AI281" s="9">
        <v>-1</v>
      </c>
      <c r="AJ281" s="9">
        <v>45</v>
      </c>
      <c r="AK281" s="9">
        <v>1</v>
      </c>
      <c r="AL281" s="9">
        <v>0</v>
      </c>
      <c r="AM281" s="9">
        <v>6</v>
      </c>
      <c r="AN281" s="9">
        <v>2.9</v>
      </c>
      <c r="AO281" s="9">
        <v>-0.2</v>
      </c>
      <c r="AR281" s="10">
        <v>55.8</v>
      </c>
      <c r="AS281" s="24">
        <v>177</v>
      </c>
      <c r="AT281" s="58">
        <v>2950</v>
      </c>
      <c r="AU281" s="10">
        <v>51.2</v>
      </c>
      <c r="AV281" s="10">
        <v>46.92</v>
      </c>
      <c r="AW281" s="10">
        <v>50.3</v>
      </c>
      <c r="AX281" s="10">
        <v>47.8</v>
      </c>
      <c r="BR281" s="10">
        <v>55.5</v>
      </c>
      <c r="BS281" s="24">
        <v>177</v>
      </c>
      <c r="BT281" s="58">
        <v>2950</v>
      </c>
      <c r="BU281" s="10">
        <v>60.1</v>
      </c>
      <c r="BV281" s="10">
        <v>58.1</v>
      </c>
      <c r="BW281" s="10">
        <v>51.9</v>
      </c>
      <c r="BX281" s="10">
        <v>48.9</v>
      </c>
    </row>
    <row r="282" spans="1:94" x14ac:dyDescent="0.25">
      <c r="A282" s="8">
        <v>44209</v>
      </c>
      <c r="B282" s="25">
        <v>56647</v>
      </c>
      <c r="E282" s="38" t="s">
        <v>738</v>
      </c>
      <c r="G282" s="25" t="s">
        <v>230</v>
      </c>
      <c r="H282" s="90" t="s">
        <v>45</v>
      </c>
      <c r="I282" s="90">
        <v>1.5</v>
      </c>
      <c r="J282" s="90" t="s">
        <v>45</v>
      </c>
      <c r="K282" s="59" t="s">
        <v>225</v>
      </c>
      <c r="L282" s="59" t="s">
        <v>257</v>
      </c>
      <c r="Q282" s="31">
        <v>55.65</v>
      </c>
      <c r="R282" s="24">
        <v>130</v>
      </c>
      <c r="S282" s="58">
        <v>2950</v>
      </c>
      <c r="T282" s="10">
        <v>50.3</v>
      </c>
      <c r="U282" s="10">
        <v>48</v>
      </c>
      <c r="V282" s="10">
        <v>53</v>
      </c>
      <c r="W282" s="10">
        <v>49</v>
      </c>
      <c r="AA282" s="10" t="s">
        <v>230</v>
      </c>
      <c r="AB282" s="9">
        <v>-1</v>
      </c>
      <c r="AC282" s="9">
        <v>45</v>
      </c>
      <c r="AD282" s="9">
        <v>1</v>
      </c>
      <c r="AE282" s="9">
        <v>0</v>
      </c>
      <c r="AF282" s="9">
        <v>6</v>
      </c>
      <c r="AG282" s="9">
        <v>2.9</v>
      </c>
      <c r="AH282" s="9">
        <v>-0.2</v>
      </c>
      <c r="AI282" s="9">
        <v>-1</v>
      </c>
      <c r="AJ282" s="9">
        <v>45</v>
      </c>
      <c r="AK282" s="9">
        <v>1</v>
      </c>
      <c r="AL282" s="9">
        <v>0</v>
      </c>
      <c r="AM282" s="9">
        <v>6</v>
      </c>
      <c r="AN282" s="9">
        <v>2.9</v>
      </c>
      <c r="AO282" s="9">
        <v>-0.2</v>
      </c>
      <c r="AR282" s="10">
        <v>55.8</v>
      </c>
      <c r="AS282" s="24">
        <v>177</v>
      </c>
      <c r="AT282" s="58">
        <v>2950</v>
      </c>
      <c r="AU282" s="10">
        <v>51.2</v>
      </c>
      <c r="AV282" s="10">
        <v>46.92</v>
      </c>
      <c r="AW282" s="10">
        <v>50.3</v>
      </c>
      <c r="AX282" s="10">
        <v>47.8</v>
      </c>
      <c r="BR282" s="10">
        <v>55.5</v>
      </c>
      <c r="BS282" s="24">
        <v>177</v>
      </c>
      <c r="BT282" s="58">
        <v>2950</v>
      </c>
      <c r="BU282" s="10">
        <v>60.1</v>
      </c>
      <c r="BV282" s="10">
        <v>58.1</v>
      </c>
      <c r="BW282" s="10">
        <v>51.9</v>
      </c>
      <c r="BX282" s="10">
        <v>48.9</v>
      </c>
    </row>
    <row r="283" spans="1:94" x14ac:dyDescent="0.25">
      <c r="A283" s="8">
        <v>44209</v>
      </c>
      <c r="B283" s="25">
        <v>56648</v>
      </c>
      <c r="E283" s="38" t="s">
        <v>738</v>
      </c>
      <c r="G283" s="25" t="s">
        <v>230</v>
      </c>
      <c r="H283" s="90" t="s">
        <v>45</v>
      </c>
      <c r="I283" s="90">
        <v>1.5</v>
      </c>
      <c r="J283" s="90" t="s">
        <v>45</v>
      </c>
      <c r="L283" s="59" t="s">
        <v>545</v>
      </c>
      <c r="Q283" s="31">
        <v>55.65</v>
      </c>
      <c r="R283" s="24">
        <v>130</v>
      </c>
      <c r="S283" s="58">
        <v>2950</v>
      </c>
      <c r="T283" s="10">
        <v>50.3</v>
      </c>
      <c r="U283" s="10">
        <v>48</v>
      </c>
      <c r="V283" s="10">
        <v>53</v>
      </c>
      <c r="W283" s="10">
        <v>49</v>
      </c>
      <c r="AA283" s="10" t="s">
        <v>230</v>
      </c>
      <c r="AB283" s="9">
        <v>-1</v>
      </c>
      <c r="AC283" s="9">
        <v>45</v>
      </c>
      <c r="AD283" s="9">
        <v>1</v>
      </c>
      <c r="AE283" s="9">
        <v>0</v>
      </c>
      <c r="AF283" s="9">
        <v>6</v>
      </c>
      <c r="AG283" s="9">
        <v>2.9</v>
      </c>
      <c r="AH283" s="9">
        <v>-0.2</v>
      </c>
      <c r="AI283" s="9">
        <v>-1</v>
      </c>
      <c r="AJ283" s="9">
        <v>45</v>
      </c>
      <c r="AK283" s="9">
        <v>1</v>
      </c>
      <c r="AL283" s="9">
        <v>0</v>
      </c>
      <c r="AM283" s="9">
        <v>6</v>
      </c>
      <c r="AN283" s="9">
        <v>2.9</v>
      </c>
      <c r="AO283" s="9">
        <v>-0.2</v>
      </c>
      <c r="AR283" s="10">
        <v>55.8</v>
      </c>
      <c r="AS283" s="24">
        <v>177</v>
      </c>
      <c r="AT283" s="58">
        <v>2950</v>
      </c>
      <c r="AU283" s="10">
        <v>51.2</v>
      </c>
      <c r="AV283" s="10">
        <v>46.92</v>
      </c>
      <c r="AW283" s="10">
        <v>50.3</v>
      </c>
      <c r="AX283" s="10">
        <v>47.8</v>
      </c>
      <c r="BR283" s="10">
        <v>55.5</v>
      </c>
      <c r="BS283" s="24">
        <v>177</v>
      </c>
      <c r="BT283" s="58">
        <v>2950</v>
      </c>
      <c r="BU283" s="10">
        <v>60.1</v>
      </c>
      <c r="BV283" s="10">
        <v>58.1</v>
      </c>
      <c r="BW283" s="10">
        <v>51.9</v>
      </c>
      <c r="BX283" s="10">
        <v>48.9</v>
      </c>
    </row>
    <row r="284" spans="1:94" ht="30" x14ac:dyDescent="0.25">
      <c r="A284" s="8">
        <v>44209</v>
      </c>
      <c r="B284" s="25">
        <v>56649</v>
      </c>
      <c r="E284" s="38" t="s">
        <v>738</v>
      </c>
      <c r="G284" s="25" t="s">
        <v>178</v>
      </c>
      <c r="H284" s="90" t="s">
        <v>45</v>
      </c>
      <c r="I284" s="99">
        <v>1</v>
      </c>
      <c r="J284" s="90" t="s">
        <v>45</v>
      </c>
      <c r="K284" s="59" t="s">
        <v>547</v>
      </c>
      <c r="L284" s="59" t="s">
        <v>548</v>
      </c>
      <c r="N284" s="59" t="s">
        <v>549</v>
      </c>
      <c r="Q284" s="31">
        <v>55.65</v>
      </c>
      <c r="R284" s="24">
        <v>130</v>
      </c>
      <c r="S284" s="58">
        <v>2950</v>
      </c>
      <c r="T284" s="10">
        <v>50.3</v>
      </c>
      <c r="U284" s="10">
        <v>48</v>
      </c>
      <c r="V284" s="10">
        <v>53</v>
      </c>
      <c r="W284" s="10">
        <v>49</v>
      </c>
      <c r="AA284" s="10" t="s">
        <v>230</v>
      </c>
      <c r="AB284" s="9">
        <v>-1</v>
      </c>
      <c r="AC284" s="9">
        <v>45</v>
      </c>
      <c r="AD284" s="9">
        <v>1</v>
      </c>
      <c r="AE284" s="9">
        <v>0</v>
      </c>
      <c r="AF284" s="9">
        <v>6</v>
      </c>
      <c r="AG284" s="9">
        <v>2.9</v>
      </c>
      <c r="AH284" s="9">
        <v>-0.2</v>
      </c>
      <c r="AI284" s="9">
        <v>-1</v>
      </c>
      <c r="AJ284" s="9">
        <v>45</v>
      </c>
      <c r="AK284" s="9">
        <v>1</v>
      </c>
      <c r="AL284" s="9">
        <v>0</v>
      </c>
      <c r="AM284" s="9">
        <v>6</v>
      </c>
      <c r="AN284" s="9">
        <v>2.9</v>
      </c>
      <c r="AO284" s="9">
        <v>-0.2</v>
      </c>
      <c r="AR284" s="10">
        <v>55.8</v>
      </c>
      <c r="AS284" s="24">
        <v>177</v>
      </c>
      <c r="AT284" s="58">
        <v>2950</v>
      </c>
      <c r="AU284" s="10">
        <v>51.2</v>
      </c>
      <c r="AV284" s="10">
        <v>46.92</v>
      </c>
      <c r="AW284" s="10">
        <v>50.3</v>
      </c>
      <c r="AX284" s="10">
        <v>47.8</v>
      </c>
      <c r="BR284" s="10">
        <v>55.5</v>
      </c>
      <c r="BS284" s="24">
        <v>177</v>
      </c>
      <c r="BT284" s="58">
        <v>2950</v>
      </c>
      <c r="BU284" s="10">
        <v>60.1</v>
      </c>
      <c r="BV284" s="10">
        <v>58.1</v>
      </c>
      <c r="BW284" s="10">
        <v>51.9</v>
      </c>
      <c r="BX284" s="10">
        <v>48.9</v>
      </c>
    </row>
    <row r="285" spans="1:94" x14ac:dyDescent="0.25">
      <c r="A285" s="8">
        <v>44209</v>
      </c>
      <c r="B285" s="25">
        <v>56650</v>
      </c>
      <c r="E285" s="38" t="s">
        <v>738</v>
      </c>
      <c r="G285" s="25" t="s">
        <v>230</v>
      </c>
      <c r="H285" s="90">
        <v>1</v>
      </c>
      <c r="I285" s="90">
        <v>1</v>
      </c>
      <c r="J285" s="90" t="s">
        <v>45</v>
      </c>
      <c r="K285" s="59" t="s">
        <v>359</v>
      </c>
      <c r="L285" s="59" t="s">
        <v>550</v>
      </c>
      <c r="Q285" s="31">
        <v>55.65</v>
      </c>
      <c r="R285" s="24">
        <v>130</v>
      </c>
      <c r="S285" s="58">
        <v>2950</v>
      </c>
      <c r="T285" s="10">
        <v>50.3</v>
      </c>
      <c r="U285" s="10">
        <v>48</v>
      </c>
      <c r="V285" s="10">
        <v>53</v>
      </c>
      <c r="W285" s="10">
        <v>49</v>
      </c>
      <c r="AA285" s="10" t="s">
        <v>230</v>
      </c>
      <c r="AB285" s="9">
        <v>-1</v>
      </c>
      <c r="AC285" s="9">
        <v>45</v>
      </c>
      <c r="AD285" s="9">
        <v>1</v>
      </c>
      <c r="AE285" s="9">
        <v>0</v>
      </c>
      <c r="AF285" s="9">
        <v>6</v>
      </c>
      <c r="AG285" s="9">
        <v>2.9</v>
      </c>
      <c r="AH285" s="9">
        <v>-0.2</v>
      </c>
      <c r="AI285" s="9">
        <v>-1</v>
      </c>
      <c r="AJ285" s="9">
        <v>45</v>
      </c>
      <c r="AK285" s="9">
        <v>1</v>
      </c>
      <c r="AL285" s="9">
        <v>0</v>
      </c>
      <c r="AM285" s="9">
        <v>6</v>
      </c>
      <c r="AN285" s="9">
        <v>2.9</v>
      </c>
      <c r="AO285" s="9">
        <v>-0.2</v>
      </c>
      <c r="AR285" s="10">
        <v>55.8</v>
      </c>
      <c r="AS285" s="24">
        <v>177</v>
      </c>
      <c r="AT285" s="58">
        <v>2950</v>
      </c>
      <c r="AU285" s="10">
        <v>51.2</v>
      </c>
      <c r="AV285" s="10">
        <v>46.92</v>
      </c>
      <c r="AW285" s="10">
        <v>50.3</v>
      </c>
      <c r="AX285" s="10">
        <v>47.8</v>
      </c>
      <c r="BR285" s="10">
        <v>55.5</v>
      </c>
      <c r="BS285" s="24">
        <v>177</v>
      </c>
      <c r="BT285" s="58">
        <v>2950</v>
      </c>
      <c r="BU285" s="10">
        <v>60.1</v>
      </c>
      <c r="BV285" s="10">
        <v>58.1</v>
      </c>
      <c r="BW285" s="10">
        <v>51.9</v>
      </c>
      <c r="BX285" s="10">
        <v>48.9</v>
      </c>
    </row>
    <row r="286" spans="1:94" ht="30" x14ac:dyDescent="0.25">
      <c r="A286" s="8">
        <v>44209</v>
      </c>
      <c r="B286" s="25">
        <v>56651</v>
      </c>
      <c r="E286" s="38" t="s">
        <v>738</v>
      </c>
      <c r="G286" s="25" t="s">
        <v>178</v>
      </c>
      <c r="H286" s="99">
        <v>1</v>
      </c>
      <c r="I286" s="100">
        <v>1</v>
      </c>
      <c r="J286" s="90" t="s">
        <v>45</v>
      </c>
      <c r="K286" s="59" t="s">
        <v>552</v>
      </c>
      <c r="L286" s="59" t="s">
        <v>553</v>
      </c>
      <c r="M286" s="127" t="s">
        <v>559</v>
      </c>
      <c r="Q286" s="31">
        <v>55.65</v>
      </c>
      <c r="R286" s="24">
        <v>130</v>
      </c>
      <c r="S286" s="58">
        <v>2950</v>
      </c>
      <c r="T286" s="10">
        <v>50.3</v>
      </c>
      <c r="U286" s="10">
        <v>48</v>
      </c>
      <c r="V286" s="10">
        <v>53</v>
      </c>
      <c r="W286" s="10">
        <v>49</v>
      </c>
      <c r="AA286" s="10" t="s">
        <v>178</v>
      </c>
      <c r="AB286" s="9">
        <v>-1</v>
      </c>
      <c r="AC286" s="9">
        <v>45</v>
      </c>
      <c r="AD286" s="9">
        <v>1</v>
      </c>
      <c r="AE286" s="9">
        <v>0</v>
      </c>
      <c r="AF286" s="9">
        <v>6</v>
      </c>
      <c r="AG286" s="9">
        <v>2.9</v>
      </c>
      <c r="AH286" s="9">
        <v>-0.2</v>
      </c>
      <c r="AI286" s="9">
        <v>-1</v>
      </c>
      <c r="AJ286" s="9">
        <v>45</v>
      </c>
      <c r="AK286" s="9">
        <v>1</v>
      </c>
      <c r="AL286" s="9">
        <v>0</v>
      </c>
      <c r="AM286" s="9">
        <v>6</v>
      </c>
      <c r="AN286" s="9">
        <v>2.9</v>
      </c>
      <c r="AO286" s="9">
        <v>-0.2</v>
      </c>
      <c r="AR286" s="10">
        <v>55.8</v>
      </c>
      <c r="AS286" s="24">
        <v>177</v>
      </c>
      <c r="AT286" s="58">
        <v>2950</v>
      </c>
      <c r="AU286" s="10">
        <v>51.2</v>
      </c>
      <c r="AV286" s="10">
        <v>46.92</v>
      </c>
      <c r="AW286" s="10">
        <v>50.3</v>
      </c>
      <c r="AX286" s="10">
        <v>47.8</v>
      </c>
      <c r="BR286" s="10">
        <v>55.5</v>
      </c>
      <c r="BS286" s="24">
        <v>177</v>
      </c>
      <c r="BT286" s="58">
        <v>2950</v>
      </c>
      <c r="BU286" s="10">
        <v>60.1</v>
      </c>
      <c r="BV286" s="10">
        <v>58.1</v>
      </c>
      <c r="BW286" s="10">
        <v>51.9</v>
      </c>
      <c r="BX286" s="10">
        <v>48.9</v>
      </c>
    </row>
    <row r="287" spans="1:94" x14ac:dyDescent="0.25">
      <c r="A287" s="8">
        <v>44209</v>
      </c>
      <c r="B287" s="25">
        <v>56652</v>
      </c>
      <c r="E287" s="38" t="s">
        <v>738</v>
      </c>
      <c r="G287" s="25" t="s">
        <v>178</v>
      </c>
      <c r="H287" s="99">
        <v>1</v>
      </c>
      <c r="I287" s="99">
        <v>1</v>
      </c>
      <c r="K287" s="59" t="s">
        <v>560</v>
      </c>
      <c r="Q287" s="31">
        <v>55.65</v>
      </c>
      <c r="R287" s="24">
        <v>130</v>
      </c>
      <c r="S287" s="58">
        <v>2950</v>
      </c>
      <c r="T287" s="10">
        <v>50.3</v>
      </c>
      <c r="U287" s="10">
        <v>48</v>
      </c>
      <c r="V287" s="10">
        <v>53</v>
      </c>
      <c r="W287" s="10">
        <v>49</v>
      </c>
      <c r="AA287" s="10" t="s">
        <v>178</v>
      </c>
      <c r="AB287" s="9">
        <v>-1</v>
      </c>
      <c r="AC287" s="9">
        <v>45</v>
      </c>
      <c r="AD287" s="9">
        <v>1</v>
      </c>
      <c r="AE287" s="9">
        <v>0</v>
      </c>
      <c r="AF287" s="9">
        <v>6</v>
      </c>
      <c r="AG287" s="9">
        <v>2.9</v>
      </c>
      <c r="AH287" s="9">
        <v>-0.2</v>
      </c>
      <c r="AI287" s="9">
        <v>-1</v>
      </c>
      <c r="AJ287" s="9">
        <v>45</v>
      </c>
      <c r="AK287" s="9">
        <v>1</v>
      </c>
      <c r="AL287" s="9">
        <v>0</v>
      </c>
      <c r="AM287" s="9">
        <v>6</v>
      </c>
      <c r="AN287" s="9">
        <v>2.9</v>
      </c>
      <c r="AO287" s="9">
        <v>-0.2</v>
      </c>
      <c r="AR287" s="10">
        <v>55.8</v>
      </c>
      <c r="AS287" s="24">
        <v>177</v>
      </c>
      <c r="AT287" s="58">
        <v>2950</v>
      </c>
      <c r="AU287" s="10">
        <v>51.2</v>
      </c>
      <c r="AV287" s="10">
        <v>46.92</v>
      </c>
      <c r="AW287" s="10">
        <v>50.3</v>
      </c>
      <c r="AX287" s="10">
        <v>47.8</v>
      </c>
      <c r="BR287" s="10">
        <v>55.5</v>
      </c>
      <c r="BS287" s="24">
        <v>177</v>
      </c>
      <c r="BT287" s="58">
        <v>2950</v>
      </c>
      <c r="BU287" s="10">
        <v>60.1</v>
      </c>
      <c r="BV287" s="10">
        <v>58.1</v>
      </c>
      <c r="BW287" s="10">
        <v>51.9</v>
      </c>
      <c r="BX287" s="10">
        <v>48.9</v>
      </c>
    </row>
    <row r="288" spans="1:94" x14ac:dyDescent="0.25">
      <c r="A288" s="8">
        <v>44209</v>
      </c>
      <c r="B288" s="25">
        <v>56653</v>
      </c>
      <c r="E288" s="38" t="s">
        <v>738</v>
      </c>
      <c r="G288" s="25" t="s">
        <v>178</v>
      </c>
      <c r="H288" s="99">
        <v>1</v>
      </c>
      <c r="I288" s="99">
        <v>1</v>
      </c>
      <c r="J288" s="90" t="s">
        <v>45</v>
      </c>
      <c r="K288" s="59" t="s">
        <v>554</v>
      </c>
      <c r="L288" s="123" t="s">
        <v>555</v>
      </c>
      <c r="Q288" s="31">
        <v>55.65</v>
      </c>
      <c r="R288" s="24">
        <v>130</v>
      </c>
      <c r="S288" s="58">
        <v>2950</v>
      </c>
      <c r="T288" s="10">
        <v>50.3</v>
      </c>
      <c r="U288" s="10">
        <v>48</v>
      </c>
      <c r="V288" s="10">
        <v>53</v>
      </c>
      <c r="W288" s="10">
        <v>49</v>
      </c>
      <c r="AA288" s="10" t="s">
        <v>230</v>
      </c>
      <c r="AB288" s="9">
        <v>-1</v>
      </c>
      <c r="AC288" s="9">
        <v>45</v>
      </c>
      <c r="AD288" s="9">
        <v>1</v>
      </c>
      <c r="AE288" s="9">
        <v>0</v>
      </c>
      <c r="AF288" s="9">
        <v>6</v>
      </c>
      <c r="AG288" s="9">
        <v>2.9</v>
      </c>
      <c r="AH288" s="9">
        <v>-0.2</v>
      </c>
      <c r="AI288" s="9">
        <v>-1</v>
      </c>
      <c r="AJ288" s="9">
        <v>45</v>
      </c>
      <c r="AK288" s="9">
        <v>1</v>
      </c>
      <c r="AL288" s="9">
        <v>0</v>
      </c>
      <c r="AM288" s="9">
        <v>6</v>
      </c>
      <c r="AN288" s="9">
        <v>2.9</v>
      </c>
      <c r="AO288" s="9">
        <v>-0.2</v>
      </c>
      <c r="AR288" s="10">
        <v>55.8</v>
      </c>
      <c r="AS288" s="24">
        <v>177</v>
      </c>
      <c r="AT288" s="58">
        <v>2950</v>
      </c>
      <c r="AU288" s="10">
        <v>51.2</v>
      </c>
      <c r="AV288" s="10">
        <v>46.92</v>
      </c>
      <c r="AW288" s="10">
        <v>50.3</v>
      </c>
      <c r="AX288" s="10">
        <v>47.8</v>
      </c>
      <c r="BR288" s="10">
        <v>55.5</v>
      </c>
      <c r="BS288" s="24">
        <v>177</v>
      </c>
      <c r="BT288" s="58">
        <v>2950</v>
      </c>
      <c r="BU288" s="10">
        <v>60.1</v>
      </c>
      <c r="BV288" s="10">
        <v>58.1</v>
      </c>
      <c r="BW288" s="10">
        <v>51.9</v>
      </c>
      <c r="BX288" s="10">
        <v>48.9</v>
      </c>
    </row>
    <row r="289" spans="1:79" ht="45" x14ac:dyDescent="0.25">
      <c r="A289" s="8">
        <v>44209</v>
      </c>
      <c r="B289" s="25">
        <v>56654</v>
      </c>
      <c r="E289" s="38" t="s">
        <v>738</v>
      </c>
      <c r="G289" s="25" t="s">
        <v>178</v>
      </c>
      <c r="H289" s="99">
        <v>1</v>
      </c>
      <c r="I289" s="99">
        <v>1</v>
      </c>
      <c r="J289" s="100">
        <v>1</v>
      </c>
      <c r="K289" s="59" t="s">
        <v>561</v>
      </c>
      <c r="L289" s="59" t="s">
        <v>556</v>
      </c>
      <c r="M289" s="122" t="s">
        <v>557</v>
      </c>
      <c r="Q289" s="31">
        <v>55.65</v>
      </c>
      <c r="R289" s="24">
        <v>130</v>
      </c>
      <c r="S289" s="58">
        <v>2950</v>
      </c>
      <c r="T289" s="10">
        <v>50.3</v>
      </c>
      <c r="U289" s="10">
        <v>48</v>
      </c>
      <c r="V289" s="10">
        <v>53</v>
      </c>
      <c r="W289" s="10">
        <v>49</v>
      </c>
      <c r="AA289" s="10" t="s">
        <v>178</v>
      </c>
      <c r="AB289" s="9">
        <v>-1</v>
      </c>
      <c r="AC289" s="9">
        <v>45</v>
      </c>
      <c r="AD289" s="9">
        <v>1</v>
      </c>
      <c r="AE289" s="9">
        <v>0</v>
      </c>
      <c r="AF289" s="9">
        <v>10</v>
      </c>
      <c r="AG289" s="9">
        <v>2.9</v>
      </c>
      <c r="AH289" s="9">
        <v>-0.2</v>
      </c>
      <c r="AI289" s="9">
        <v>-1</v>
      </c>
      <c r="AJ289" s="9">
        <v>45</v>
      </c>
      <c r="AK289" s="9">
        <v>1</v>
      </c>
      <c r="AL289" s="9">
        <v>0</v>
      </c>
      <c r="AM289" s="9">
        <v>10</v>
      </c>
      <c r="AN289" s="9">
        <v>2.9</v>
      </c>
      <c r="AO289" s="9">
        <v>-0.2</v>
      </c>
      <c r="AR289" s="10">
        <v>55.8</v>
      </c>
      <c r="AS289" s="24">
        <v>177</v>
      </c>
      <c r="AT289" s="58">
        <v>2950</v>
      </c>
      <c r="AU289" s="10">
        <v>51.2</v>
      </c>
      <c r="AV289" s="10">
        <v>46.92</v>
      </c>
      <c r="AW289" s="10">
        <v>50.3</v>
      </c>
      <c r="AX289" s="10">
        <v>47.8</v>
      </c>
      <c r="BR289" s="10">
        <v>55.5</v>
      </c>
      <c r="BS289" s="24">
        <v>177</v>
      </c>
      <c r="BT289" s="58">
        <v>2950</v>
      </c>
      <c r="BU289" s="10">
        <v>60.1</v>
      </c>
      <c r="BV289" s="10">
        <v>58.1</v>
      </c>
      <c r="BW289" s="10">
        <v>51.9</v>
      </c>
      <c r="BX289" s="10">
        <v>48.9</v>
      </c>
    </row>
    <row r="290" spans="1:79" x14ac:dyDescent="0.25">
      <c r="A290" s="8">
        <v>44209</v>
      </c>
      <c r="B290" s="25">
        <v>56655</v>
      </c>
      <c r="E290" s="38" t="s">
        <v>738</v>
      </c>
      <c r="G290" s="25" t="s">
        <v>230</v>
      </c>
      <c r="H290" s="90" t="s">
        <v>45</v>
      </c>
      <c r="I290" s="90" t="s">
        <v>45</v>
      </c>
      <c r="J290" s="90" t="s">
        <v>45</v>
      </c>
      <c r="K290" s="59" t="s">
        <v>558</v>
      </c>
      <c r="L290" s="59" t="s">
        <v>257</v>
      </c>
      <c r="Q290" s="31">
        <v>55.65</v>
      </c>
      <c r="R290" s="24">
        <v>130</v>
      </c>
      <c r="S290" s="58">
        <v>2950</v>
      </c>
      <c r="T290" s="10">
        <v>50.3</v>
      </c>
      <c r="U290" s="10">
        <v>48</v>
      </c>
      <c r="V290" s="10">
        <v>53.3</v>
      </c>
      <c r="W290" s="10">
        <v>48.7</v>
      </c>
      <c r="AA290" s="10" t="s">
        <v>230</v>
      </c>
      <c r="AB290" s="9">
        <v>-1</v>
      </c>
      <c r="AC290" s="9">
        <v>45</v>
      </c>
      <c r="AD290" s="9">
        <v>1</v>
      </c>
      <c r="AE290" s="9">
        <v>0</v>
      </c>
      <c r="AF290" s="9">
        <v>10</v>
      </c>
      <c r="AG290" s="9">
        <v>2.9</v>
      </c>
      <c r="AH290" s="9">
        <v>-0.2</v>
      </c>
      <c r="AI290" s="9">
        <v>-1</v>
      </c>
      <c r="AJ290" s="9">
        <v>45</v>
      </c>
      <c r="AK290" s="9">
        <v>1</v>
      </c>
      <c r="AL290" s="9">
        <v>0</v>
      </c>
      <c r="AM290" s="9">
        <v>10</v>
      </c>
      <c r="AN290" s="9">
        <v>2.9</v>
      </c>
      <c r="AO290" s="9">
        <v>-0.2</v>
      </c>
      <c r="AR290" s="10">
        <v>55.8</v>
      </c>
      <c r="AS290" s="24">
        <v>177</v>
      </c>
      <c r="AT290" s="58">
        <v>2950</v>
      </c>
      <c r="AU290" s="10">
        <v>51.2</v>
      </c>
      <c r="AV290" s="10">
        <v>46.92</v>
      </c>
      <c r="AW290" s="10">
        <v>50.3</v>
      </c>
      <c r="AX290" s="10">
        <v>47.8</v>
      </c>
      <c r="BR290" s="10">
        <v>55.5</v>
      </c>
      <c r="BS290" s="24">
        <v>177</v>
      </c>
      <c r="BT290" s="58">
        <v>2950</v>
      </c>
      <c r="BU290" s="10">
        <v>60.3</v>
      </c>
      <c r="BV290" s="10">
        <v>58.4</v>
      </c>
      <c r="BW290" s="10">
        <v>51.9</v>
      </c>
      <c r="BX290" s="10">
        <v>49.1</v>
      </c>
    </row>
    <row r="291" spans="1:79" x14ac:dyDescent="0.25">
      <c r="A291" s="8">
        <v>44209</v>
      </c>
      <c r="B291" s="25">
        <v>56656</v>
      </c>
      <c r="E291" s="38" t="s">
        <v>738</v>
      </c>
      <c r="G291" s="25" t="s">
        <v>230</v>
      </c>
      <c r="H291" s="90">
        <v>1</v>
      </c>
      <c r="I291" s="90">
        <v>1</v>
      </c>
      <c r="J291" s="90">
        <v>1</v>
      </c>
      <c r="K291" s="59" t="s">
        <v>225</v>
      </c>
      <c r="L291" s="59" t="s">
        <v>511</v>
      </c>
      <c r="Q291" s="31">
        <v>55.65</v>
      </c>
      <c r="R291" s="24">
        <v>130</v>
      </c>
      <c r="S291" s="58">
        <v>2950</v>
      </c>
      <c r="T291" s="10">
        <v>50.3</v>
      </c>
      <c r="U291" s="10">
        <v>48</v>
      </c>
      <c r="V291" s="10">
        <v>53.3</v>
      </c>
      <c r="W291" s="10">
        <v>48.7</v>
      </c>
      <c r="AA291" s="10" t="s">
        <v>230</v>
      </c>
      <c r="AR291" s="10">
        <v>55.8</v>
      </c>
      <c r="AS291" s="24">
        <v>177</v>
      </c>
      <c r="AT291" s="58">
        <v>2950</v>
      </c>
      <c r="AU291" s="10">
        <v>51.2</v>
      </c>
      <c r="AV291" s="10">
        <v>46.92</v>
      </c>
      <c r="AW291" s="10">
        <v>50.3</v>
      </c>
      <c r="AX291" s="10">
        <v>47.8</v>
      </c>
      <c r="BR291" s="10">
        <v>55.5</v>
      </c>
      <c r="BS291" s="24">
        <v>177</v>
      </c>
      <c r="BT291" s="58">
        <v>2950</v>
      </c>
      <c r="BU291" s="10">
        <v>60.3</v>
      </c>
      <c r="BV291" s="10">
        <v>58.4</v>
      </c>
      <c r="BW291" s="10">
        <v>51.9</v>
      </c>
      <c r="BX291" s="10">
        <v>49.1</v>
      </c>
    </row>
    <row r="292" spans="1:79" x14ac:dyDescent="0.25">
      <c r="A292" s="8">
        <v>44209</v>
      </c>
      <c r="B292" s="25">
        <v>56657</v>
      </c>
      <c r="E292" s="38" t="s">
        <v>738</v>
      </c>
      <c r="G292" s="25" t="s">
        <v>230</v>
      </c>
      <c r="H292" s="90">
        <v>1</v>
      </c>
      <c r="I292" s="90">
        <v>1</v>
      </c>
      <c r="J292" s="90">
        <v>1</v>
      </c>
      <c r="K292" s="59" t="s">
        <v>562</v>
      </c>
      <c r="L292" s="59" t="s">
        <v>563</v>
      </c>
      <c r="Q292" s="31">
        <v>55.65</v>
      </c>
      <c r="R292" s="24">
        <v>130</v>
      </c>
      <c r="S292" s="58">
        <v>2950</v>
      </c>
      <c r="T292" s="10">
        <v>50.3</v>
      </c>
      <c r="U292" s="10">
        <v>48</v>
      </c>
      <c r="V292" s="10">
        <v>53.3</v>
      </c>
      <c r="W292" s="10">
        <v>48.7</v>
      </c>
      <c r="AR292" s="10">
        <v>55.8</v>
      </c>
      <c r="AS292" s="24">
        <v>177</v>
      </c>
      <c r="AT292" s="58">
        <v>2950</v>
      </c>
      <c r="AU292" s="10">
        <v>51.2</v>
      </c>
      <c r="AV292" s="10">
        <v>46.92</v>
      </c>
      <c r="AW292" s="10">
        <v>50.3</v>
      </c>
      <c r="AX292" s="10">
        <v>47.8</v>
      </c>
      <c r="BR292" s="10">
        <v>55.5</v>
      </c>
      <c r="BS292" s="24">
        <v>177</v>
      </c>
      <c r="BT292" s="58">
        <v>2950</v>
      </c>
      <c r="BU292" s="10">
        <v>60.3</v>
      </c>
      <c r="BV292" s="10">
        <v>58.4</v>
      </c>
      <c r="BW292" s="10">
        <v>51.9</v>
      </c>
      <c r="BX292" s="10">
        <v>49.1</v>
      </c>
    </row>
    <row r="293" spans="1:79" x14ac:dyDescent="0.25">
      <c r="A293" s="8">
        <v>44209</v>
      </c>
      <c r="B293" s="25">
        <v>56658</v>
      </c>
      <c r="E293" s="38" t="s">
        <v>738</v>
      </c>
      <c r="G293" s="25" t="s">
        <v>178</v>
      </c>
      <c r="H293" s="99">
        <v>1</v>
      </c>
      <c r="I293" s="99">
        <v>1</v>
      </c>
      <c r="J293" s="100">
        <v>1</v>
      </c>
      <c r="K293" s="59" t="s">
        <v>225</v>
      </c>
      <c r="L293" s="59" t="s">
        <v>564</v>
      </c>
      <c r="Q293" s="31">
        <v>55.65</v>
      </c>
      <c r="R293" s="24">
        <v>130</v>
      </c>
      <c r="S293" s="58">
        <v>2950</v>
      </c>
      <c r="T293" s="10">
        <v>50.3</v>
      </c>
      <c r="U293" s="10">
        <v>48</v>
      </c>
      <c r="V293" s="10">
        <v>53.3</v>
      </c>
      <c r="W293" s="10">
        <v>48.7</v>
      </c>
      <c r="AR293" s="10">
        <v>55.8</v>
      </c>
      <c r="AS293" s="24">
        <v>177</v>
      </c>
      <c r="AT293" s="58">
        <v>2950</v>
      </c>
      <c r="AU293" s="10">
        <v>51.2</v>
      </c>
      <c r="AV293" s="10">
        <v>46.92</v>
      </c>
      <c r="AW293" s="10">
        <v>50.3</v>
      </c>
      <c r="AX293" s="10">
        <v>47.8</v>
      </c>
      <c r="BR293" s="10">
        <v>55.5</v>
      </c>
      <c r="BS293" s="24">
        <v>177</v>
      </c>
      <c r="BT293" s="58">
        <v>2950</v>
      </c>
      <c r="BU293" s="10">
        <v>60.3</v>
      </c>
      <c r="BV293" s="10">
        <v>58.4</v>
      </c>
      <c r="BW293" s="10">
        <v>51.9</v>
      </c>
      <c r="BX293" s="10">
        <v>49.1</v>
      </c>
    </row>
    <row r="294" spans="1:79" x14ac:dyDescent="0.25">
      <c r="A294" s="8">
        <v>44209</v>
      </c>
      <c r="B294" s="25">
        <v>56659</v>
      </c>
      <c r="E294" s="38" t="s">
        <v>738</v>
      </c>
      <c r="G294" s="25" t="s">
        <v>230</v>
      </c>
      <c r="H294" s="90">
        <v>1</v>
      </c>
      <c r="I294" s="90">
        <v>1</v>
      </c>
      <c r="J294" s="90">
        <v>1</v>
      </c>
      <c r="K294" s="59" t="s">
        <v>565</v>
      </c>
      <c r="L294" s="59" t="s">
        <v>566</v>
      </c>
      <c r="Q294" s="31">
        <v>55.65</v>
      </c>
      <c r="R294" s="24">
        <v>130</v>
      </c>
      <c r="S294" s="58">
        <v>2950</v>
      </c>
      <c r="T294" s="10">
        <v>50.3</v>
      </c>
      <c r="U294" s="10">
        <v>47.7</v>
      </c>
      <c r="V294" s="10">
        <v>53.3</v>
      </c>
      <c r="W294" s="10">
        <v>48.7</v>
      </c>
      <c r="AR294" s="10">
        <v>55.8</v>
      </c>
      <c r="AS294" s="24">
        <v>177</v>
      </c>
      <c r="AT294" s="58">
        <v>2950</v>
      </c>
      <c r="AU294" s="10">
        <v>51.2</v>
      </c>
      <c r="AV294" s="10">
        <v>46.92</v>
      </c>
      <c r="AW294" s="10">
        <v>50.3</v>
      </c>
      <c r="AX294" s="10">
        <v>47.8</v>
      </c>
      <c r="BR294" s="10">
        <v>55.5</v>
      </c>
      <c r="BS294" s="24">
        <v>177</v>
      </c>
      <c r="BT294" s="58">
        <v>2950</v>
      </c>
      <c r="BU294" s="10">
        <v>60.5</v>
      </c>
      <c r="BV294" s="10">
        <v>58.6</v>
      </c>
      <c r="BW294" s="10">
        <v>51.9</v>
      </c>
      <c r="BX294" s="10">
        <v>49.1</v>
      </c>
    </row>
    <row r="295" spans="1:79" ht="45" x14ac:dyDescent="0.25">
      <c r="A295" s="8">
        <v>44209</v>
      </c>
      <c r="B295" s="25">
        <v>56660</v>
      </c>
      <c r="E295" s="38" t="s">
        <v>738</v>
      </c>
      <c r="G295" s="25" t="s">
        <v>178</v>
      </c>
      <c r="H295" s="90" t="s">
        <v>45</v>
      </c>
      <c r="I295" s="99">
        <v>1</v>
      </c>
      <c r="J295" s="90" t="s">
        <v>45</v>
      </c>
      <c r="K295" s="59" t="s">
        <v>567</v>
      </c>
      <c r="L295" s="59" t="s">
        <v>569</v>
      </c>
      <c r="Q295" s="31">
        <v>55.65</v>
      </c>
      <c r="R295" s="24">
        <v>130</v>
      </c>
      <c r="S295" s="58">
        <v>2950</v>
      </c>
      <c r="T295" s="10">
        <v>50.3</v>
      </c>
      <c r="U295" s="10">
        <v>47.7</v>
      </c>
      <c r="V295" s="10">
        <v>53.3</v>
      </c>
      <c r="W295" s="10">
        <v>48.7</v>
      </c>
      <c r="AR295" s="10">
        <v>55.8</v>
      </c>
      <c r="AS295" s="24">
        <v>177</v>
      </c>
      <c r="AT295" s="58">
        <v>2950</v>
      </c>
      <c r="AU295" s="10">
        <v>51.2</v>
      </c>
      <c r="AV295" s="10">
        <v>46.92</v>
      </c>
      <c r="AW295" s="10">
        <v>50.3</v>
      </c>
      <c r="AX295" s="10">
        <v>47.8</v>
      </c>
      <c r="BR295" s="10">
        <v>55.5</v>
      </c>
      <c r="BS295" s="24">
        <v>177</v>
      </c>
      <c r="BT295" s="58">
        <v>2950</v>
      </c>
      <c r="BU295" s="10">
        <v>60.5</v>
      </c>
      <c r="BV295" s="10">
        <v>58.6</v>
      </c>
      <c r="BW295" s="10">
        <v>51.9</v>
      </c>
      <c r="BX295" s="10">
        <v>49.1</v>
      </c>
    </row>
    <row r="296" spans="1:79" ht="45" x14ac:dyDescent="0.25">
      <c r="A296" s="8">
        <v>44209</v>
      </c>
      <c r="B296" s="25">
        <v>56661</v>
      </c>
      <c r="E296" s="38" t="s">
        <v>738</v>
      </c>
      <c r="G296" s="25" t="s">
        <v>178</v>
      </c>
      <c r="H296" s="99">
        <v>1</v>
      </c>
      <c r="I296" s="99">
        <v>1</v>
      </c>
      <c r="J296" s="99">
        <v>1</v>
      </c>
      <c r="K296" s="59" t="s">
        <v>568</v>
      </c>
      <c r="L296" s="59" t="s">
        <v>584</v>
      </c>
      <c r="M296" s="122" t="s">
        <v>575</v>
      </c>
      <c r="Q296" s="31">
        <v>55.65</v>
      </c>
      <c r="R296" s="24">
        <v>130</v>
      </c>
      <c r="S296" s="58">
        <v>2950</v>
      </c>
      <c r="T296" s="10">
        <v>50.3</v>
      </c>
      <c r="U296" s="10">
        <v>47.7</v>
      </c>
      <c r="V296" s="10">
        <v>53.3</v>
      </c>
      <c r="W296" s="10">
        <v>48.7</v>
      </c>
      <c r="AR296" s="10">
        <v>55.8</v>
      </c>
      <c r="AS296" s="24">
        <v>177</v>
      </c>
      <c r="AT296" s="58">
        <v>2950</v>
      </c>
      <c r="AU296" s="10">
        <v>51.2</v>
      </c>
      <c r="AV296" s="10">
        <v>46.92</v>
      </c>
      <c r="AW296" s="10">
        <v>50.3</v>
      </c>
      <c r="AX296" s="10">
        <v>47.8</v>
      </c>
      <c r="BR296" s="10">
        <v>55.5</v>
      </c>
      <c r="BS296" s="24">
        <v>177</v>
      </c>
      <c r="BT296" s="58">
        <v>2950</v>
      </c>
      <c r="BU296" s="10">
        <v>60.5</v>
      </c>
      <c r="BV296" s="10">
        <v>58.6</v>
      </c>
      <c r="BW296" s="10">
        <v>51.9</v>
      </c>
      <c r="BX296" s="10">
        <v>49.1</v>
      </c>
    </row>
    <row r="297" spans="1:79" x14ac:dyDescent="0.25">
      <c r="A297" s="8">
        <v>44209</v>
      </c>
      <c r="B297" s="25">
        <v>56662</v>
      </c>
      <c r="E297" s="38" t="s">
        <v>738</v>
      </c>
      <c r="G297" s="25" t="s">
        <v>230</v>
      </c>
      <c r="H297" s="90">
        <v>1</v>
      </c>
      <c r="I297" s="90">
        <v>1</v>
      </c>
      <c r="J297" s="90">
        <v>1</v>
      </c>
      <c r="K297" s="59" t="s">
        <v>570</v>
      </c>
      <c r="L297" s="59" t="s">
        <v>511</v>
      </c>
      <c r="Q297" s="31">
        <v>55.65</v>
      </c>
      <c r="R297" s="24">
        <v>130</v>
      </c>
      <c r="S297" s="58">
        <v>2950</v>
      </c>
      <c r="T297" s="10">
        <v>50.3</v>
      </c>
      <c r="U297" s="10">
        <v>47.7</v>
      </c>
      <c r="V297" s="10">
        <v>53.3</v>
      </c>
      <c r="W297" s="10">
        <v>48.7</v>
      </c>
      <c r="AR297" s="10">
        <v>55.8</v>
      </c>
      <c r="AS297" s="24">
        <v>177</v>
      </c>
      <c r="AT297" s="58">
        <v>2950</v>
      </c>
      <c r="AU297" s="10">
        <v>51.2</v>
      </c>
      <c r="AV297" s="10">
        <v>46.92</v>
      </c>
      <c r="AW297" s="10">
        <v>50.3</v>
      </c>
      <c r="AX297" s="10">
        <v>47.8</v>
      </c>
      <c r="BR297" s="10">
        <v>55.5</v>
      </c>
      <c r="BS297" s="24">
        <v>177</v>
      </c>
      <c r="BT297" s="58">
        <v>2950</v>
      </c>
      <c r="BU297" s="10">
        <v>60.7</v>
      </c>
      <c r="BV297" s="10">
        <v>58.8</v>
      </c>
      <c r="BW297" s="10">
        <v>51.9</v>
      </c>
      <c r="BX297" s="10">
        <v>49.1</v>
      </c>
    </row>
    <row r="298" spans="1:79" x14ac:dyDescent="0.25">
      <c r="A298" s="8">
        <v>44209</v>
      </c>
      <c r="B298" s="25">
        <v>56663</v>
      </c>
      <c r="E298" s="38" t="s">
        <v>738</v>
      </c>
      <c r="G298" s="25" t="s">
        <v>230</v>
      </c>
      <c r="H298" s="90">
        <v>1</v>
      </c>
      <c r="I298" s="90">
        <v>1</v>
      </c>
      <c r="J298" s="90">
        <v>1</v>
      </c>
      <c r="K298" s="59" t="s">
        <v>571</v>
      </c>
      <c r="L298" s="59" t="s">
        <v>572</v>
      </c>
      <c r="Q298" s="31">
        <v>55.65</v>
      </c>
      <c r="R298" s="24">
        <v>130</v>
      </c>
      <c r="S298" s="58">
        <v>2950</v>
      </c>
      <c r="T298" s="10">
        <v>50.3</v>
      </c>
      <c r="U298" s="10">
        <v>47.7</v>
      </c>
      <c r="V298" s="10">
        <v>53.3</v>
      </c>
      <c r="W298" s="10">
        <v>48.7</v>
      </c>
      <c r="AR298" s="10">
        <v>55.8</v>
      </c>
      <c r="AS298" s="24">
        <v>177</v>
      </c>
      <c r="AT298" s="58">
        <v>2950</v>
      </c>
      <c r="AU298" s="10">
        <v>51.2</v>
      </c>
      <c r="AV298" s="10">
        <v>46.92</v>
      </c>
      <c r="AW298" s="10">
        <v>50.3</v>
      </c>
      <c r="AX298" s="10">
        <v>47.8</v>
      </c>
      <c r="BR298" s="10">
        <v>55.5</v>
      </c>
      <c r="BS298" s="24">
        <v>177</v>
      </c>
      <c r="BT298" s="58">
        <v>2950</v>
      </c>
      <c r="BU298" s="10">
        <v>60.7</v>
      </c>
      <c r="BV298" s="10">
        <v>58.8</v>
      </c>
      <c r="BW298" s="10">
        <v>51.9</v>
      </c>
      <c r="BX298" s="10">
        <v>49.1</v>
      </c>
    </row>
    <row r="299" spans="1:79" x14ac:dyDescent="0.25">
      <c r="A299" s="8">
        <v>44209</v>
      </c>
      <c r="B299" s="25">
        <v>56664</v>
      </c>
      <c r="E299" s="38" t="s">
        <v>738</v>
      </c>
      <c r="G299" s="25" t="s">
        <v>230</v>
      </c>
      <c r="H299" s="90">
        <v>1</v>
      </c>
      <c r="I299" s="90">
        <v>1</v>
      </c>
      <c r="J299" s="90">
        <v>1</v>
      </c>
      <c r="K299" s="59" t="s">
        <v>225</v>
      </c>
      <c r="L299" s="59" t="s">
        <v>573</v>
      </c>
      <c r="Q299" s="31">
        <v>55.65</v>
      </c>
      <c r="R299" s="24">
        <v>130</v>
      </c>
      <c r="S299" s="58">
        <v>2950</v>
      </c>
      <c r="T299" s="10">
        <v>50.3</v>
      </c>
      <c r="U299" s="10">
        <v>47.7</v>
      </c>
      <c r="V299" s="10">
        <v>53.3</v>
      </c>
      <c r="W299" s="10">
        <v>48.7</v>
      </c>
      <c r="AR299" s="10">
        <v>55.8</v>
      </c>
      <c r="AS299" s="24">
        <v>177</v>
      </c>
      <c r="AT299" s="58">
        <v>2950</v>
      </c>
      <c r="AU299" s="10">
        <v>51.2</v>
      </c>
      <c r="AV299" s="10">
        <v>46.92</v>
      </c>
      <c r="AW299" s="10">
        <v>50.3</v>
      </c>
      <c r="AX299" s="10">
        <v>47.8</v>
      </c>
      <c r="BR299" s="10">
        <v>55.5</v>
      </c>
      <c r="BS299" s="24">
        <v>177</v>
      </c>
      <c r="BT299" s="58">
        <v>2950</v>
      </c>
      <c r="BU299" s="10">
        <v>60.7</v>
      </c>
      <c r="BV299" s="10">
        <v>58.8</v>
      </c>
      <c r="BW299" s="10">
        <v>51.9</v>
      </c>
      <c r="BX299" s="10">
        <v>49.1</v>
      </c>
    </row>
    <row r="300" spans="1:79" x14ac:dyDescent="0.25">
      <c r="A300" s="8">
        <v>44209</v>
      </c>
      <c r="B300" s="25">
        <v>56665</v>
      </c>
      <c r="E300" s="38" t="s">
        <v>738</v>
      </c>
      <c r="G300" s="25" t="s">
        <v>230</v>
      </c>
      <c r="H300" s="90">
        <v>1</v>
      </c>
      <c r="I300" s="90">
        <v>1</v>
      </c>
      <c r="J300" s="90">
        <v>1</v>
      </c>
      <c r="K300" s="59" t="s">
        <v>225</v>
      </c>
      <c r="L300" s="59" t="s">
        <v>574</v>
      </c>
      <c r="Q300" s="31">
        <v>55.65</v>
      </c>
      <c r="R300" s="24">
        <v>130</v>
      </c>
      <c r="S300" s="58">
        <v>2950</v>
      </c>
      <c r="T300" s="10">
        <v>50.3</v>
      </c>
      <c r="U300" s="10">
        <v>47.7</v>
      </c>
      <c r="V300" s="10">
        <v>53.3</v>
      </c>
      <c r="W300" s="10">
        <v>48.7</v>
      </c>
      <c r="AR300" s="10">
        <v>55.8</v>
      </c>
      <c r="AS300" s="24">
        <v>177</v>
      </c>
      <c r="AT300" s="58">
        <v>2950</v>
      </c>
      <c r="AU300" s="10">
        <v>51.2</v>
      </c>
      <c r="AV300" s="10">
        <v>46.92</v>
      </c>
      <c r="AW300" s="10">
        <v>50.3</v>
      </c>
      <c r="AX300" s="10">
        <v>47.8</v>
      </c>
      <c r="BR300" s="10">
        <v>55.5</v>
      </c>
      <c r="BS300" s="24">
        <v>177</v>
      </c>
      <c r="BT300" s="58">
        <v>2950</v>
      </c>
      <c r="BU300" s="10">
        <v>60.7</v>
      </c>
      <c r="BV300" s="10">
        <v>58.8</v>
      </c>
      <c r="BW300" s="10">
        <v>51.9</v>
      </c>
      <c r="BX300" s="10">
        <v>49.1</v>
      </c>
    </row>
    <row r="301" spans="1:79" s="7" customFormat="1" x14ac:dyDescent="0.25">
      <c r="A301" s="82"/>
      <c r="B301" s="85"/>
      <c r="C301" s="83"/>
      <c r="D301" s="83"/>
      <c r="E301" s="84"/>
      <c r="F301" s="84"/>
      <c r="G301" s="85"/>
      <c r="H301" s="94"/>
      <c r="I301" s="94"/>
      <c r="J301" s="94"/>
      <c r="K301" s="86"/>
      <c r="L301" s="86"/>
      <c r="M301" s="98"/>
      <c r="N301" s="86"/>
      <c r="O301" s="83"/>
      <c r="Q301" s="87"/>
      <c r="R301" s="83"/>
      <c r="S301" s="88"/>
      <c r="T301" s="17"/>
      <c r="U301" s="17"/>
      <c r="V301" s="17"/>
      <c r="W301" s="17"/>
      <c r="X301" s="17"/>
      <c r="Y301" s="17"/>
      <c r="Z301" s="86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83"/>
      <c r="AT301" s="88"/>
      <c r="AU301" s="17"/>
      <c r="AV301" s="17"/>
      <c r="AW301" s="17"/>
      <c r="AX301" s="17"/>
      <c r="AY301" s="17"/>
      <c r="AZ301" s="17"/>
      <c r="BA301" s="86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83"/>
      <c r="BT301" s="88"/>
      <c r="BU301" s="17"/>
      <c r="BV301" s="17"/>
      <c r="BW301" s="17"/>
      <c r="BX301" s="17"/>
      <c r="BY301" s="17"/>
      <c r="BZ301" s="86"/>
      <c r="CA301" s="86"/>
    </row>
    <row r="302" spans="1:79" x14ac:dyDescent="0.25">
      <c r="A302" s="8">
        <v>44215</v>
      </c>
      <c r="E302" s="38" t="s">
        <v>738</v>
      </c>
      <c r="K302" s="59" t="s">
        <v>576</v>
      </c>
      <c r="M302" s="128" t="s">
        <v>577</v>
      </c>
    </row>
    <row r="303" spans="1:79" x14ac:dyDescent="0.25">
      <c r="A303" s="8">
        <v>44215</v>
      </c>
      <c r="B303" s="25">
        <v>56737</v>
      </c>
      <c r="E303" s="38" t="s">
        <v>738</v>
      </c>
      <c r="G303" s="25" t="s">
        <v>230</v>
      </c>
      <c r="H303" s="90" t="s">
        <v>45</v>
      </c>
      <c r="I303" s="90" t="s">
        <v>45</v>
      </c>
      <c r="J303" s="90" t="s">
        <v>45</v>
      </c>
      <c r="K303" s="59" t="s">
        <v>578</v>
      </c>
      <c r="L303" s="59" t="s">
        <v>209</v>
      </c>
      <c r="Q303" s="31">
        <v>55.65</v>
      </c>
      <c r="R303" s="24">
        <v>130</v>
      </c>
      <c r="S303" s="58">
        <v>2949</v>
      </c>
      <c r="T303" s="10">
        <v>50.31</v>
      </c>
      <c r="U303" s="10">
        <v>47.7</v>
      </c>
      <c r="V303" s="10">
        <v>53.28</v>
      </c>
      <c r="W303" s="10">
        <v>48.73</v>
      </c>
      <c r="AR303" s="10">
        <v>55.8</v>
      </c>
      <c r="AS303" s="24">
        <v>177</v>
      </c>
      <c r="AT303" s="58">
        <v>2949</v>
      </c>
      <c r="AU303" s="10">
        <v>51.19</v>
      </c>
      <c r="AV303" s="10">
        <v>46.95</v>
      </c>
      <c r="AW303" s="10">
        <v>50.31</v>
      </c>
      <c r="AX303" s="10">
        <v>47.8</v>
      </c>
      <c r="BR303" s="10">
        <v>55.5</v>
      </c>
      <c r="BS303" s="24">
        <v>177</v>
      </c>
      <c r="BT303" s="58">
        <v>2949</v>
      </c>
      <c r="BU303" s="10">
        <v>60.69</v>
      </c>
      <c r="BV303" s="10">
        <v>58.8</v>
      </c>
      <c r="BW303" s="10">
        <v>51.89</v>
      </c>
      <c r="BX303" s="10">
        <v>49.09</v>
      </c>
    </row>
    <row r="304" spans="1:79" ht="30" x14ac:dyDescent="0.25">
      <c r="A304" s="8">
        <v>44215</v>
      </c>
      <c r="B304" s="25">
        <v>56739</v>
      </c>
      <c r="E304" s="38" t="s">
        <v>738</v>
      </c>
      <c r="G304" s="25" t="s">
        <v>230</v>
      </c>
      <c r="H304" s="90" t="s">
        <v>45</v>
      </c>
      <c r="I304" s="90" t="s">
        <v>45</v>
      </c>
      <c r="J304" s="90" t="s">
        <v>45</v>
      </c>
      <c r="K304" s="59" t="s">
        <v>579</v>
      </c>
      <c r="L304" s="59" t="s">
        <v>580</v>
      </c>
      <c r="Q304" s="31">
        <v>55.65</v>
      </c>
      <c r="R304" s="24">
        <v>130</v>
      </c>
      <c r="S304" s="58">
        <v>2949</v>
      </c>
      <c r="T304" s="10">
        <v>50.31</v>
      </c>
      <c r="U304" s="10">
        <v>47.7</v>
      </c>
      <c r="V304" s="10">
        <v>53.28</v>
      </c>
      <c r="W304" s="10">
        <v>48.73</v>
      </c>
      <c r="AR304" s="10">
        <v>55.8</v>
      </c>
      <c r="AS304" s="24">
        <v>177</v>
      </c>
      <c r="AT304" s="58">
        <v>2949</v>
      </c>
      <c r="AU304" s="10">
        <v>51.19</v>
      </c>
      <c r="AV304" s="10">
        <v>46.95</v>
      </c>
      <c r="AW304" s="10">
        <v>50.31</v>
      </c>
      <c r="AX304" s="10">
        <v>47.8</v>
      </c>
      <c r="BR304" s="10">
        <v>55.5</v>
      </c>
      <c r="BS304" s="24">
        <v>177</v>
      </c>
      <c r="BT304" s="58">
        <v>2949</v>
      </c>
      <c r="BU304" s="10">
        <v>60.69</v>
      </c>
      <c r="BV304" s="10">
        <v>58.8</v>
      </c>
      <c r="BW304" s="10">
        <v>51.89</v>
      </c>
      <c r="BX304" s="10">
        <v>49.09</v>
      </c>
    </row>
    <row r="305" spans="1:94" x14ac:dyDescent="0.25">
      <c r="A305" s="8">
        <v>44215</v>
      </c>
      <c r="B305" s="25">
        <v>56739</v>
      </c>
      <c r="E305" s="38" t="s">
        <v>738</v>
      </c>
      <c r="G305" s="25" t="s">
        <v>230</v>
      </c>
      <c r="H305" s="90" t="s">
        <v>45</v>
      </c>
      <c r="I305" s="90" t="s">
        <v>45</v>
      </c>
      <c r="J305" s="90" t="s">
        <v>45</v>
      </c>
      <c r="Q305" s="31">
        <v>55.65</v>
      </c>
      <c r="R305" s="24">
        <v>130</v>
      </c>
      <c r="S305" s="58">
        <v>2949</v>
      </c>
      <c r="T305" s="10">
        <v>50.31</v>
      </c>
      <c r="U305" s="10">
        <v>47.7</v>
      </c>
      <c r="V305" s="10">
        <v>53.28</v>
      </c>
      <c r="W305" s="10">
        <v>48.73</v>
      </c>
      <c r="AR305" s="10">
        <v>55.8</v>
      </c>
      <c r="AS305" s="24">
        <v>177</v>
      </c>
      <c r="AT305" s="58">
        <v>2949</v>
      </c>
      <c r="AU305" s="10">
        <v>51.19</v>
      </c>
      <c r="AV305" s="10">
        <v>46.95</v>
      </c>
      <c r="AW305" s="10">
        <v>50.31</v>
      </c>
      <c r="AX305" s="10">
        <v>47.8</v>
      </c>
      <c r="BR305" s="10">
        <v>55.5</v>
      </c>
      <c r="BS305" s="24">
        <v>177</v>
      </c>
      <c r="BT305" s="58">
        <v>2949</v>
      </c>
      <c r="BU305" s="10">
        <v>60.69</v>
      </c>
      <c r="BV305" s="10">
        <v>58.8</v>
      </c>
      <c r="BW305" s="10">
        <v>51.89</v>
      </c>
      <c r="BX305" s="10">
        <v>49.09</v>
      </c>
    </row>
    <row r="306" spans="1:94" x14ac:dyDescent="0.25">
      <c r="A306" s="8">
        <v>44215</v>
      </c>
      <c r="B306" s="25">
        <v>56740</v>
      </c>
      <c r="E306" s="38" t="s">
        <v>738</v>
      </c>
      <c r="G306" s="25" t="s">
        <v>230</v>
      </c>
      <c r="H306" s="90" t="s">
        <v>45</v>
      </c>
      <c r="I306" s="90">
        <v>1</v>
      </c>
      <c r="J306" s="90" t="s">
        <v>45</v>
      </c>
      <c r="K306" s="59" t="s">
        <v>581</v>
      </c>
      <c r="L306" s="59" t="s">
        <v>582</v>
      </c>
      <c r="Q306" s="31">
        <v>55.65</v>
      </c>
      <c r="R306" s="24">
        <v>130</v>
      </c>
      <c r="S306" s="58">
        <v>2949</v>
      </c>
      <c r="T306" s="10">
        <v>50.31</v>
      </c>
      <c r="U306" s="10">
        <v>47.7</v>
      </c>
      <c r="V306" s="10">
        <v>53.28</v>
      </c>
      <c r="W306" s="10">
        <v>48.73</v>
      </c>
      <c r="AR306" s="10">
        <v>55.8</v>
      </c>
      <c r="AS306" s="24">
        <v>177</v>
      </c>
      <c r="AT306" s="58">
        <v>2949</v>
      </c>
      <c r="AU306" s="10">
        <v>51.19</v>
      </c>
      <c r="AV306" s="10">
        <v>46.95</v>
      </c>
      <c r="AW306" s="10">
        <v>50.31</v>
      </c>
      <c r="AX306" s="10">
        <v>47.8</v>
      </c>
      <c r="BR306" s="10">
        <v>55.5</v>
      </c>
      <c r="BS306" s="24">
        <v>177</v>
      </c>
      <c r="BT306" s="58">
        <v>2949</v>
      </c>
      <c r="BU306" s="10">
        <v>60.69</v>
      </c>
      <c r="BV306" s="10">
        <v>58.8</v>
      </c>
      <c r="BW306" s="10">
        <v>51.89</v>
      </c>
      <c r="BX306" s="10">
        <v>49.09</v>
      </c>
    </row>
    <row r="307" spans="1:94" x14ac:dyDescent="0.25">
      <c r="A307" s="8">
        <v>44215</v>
      </c>
      <c r="B307" s="25">
        <v>56741</v>
      </c>
      <c r="E307" s="38" t="s">
        <v>738</v>
      </c>
      <c r="G307" s="25" t="s">
        <v>230</v>
      </c>
      <c r="H307" s="90" t="s">
        <v>45</v>
      </c>
      <c r="I307" s="90">
        <v>1</v>
      </c>
      <c r="J307" s="90" t="s">
        <v>45</v>
      </c>
      <c r="K307" s="59" t="s">
        <v>225</v>
      </c>
      <c r="L307" s="59" t="s">
        <v>582</v>
      </c>
      <c r="Q307" s="31">
        <v>55.65</v>
      </c>
      <c r="R307" s="24">
        <v>130</v>
      </c>
      <c r="S307" s="58">
        <v>2949</v>
      </c>
      <c r="T307" s="10">
        <v>50.31</v>
      </c>
      <c r="U307" s="10">
        <v>47.7</v>
      </c>
      <c r="V307" s="10">
        <v>53.28</v>
      </c>
      <c r="W307" s="10">
        <v>48.73</v>
      </c>
      <c r="AR307" s="10">
        <v>55.8</v>
      </c>
      <c r="AS307" s="24">
        <v>177</v>
      </c>
      <c r="AT307" s="58">
        <v>2949</v>
      </c>
      <c r="AU307" s="10">
        <v>51.19</v>
      </c>
      <c r="AV307" s="10">
        <v>46.95</v>
      </c>
      <c r="AW307" s="10">
        <v>50.31</v>
      </c>
      <c r="AX307" s="10">
        <v>47.8</v>
      </c>
      <c r="BR307" s="10">
        <v>55.5</v>
      </c>
      <c r="BS307" s="24">
        <v>177</v>
      </c>
      <c r="BT307" s="58">
        <v>2949</v>
      </c>
      <c r="BU307" s="10">
        <v>60.69</v>
      </c>
      <c r="BV307" s="10">
        <v>58.8</v>
      </c>
      <c r="BW307" s="10">
        <v>51.89</v>
      </c>
      <c r="BX307" s="10">
        <v>49.09</v>
      </c>
    </row>
    <row r="308" spans="1:94" x14ac:dyDescent="0.25">
      <c r="A308" s="8">
        <v>44215</v>
      </c>
      <c r="B308" s="25">
        <v>56742</v>
      </c>
      <c r="E308" s="38" t="s">
        <v>738</v>
      </c>
      <c r="G308" s="25" t="s">
        <v>230</v>
      </c>
      <c r="H308" s="90" t="s">
        <v>45</v>
      </c>
      <c r="I308" s="90">
        <v>1</v>
      </c>
      <c r="J308" s="90" t="s">
        <v>45</v>
      </c>
      <c r="K308" s="59" t="s">
        <v>225</v>
      </c>
      <c r="L308" s="59" t="s">
        <v>583</v>
      </c>
      <c r="Q308" s="31">
        <v>55.65</v>
      </c>
      <c r="R308" s="24">
        <v>130</v>
      </c>
      <c r="S308" s="58">
        <v>2949</v>
      </c>
      <c r="T308" s="10">
        <v>50.31</v>
      </c>
      <c r="U308" s="10">
        <v>47.7</v>
      </c>
      <c r="V308" s="10">
        <v>53.28</v>
      </c>
      <c r="W308" s="10">
        <v>48.73</v>
      </c>
      <c r="AR308" s="10">
        <v>55.8</v>
      </c>
      <c r="AS308" s="24">
        <v>177</v>
      </c>
      <c r="AT308" s="58">
        <v>2949</v>
      </c>
      <c r="AU308" s="10">
        <v>51.19</v>
      </c>
      <c r="AV308" s="10">
        <v>46.95</v>
      </c>
      <c r="AW308" s="10">
        <v>50.31</v>
      </c>
      <c r="AX308" s="10">
        <v>47.8</v>
      </c>
      <c r="BR308" s="10">
        <v>55.5</v>
      </c>
      <c r="BS308" s="24">
        <v>177</v>
      </c>
      <c r="BT308" s="58">
        <v>2949</v>
      </c>
      <c r="BU308" s="10">
        <v>60.69</v>
      </c>
      <c r="BV308" s="10">
        <v>58.8</v>
      </c>
      <c r="BW308" s="10">
        <v>51.89</v>
      </c>
      <c r="BX308" s="10">
        <v>49.09</v>
      </c>
    </row>
    <row r="309" spans="1:94" x14ac:dyDescent="0.25">
      <c r="A309" s="8">
        <v>44215</v>
      </c>
      <c r="B309" s="25">
        <v>56743</v>
      </c>
      <c r="E309" s="38" t="s">
        <v>738</v>
      </c>
      <c r="G309" s="25" t="s">
        <v>230</v>
      </c>
      <c r="H309" s="90" t="s">
        <v>45</v>
      </c>
      <c r="I309" s="90">
        <v>1</v>
      </c>
      <c r="J309" s="90" t="s">
        <v>45</v>
      </c>
      <c r="K309" s="59" t="s">
        <v>225</v>
      </c>
      <c r="L309" s="59" t="s">
        <v>583</v>
      </c>
      <c r="Q309" s="31">
        <v>55.65</v>
      </c>
      <c r="R309" s="24">
        <v>130</v>
      </c>
      <c r="S309" s="58">
        <v>2949</v>
      </c>
      <c r="T309" s="10">
        <v>50.31</v>
      </c>
      <c r="U309" s="10">
        <v>47.7</v>
      </c>
      <c r="V309" s="10">
        <v>53.28</v>
      </c>
      <c r="W309" s="10">
        <v>48.73</v>
      </c>
      <c r="AR309" s="10">
        <v>55.8</v>
      </c>
      <c r="AS309" s="24">
        <v>177</v>
      </c>
      <c r="AT309" s="58">
        <v>2949</v>
      </c>
      <c r="AU309" s="10">
        <v>51.19</v>
      </c>
      <c r="AV309" s="10">
        <v>46.95</v>
      </c>
      <c r="AW309" s="10">
        <v>50.31</v>
      </c>
      <c r="AX309" s="10">
        <v>47.8</v>
      </c>
      <c r="BR309" s="10">
        <v>55.5</v>
      </c>
      <c r="BS309" s="24">
        <v>177</v>
      </c>
      <c r="BT309" s="58">
        <v>2949</v>
      </c>
      <c r="BU309" s="10">
        <v>60.69</v>
      </c>
      <c r="BV309" s="10">
        <v>58.8</v>
      </c>
      <c r="BW309" s="10">
        <v>51.89</v>
      </c>
      <c r="BX309" s="10">
        <v>49.09</v>
      </c>
    </row>
    <row r="310" spans="1:94" ht="30" x14ac:dyDescent="0.25">
      <c r="A310" s="8">
        <v>44215</v>
      </c>
      <c r="B310" s="25">
        <v>56744</v>
      </c>
      <c r="E310" s="38" t="s">
        <v>738</v>
      </c>
      <c r="G310" s="25" t="s">
        <v>178</v>
      </c>
      <c r="H310" s="90" t="s">
        <v>45</v>
      </c>
      <c r="I310" s="99">
        <v>1</v>
      </c>
      <c r="J310" s="90" t="s">
        <v>45</v>
      </c>
      <c r="K310" s="59" t="s">
        <v>225</v>
      </c>
      <c r="L310" s="59" t="s">
        <v>585</v>
      </c>
      <c r="M310" s="95" t="s">
        <v>588</v>
      </c>
      <c r="Q310" s="31">
        <v>55.65</v>
      </c>
      <c r="R310" s="24">
        <v>130</v>
      </c>
      <c r="S310" s="58">
        <v>2949</v>
      </c>
      <c r="T310" s="10">
        <v>50.31</v>
      </c>
      <c r="U310" s="10">
        <v>47.7</v>
      </c>
      <c r="V310" s="10">
        <v>53.28</v>
      </c>
      <c r="W310" s="10">
        <v>48.73</v>
      </c>
      <c r="AR310" s="10">
        <v>55.8</v>
      </c>
      <c r="AS310" s="24">
        <v>177</v>
      </c>
      <c r="AT310" s="58">
        <v>2949</v>
      </c>
      <c r="AU310" s="10">
        <v>51.19</v>
      </c>
      <c r="AV310" s="10">
        <v>46.95</v>
      </c>
      <c r="AW310" s="10">
        <v>50.31</v>
      </c>
      <c r="AX310" s="10">
        <v>47.8</v>
      </c>
      <c r="BR310" s="10">
        <v>55.5</v>
      </c>
      <c r="BS310" s="24">
        <v>177</v>
      </c>
      <c r="BT310" s="58">
        <v>2949</v>
      </c>
      <c r="BU310" s="10">
        <v>60.69</v>
      </c>
      <c r="BV310" s="10">
        <v>58.8</v>
      </c>
      <c r="BW310" s="10">
        <v>51.89</v>
      </c>
      <c r="BX310" s="10">
        <v>49.09</v>
      </c>
    </row>
    <row r="311" spans="1:94" ht="30" x14ac:dyDescent="0.25">
      <c r="A311" s="8">
        <v>44215</v>
      </c>
      <c r="B311" s="25">
        <v>56745</v>
      </c>
      <c r="E311" s="38" t="s">
        <v>738</v>
      </c>
      <c r="G311" s="25" t="s">
        <v>178</v>
      </c>
      <c r="H311" s="100">
        <v>1.5</v>
      </c>
      <c r="I311" s="99">
        <v>1</v>
      </c>
      <c r="J311" s="90" t="s">
        <v>45</v>
      </c>
      <c r="K311" s="59" t="s">
        <v>586</v>
      </c>
      <c r="L311" s="95" t="s">
        <v>587</v>
      </c>
      <c r="M311" s="95" t="s">
        <v>589</v>
      </c>
      <c r="Q311" s="31">
        <v>55.65</v>
      </c>
      <c r="R311" s="24">
        <v>130</v>
      </c>
      <c r="S311" s="58">
        <v>2949</v>
      </c>
      <c r="T311" s="10">
        <v>50.31</v>
      </c>
      <c r="U311" s="10">
        <v>47.7</v>
      </c>
      <c r="V311" s="10">
        <v>53.28</v>
      </c>
      <c r="W311" s="10">
        <v>48.73</v>
      </c>
      <c r="AA311" s="10" t="s">
        <v>178</v>
      </c>
      <c r="AB311" s="9">
        <v>-1</v>
      </c>
      <c r="AC311" s="9">
        <v>45</v>
      </c>
      <c r="AD311" s="9">
        <v>1</v>
      </c>
      <c r="AE311" s="9">
        <v>0</v>
      </c>
      <c r="AF311" s="9">
        <v>10</v>
      </c>
      <c r="AG311" s="9">
        <v>2.9</v>
      </c>
      <c r="AH311" s="9">
        <v>-0.2</v>
      </c>
      <c r="AI311" s="9">
        <v>-1</v>
      </c>
      <c r="AJ311" s="9">
        <v>45</v>
      </c>
      <c r="AK311" s="9">
        <v>1</v>
      </c>
      <c r="AL311" s="9">
        <v>0</v>
      </c>
      <c r="AM311" s="9">
        <v>10</v>
      </c>
      <c r="AN311" s="9">
        <v>2.9</v>
      </c>
      <c r="AO311" s="9">
        <v>-0.2</v>
      </c>
      <c r="AR311" s="10">
        <v>55.8</v>
      </c>
      <c r="AS311" s="24">
        <v>177</v>
      </c>
      <c r="AT311" s="58">
        <v>2949</v>
      </c>
      <c r="AU311" s="10">
        <v>51.4</v>
      </c>
      <c r="AV311" s="10">
        <v>47.15</v>
      </c>
      <c r="AW311" s="10">
        <v>50.5</v>
      </c>
      <c r="AX311" s="10">
        <v>48</v>
      </c>
      <c r="BA311" s="1" t="s">
        <v>591</v>
      </c>
      <c r="BB311" s="10" t="s">
        <v>178</v>
      </c>
      <c r="BC311" s="9">
        <v>-1</v>
      </c>
      <c r="BD311" s="9">
        <v>45</v>
      </c>
      <c r="BE311" s="9">
        <v>1</v>
      </c>
      <c r="BF311" s="9">
        <v>0</v>
      </c>
      <c r="BG311" s="9">
        <v>10</v>
      </c>
      <c r="BH311" s="9">
        <v>2.9</v>
      </c>
      <c r="BI311" s="9">
        <v>-0.2</v>
      </c>
      <c r="BJ311" s="9">
        <v>-1</v>
      </c>
      <c r="BK311" s="9">
        <v>45</v>
      </c>
      <c r="BL311" s="9">
        <v>1</v>
      </c>
      <c r="BM311" s="9">
        <v>0</v>
      </c>
      <c r="BN311" s="9">
        <v>10</v>
      </c>
      <c r="BO311" s="9">
        <v>2.9</v>
      </c>
      <c r="BP311" s="9">
        <v>-0.2</v>
      </c>
      <c r="BR311" s="10">
        <v>55.5</v>
      </c>
      <c r="BS311" s="24">
        <v>177</v>
      </c>
      <c r="BT311" s="58">
        <v>2949</v>
      </c>
      <c r="BU311" s="10">
        <v>60.69</v>
      </c>
      <c r="BV311" s="10">
        <v>58.8</v>
      </c>
      <c r="BW311" s="10">
        <v>51.89</v>
      </c>
      <c r="BX311" s="10">
        <v>49.09</v>
      </c>
      <c r="CB311" s="10" t="s">
        <v>230</v>
      </c>
      <c r="CC311" s="9">
        <v>-1</v>
      </c>
      <c r="CD311" s="9">
        <v>45</v>
      </c>
      <c r="CE311" s="9">
        <v>1</v>
      </c>
      <c r="CF311" s="9">
        <v>0</v>
      </c>
      <c r="CG311" s="9">
        <v>10</v>
      </c>
      <c r="CH311" s="9">
        <v>2.9</v>
      </c>
      <c r="CI311" s="9">
        <v>-0.2</v>
      </c>
      <c r="CJ311" s="9">
        <v>-1</v>
      </c>
      <c r="CK311" s="9">
        <v>45</v>
      </c>
      <c r="CL311" s="9">
        <v>1</v>
      </c>
      <c r="CM311" s="9">
        <v>0</v>
      </c>
      <c r="CN311" s="9">
        <v>10</v>
      </c>
      <c r="CO311" s="9">
        <v>2.9</v>
      </c>
      <c r="CP311" s="9">
        <v>-0.2</v>
      </c>
    </row>
    <row r="312" spans="1:94" ht="45" x14ac:dyDescent="0.25">
      <c r="A312" s="8">
        <v>44215</v>
      </c>
      <c r="B312" s="25">
        <v>56746</v>
      </c>
      <c r="E312" s="38" t="s">
        <v>738</v>
      </c>
      <c r="G312" s="25" t="s">
        <v>230</v>
      </c>
      <c r="H312" s="90" t="s">
        <v>45</v>
      </c>
      <c r="I312" s="90">
        <v>1</v>
      </c>
      <c r="J312" s="90">
        <v>1</v>
      </c>
      <c r="K312" s="59" t="s">
        <v>590</v>
      </c>
      <c r="L312" s="59" t="s">
        <v>593</v>
      </c>
      <c r="Q312" s="31">
        <v>55.65</v>
      </c>
      <c r="R312" s="24">
        <v>130</v>
      </c>
      <c r="S312" s="58">
        <v>2949</v>
      </c>
      <c r="T312" s="10">
        <v>50.6</v>
      </c>
      <c r="U312" s="10">
        <v>47.7</v>
      </c>
      <c r="V312" s="10">
        <v>53.6</v>
      </c>
      <c r="W312" s="10">
        <v>48.7</v>
      </c>
      <c r="AA312" s="10" t="s">
        <v>230</v>
      </c>
      <c r="AB312" s="9">
        <v>-1</v>
      </c>
      <c r="AC312" s="9">
        <v>45</v>
      </c>
      <c r="AD312" s="9">
        <v>1</v>
      </c>
      <c r="AE312" s="9">
        <v>0</v>
      </c>
      <c r="AF312" s="9">
        <v>10</v>
      </c>
      <c r="AG312" s="9">
        <v>2.9</v>
      </c>
      <c r="AH312" s="9">
        <v>-0.2</v>
      </c>
      <c r="AI312" s="9">
        <v>-1</v>
      </c>
      <c r="AJ312" s="9">
        <v>45</v>
      </c>
      <c r="AK312" s="9">
        <v>1</v>
      </c>
      <c r="AL312" s="9">
        <v>0</v>
      </c>
      <c r="AM312" s="9">
        <v>10</v>
      </c>
      <c r="AN312" s="9">
        <v>2.9</v>
      </c>
      <c r="AO312" s="9">
        <v>-0.2</v>
      </c>
      <c r="AR312" s="10">
        <v>55.8</v>
      </c>
      <c r="AS312" s="24">
        <v>177</v>
      </c>
      <c r="AT312" s="58">
        <v>2949</v>
      </c>
      <c r="AU312" s="10">
        <v>51.6</v>
      </c>
      <c r="AV312" s="10">
        <v>47.35</v>
      </c>
      <c r="AW312" s="10">
        <v>50.6</v>
      </c>
      <c r="AX312" s="10">
        <v>48.1</v>
      </c>
      <c r="BB312" s="10" t="s">
        <v>178</v>
      </c>
      <c r="BC312" s="9">
        <v>-1</v>
      </c>
      <c r="BD312" s="9">
        <v>45</v>
      </c>
      <c r="BE312" s="9">
        <v>1</v>
      </c>
      <c r="BF312" s="9">
        <v>0</v>
      </c>
      <c r="BG312" s="9">
        <v>10</v>
      </c>
      <c r="BH312" s="9">
        <v>2.9</v>
      </c>
      <c r="BI312" s="9">
        <v>-0.2</v>
      </c>
      <c r="BJ312" s="9">
        <v>-1</v>
      </c>
      <c r="BK312" s="9">
        <v>45</v>
      </c>
      <c r="BL312" s="9">
        <v>1</v>
      </c>
      <c r="BM312" s="9">
        <v>0</v>
      </c>
      <c r="BN312" s="9">
        <v>10</v>
      </c>
      <c r="BO312" s="9">
        <v>2.9</v>
      </c>
      <c r="BP312" s="9">
        <v>-0.2</v>
      </c>
      <c r="BR312" s="10">
        <v>55.5</v>
      </c>
      <c r="BS312" s="24">
        <v>177</v>
      </c>
      <c r="BT312" s="58">
        <v>2949</v>
      </c>
      <c r="BU312" s="10">
        <v>60.69</v>
      </c>
      <c r="BV312" s="10">
        <v>58.8</v>
      </c>
      <c r="BW312" s="10">
        <v>51.89</v>
      </c>
      <c r="BX312" s="10">
        <v>49.09</v>
      </c>
      <c r="CA312" s="39" t="s">
        <v>592</v>
      </c>
      <c r="CB312" s="10" t="s">
        <v>178</v>
      </c>
      <c r="CC312" s="9">
        <v>-1</v>
      </c>
      <c r="CD312" s="9">
        <v>45</v>
      </c>
      <c r="CE312" s="9">
        <v>1</v>
      </c>
      <c r="CF312" s="9">
        <v>0</v>
      </c>
      <c r="CG312" s="9">
        <v>10</v>
      </c>
      <c r="CH312" s="9">
        <v>2.9</v>
      </c>
      <c r="CI312" s="9">
        <v>-0.2</v>
      </c>
      <c r="CJ312" s="9">
        <v>-1</v>
      </c>
      <c r="CK312" s="9">
        <v>45</v>
      </c>
      <c r="CL312" s="9">
        <v>1</v>
      </c>
      <c r="CM312" s="9">
        <v>0</v>
      </c>
      <c r="CN312" s="9">
        <v>10</v>
      </c>
      <c r="CO312" s="9">
        <v>2.9</v>
      </c>
      <c r="CP312" s="9">
        <v>-0.2</v>
      </c>
    </row>
    <row r="313" spans="1:94" x14ac:dyDescent="0.25">
      <c r="A313" s="8">
        <v>44215</v>
      </c>
      <c r="B313" s="25">
        <v>56747</v>
      </c>
      <c r="E313" s="38" t="s">
        <v>738</v>
      </c>
      <c r="G313" s="25" t="s">
        <v>230</v>
      </c>
      <c r="H313" s="90" t="s">
        <v>45</v>
      </c>
      <c r="I313" s="90">
        <v>1</v>
      </c>
      <c r="J313" s="90">
        <v>1</v>
      </c>
      <c r="K313" s="59" t="s">
        <v>225</v>
      </c>
      <c r="L313" s="59" t="s">
        <v>566</v>
      </c>
      <c r="Q313" s="31">
        <v>55.65</v>
      </c>
      <c r="R313" s="24">
        <v>130</v>
      </c>
      <c r="S313" s="58">
        <v>2949</v>
      </c>
      <c r="T313" s="10">
        <v>50.6</v>
      </c>
      <c r="U313" s="10">
        <v>47.7</v>
      </c>
      <c r="V313" s="10">
        <v>53.6</v>
      </c>
      <c r="W313" s="10">
        <v>48.7</v>
      </c>
      <c r="AA313" s="10" t="s">
        <v>230</v>
      </c>
      <c r="AB313" s="9">
        <v>-1</v>
      </c>
      <c r="AC313" s="9">
        <v>45</v>
      </c>
      <c r="AD313" s="9">
        <v>1</v>
      </c>
      <c r="AE313" s="9">
        <v>0</v>
      </c>
      <c r="AF313" s="9">
        <v>10</v>
      </c>
      <c r="AG313" s="9">
        <v>2.9</v>
      </c>
      <c r="AH313" s="9">
        <v>-0.2</v>
      </c>
      <c r="AI313" s="9">
        <v>-1</v>
      </c>
      <c r="AJ313" s="9">
        <v>45</v>
      </c>
      <c r="AK313" s="9">
        <v>1</v>
      </c>
      <c r="AL313" s="9">
        <v>0</v>
      </c>
      <c r="AM313" s="9">
        <v>10</v>
      </c>
      <c r="AN313" s="9">
        <v>2.9</v>
      </c>
      <c r="AO313" s="9">
        <v>-0.2</v>
      </c>
      <c r="AR313" s="10">
        <v>55.8</v>
      </c>
      <c r="AS313" s="24">
        <v>177</v>
      </c>
      <c r="AT313" s="58">
        <v>2949</v>
      </c>
      <c r="AU313" s="10">
        <v>51.6</v>
      </c>
      <c r="AV313" s="10">
        <v>47.35</v>
      </c>
      <c r="AW313" s="10">
        <v>50.6</v>
      </c>
      <c r="AX313" s="10">
        <v>48.1</v>
      </c>
      <c r="BR313" s="10">
        <v>55.5</v>
      </c>
      <c r="BS313" s="24">
        <v>177</v>
      </c>
      <c r="BT313" s="58">
        <v>2949</v>
      </c>
      <c r="BU313" s="10">
        <v>60.69</v>
      </c>
      <c r="BV313" s="10">
        <v>58.8</v>
      </c>
      <c r="BW313" s="10">
        <v>51.89</v>
      </c>
      <c r="BX313" s="10">
        <v>49.09</v>
      </c>
    </row>
    <row r="314" spans="1:94" x14ac:dyDescent="0.25">
      <c r="A314" s="8">
        <v>44215</v>
      </c>
      <c r="B314" s="25">
        <v>56748</v>
      </c>
      <c r="E314" s="38" t="s">
        <v>738</v>
      </c>
      <c r="G314" s="25" t="s">
        <v>178</v>
      </c>
      <c r="H314" s="90" t="s">
        <v>45</v>
      </c>
      <c r="I314" s="100">
        <v>1</v>
      </c>
      <c r="J314" s="100">
        <v>1</v>
      </c>
      <c r="K314" s="59" t="s">
        <v>225</v>
      </c>
      <c r="L314" s="59" t="s">
        <v>594</v>
      </c>
      <c r="M314" s="121" t="s">
        <v>595</v>
      </c>
      <c r="Q314" s="31">
        <v>55.65</v>
      </c>
      <c r="R314" s="24">
        <v>130</v>
      </c>
      <c r="S314" s="58">
        <v>2949</v>
      </c>
      <c r="T314" s="10">
        <v>50.6</v>
      </c>
      <c r="U314" s="10">
        <v>47.7</v>
      </c>
      <c r="V314" s="10">
        <v>53.6</v>
      </c>
      <c r="W314" s="10">
        <v>48.7</v>
      </c>
      <c r="AA314" s="10" t="s">
        <v>230</v>
      </c>
      <c r="AB314" s="9">
        <v>-1</v>
      </c>
      <c r="AC314" s="9">
        <v>45</v>
      </c>
      <c r="AD314" s="9">
        <v>1</v>
      </c>
      <c r="AE314" s="9">
        <v>0</v>
      </c>
      <c r="AF314" s="9">
        <v>10</v>
      </c>
      <c r="AG314" s="9">
        <v>2.9</v>
      </c>
      <c r="AH314" s="9">
        <v>-0.2</v>
      </c>
      <c r="AI314" s="9">
        <v>-1</v>
      </c>
      <c r="AJ314" s="9">
        <v>45</v>
      </c>
      <c r="AK314" s="9">
        <v>1</v>
      </c>
      <c r="AL314" s="9">
        <v>0</v>
      </c>
      <c r="AM314" s="9">
        <v>10</v>
      </c>
      <c r="AN314" s="9">
        <v>2.9</v>
      </c>
      <c r="AO314" s="9">
        <v>-0.2</v>
      </c>
      <c r="AR314" s="10">
        <v>55.8</v>
      </c>
      <c r="AS314" s="24">
        <v>177</v>
      </c>
      <c r="AT314" s="58">
        <v>2949</v>
      </c>
      <c r="AU314" s="10">
        <v>51.6</v>
      </c>
      <c r="AV314" s="10">
        <v>47.35</v>
      </c>
      <c r="AW314" s="10">
        <v>50.6</v>
      </c>
      <c r="AX314" s="10">
        <v>48.1</v>
      </c>
      <c r="BR314" s="10">
        <v>55.5</v>
      </c>
      <c r="BS314" s="24">
        <v>177</v>
      </c>
      <c r="BT314" s="58">
        <v>2949</v>
      </c>
      <c r="BU314" s="10">
        <v>60.69</v>
      </c>
      <c r="BV314" s="10">
        <v>58.8</v>
      </c>
      <c r="BW314" s="10">
        <v>51.89</v>
      </c>
      <c r="BX314" s="10">
        <v>49.09</v>
      </c>
    </row>
    <row r="315" spans="1:94" ht="37.5" customHeight="1" x14ac:dyDescent="0.25">
      <c r="A315" s="8">
        <v>44215</v>
      </c>
      <c r="B315" s="25">
        <v>56749</v>
      </c>
      <c r="E315" s="38" t="s">
        <v>738</v>
      </c>
      <c r="F315" s="38"/>
      <c r="G315" s="25" t="s">
        <v>178</v>
      </c>
      <c r="H315" s="101">
        <v>0.7</v>
      </c>
      <c r="I315" s="101">
        <v>0.7</v>
      </c>
      <c r="J315" s="101">
        <v>0.7</v>
      </c>
      <c r="K315" s="59" t="s">
        <v>596</v>
      </c>
      <c r="L315" s="59" t="s">
        <v>550</v>
      </c>
      <c r="Q315" s="31">
        <v>55.65</v>
      </c>
      <c r="R315" s="24">
        <v>130</v>
      </c>
      <c r="S315" s="58">
        <v>2949</v>
      </c>
      <c r="T315" s="10">
        <v>50.6</v>
      </c>
      <c r="U315" s="10">
        <v>47.7</v>
      </c>
      <c r="V315" s="10">
        <v>53.6</v>
      </c>
      <c r="W315" s="10">
        <v>48.7</v>
      </c>
      <c r="Z315" s="59"/>
      <c r="AR315" s="10">
        <v>55.8</v>
      </c>
      <c r="AS315" s="24">
        <v>177</v>
      </c>
      <c r="AT315" s="58">
        <v>2949</v>
      </c>
      <c r="AU315" s="10">
        <v>51.6</v>
      </c>
      <c r="AV315" s="10">
        <v>47.35</v>
      </c>
      <c r="AW315" s="10">
        <v>50.6</v>
      </c>
      <c r="AX315" s="10">
        <v>48.1</v>
      </c>
      <c r="BA315" s="59"/>
      <c r="BR315" s="10">
        <v>55.5</v>
      </c>
      <c r="BS315" s="24">
        <v>177</v>
      </c>
      <c r="BT315" s="58">
        <v>2949</v>
      </c>
      <c r="BU315" s="10">
        <v>61</v>
      </c>
      <c r="BV315" s="10">
        <v>58.6</v>
      </c>
      <c r="BW315" s="10">
        <v>51.9</v>
      </c>
      <c r="BX315" s="10">
        <v>48.8</v>
      </c>
      <c r="BZ315" s="59"/>
      <c r="CA315" s="59" t="s">
        <v>595</v>
      </c>
    </row>
    <row r="316" spans="1:94" ht="30" x14ac:dyDescent="0.25">
      <c r="A316" s="8">
        <v>44215</v>
      </c>
      <c r="B316" s="25">
        <v>56750</v>
      </c>
      <c r="E316" s="38" t="s">
        <v>738</v>
      </c>
      <c r="G316" s="25" t="s">
        <v>178</v>
      </c>
      <c r="H316" s="99">
        <v>0.7</v>
      </c>
      <c r="I316" s="99">
        <v>0.7</v>
      </c>
      <c r="J316" s="99">
        <v>0.7</v>
      </c>
      <c r="K316" s="59" t="s">
        <v>225</v>
      </c>
      <c r="L316" s="59" t="s">
        <v>597</v>
      </c>
      <c r="Q316" s="31">
        <v>55.65</v>
      </c>
      <c r="R316" s="24">
        <v>130</v>
      </c>
      <c r="S316" s="58">
        <v>2949</v>
      </c>
      <c r="T316" s="10">
        <v>50.6</v>
      </c>
      <c r="U316" s="10">
        <v>47.7</v>
      </c>
      <c r="V316" s="10">
        <v>53.6</v>
      </c>
      <c r="W316" s="10">
        <v>48.7</v>
      </c>
      <c r="AR316" s="10">
        <v>55.8</v>
      </c>
      <c r="AS316" s="24">
        <v>177</v>
      </c>
      <c r="AT316" s="58">
        <v>2949</v>
      </c>
      <c r="AU316" s="10">
        <v>51.6</v>
      </c>
      <c r="AV316" s="10">
        <v>47.35</v>
      </c>
      <c r="AW316" s="10">
        <v>50.6</v>
      </c>
      <c r="AX316" s="10">
        <v>48.1</v>
      </c>
      <c r="BR316" s="10">
        <v>55.5</v>
      </c>
      <c r="BS316" s="24">
        <v>177</v>
      </c>
      <c r="BT316" s="58">
        <v>2949</v>
      </c>
      <c r="BU316" s="10">
        <v>61</v>
      </c>
      <c r="BV316" s="10">
        <v>58.6</v>
      </c>
      <c r="BW316" s="10">
        <v>51.9</v>
      </c>
      <c r="BX316" s="10">
        <v>48.8</v>
      </c>
    </row>
    <row r="317" spans="1:94" ht="30" x14ac:dyDescent="0.25">
      <c r="A317" s="8">
        <v>44215</v>
      </c>
      <c r="B317" s="25">
        <v>56751</v>
      </c>
      <c r="E317" s="38" t="s">
        <v>738</v>
      </c>
      <c r="G317" s="25" t="s">
        <v>230</v>
      </c>
      <c r="H317" s="90">
        <v>0.7</v>
      </c>
      <c r="I317" s="90">
        <v>0.7</v>
      </c>
      <c r="J317" s="90">
        <v>0.7</v>
      </c>
      <c r="K317" s="59" t="s">
        <v>598</v>
      </c>
      <c r="L317" s="59" t="s">
        <v>573</v>
      </c>
      <c r="Q317" s="31">
        <v>55.65</v>
      </c>
      <c r="R317" s="24">
        <v>130</v>
      </c>
      <c r="S317" s="58">
        <v>2949</v>
      </c>
      <c r="T317" s="10">
        <v>50.8</v>
      </c>
      <c r="U317" s="10">
        <v>47.7</v>
      </c>
      <c r="V317" s="10">
        <v>53.8</v>
      </c>
      <c r="W317" s="10">
        <v>48.7</v>
      </c>
      <c r="AR317" s="10">
        <v>55.8</v>
      </c>
      <c r="AS317" s="24">
        <v>177</v>
      </c>
      <c r="AT317" s="58">
        <v>2949</v>
      </c>
      <c r="AU317" s="10">
        <v>51.8</v>
      </c>
      <c r="AV317" s="10">
        <v>47.45</v>
      </c>
      <c r="AW317" s="10">
        <v>50.8</v>
      </c>
      <c r="AX317" s="10">
        <v>48.2</v>
      </c>
      <c r="BR317" s="10">
        <v>55.5</v>
      </c>
      <c r="BS317" s="24">
        <v>177</v>
      </c>
      <c r="BT317" s="58">
        <v>2949</v>
      </c>
      <c r="BU317" s="10">
        <v>61</v>
      </c>
      <c r="BV317" s="10">
        <v>58.5</v>
      </c>
      <c r="BW317" s="10">
        <v>51.9</v>
      </c>
      <c r="BX317" s="10">
        <v>48.8</v>
      </c>
    </row>
    <row r="318" spans="1:94" x14ac:dyDescent="0.25">
      <c r="A318" s="8">
        <v>44215</v>
      </c>
      <c r="B318" s="25">
        <v>56752</v>
      </c>
      <c r="E318" s="38" t="s">
        <v>738</v>
      </c>
      <c r="G318" s="25" t="s">
        <v>178</v>
      </c>
      <c r="H318" s="100">
        <v>0.7</v>
      </c>
      <c r="I318" s="100">
        <v>0.7</v>
      </c>
      <c r="J318" s="100">
        <v>0.7</v>
      </c>
      <c r="K318" s="59" t="s">
        <v>599</v>
      </c>
      <c r="L318" s="59" t="s">
        <v>601</v>
      </c>
      <c r="M318" s="95" t="s">
        <v>603</v>
      </c>
    </row>
    <row r="319" spans="1:94" x14ac:dyDescent="0.25">
      <c r="A319" s="8">
        <v>44215</v>
      </c>
      <c r="B319" s="25">
        <v>56753</v>
      </c>
      <c r="E319" s="38" t="s">
        <v>738</v>
      </c>
      <c r="G319" s="25" t="s">
        <v>230</v>
      </c>
      <c r="H319" s="90">
        <v>0.7</v>
      </c>
      <c r="I319" s="90">
        <v>0.7</v>
      </c>
      <c r="J319" s="90">
        <v>0.7</v>
      </c>
      <c r="K319" s="59" t="s">
        <v>600</v>
      </c>
      <c r="L319" s="59" t="s">
        <v>257</v>
      </c>
    </row>
    <row r="320" spans="1:94" x14ac:dyDescent="0.25">
      <c r="A320" s="8">
        <v>44215</v>
      </c>
      <c r="B320" s="25">
        <v>56754</v>
      </c>
      <c r="E320" s="38" t="s">
        <v>738</v>
      </c>
      <c r="G320" s="25" t="s">
        <v>230</v>
      </c>
      <c r="H320" s="90">
        <v>0.7</v>
      </c>
      <c r="I320" s="90">
        <v>0.7</v>
      </c>
      <c r="J320" s="90">
        <v>0.7</v>
      </c>
      <c r="K320" s="59" t="s">
        <v>225</v>
      </c>
      <c r="L320" s="59" t="s">
        <v>602</v>
      </c>
    </row>
    <row r="321" spans="1:79" x14ac:dyDescent="0.25">
      <c r="A321" s="8">
        <v>44215</v>
      </c>
      <c r="B321" s="25">
        <v>56755</v>
      </c>
      <c r="E321" s="38" t="s">
        <v>738</v>
      </c>
      <c r="G321" s="25" t="s">
        <v>230</v>
      </c>
      <c r="H321" s="90">
        <v>0.7</v>
      </c>
      <c r="I321" s="90">
        <v>0.7</v>
      </c>
      <c r="J321" s="90">
        <v>0.7</v>
      </c>
      <c r="K321" s="59" t="s">
        <v>225</v>
      </c>
      <c r="L321" s="59" t="s">
        <v>604</v>
      </c>
    </row>
    <row r="322" spans="1:79" x14ac:dyDescent="0.25">
      <c r="A322" s="8">
        <v>44215</v>
      </c>
      <c r="B322" s="25">
        <v>56756</v>
      </c>
      <c r="E322" s="38" t="s">
        <v>738</v>
      </c>
      <c r="G322" s="25" t="s">
        <v>230</v>
      </c>
      <c r="H322" s="90">
        <v>0.7</v>
      </c>
      <c r="I322" s="90">
        <v>0.7</v>
      </c>
      <c r="J322" s="90">
        <v>0.7</v>
      </c>
      <c r="K322" s="59" t="s">
        <v>225</v>
      </c>
      <c r="L322" s="59" t="s">
        <v>605</v>
      </c>
    </row>
    <row r="323" spans="1:79" ht="60" x14ac:dyDescent="0.25">
      <c r="B323" s="25">
        <v>56757</v>
      </c>
      <c r="E323" s="38" t="s">
        <v>738</v>
      </c>
      <c r="F323" s="38"/>
      <c r="G323" s="25" t="s">
        <v>178</v>
      </c>
      <c r="H323" s="100">
        <v>0.2</v>
      </c>
      <c r="I323" s="90" t="s">
        <v>45</v>
      </c>
      <c r="J323" s="90" t="s">
        <v>45</v>
      </c>
      <c r="K323" s="59" t="s">
        <v>606</v>
      </c>
      <c r="L323" s="59" t="s">
        <v>607</v>
      </c>
      <c r="M323" s="95" t="s">
        <v>608</v>
      </c>
      <c r="N323" s="59" t="s">
        <v>609</v>
      </c>
      <c r="Z323" s="59"/>
      <c r="BA323" s="59"/>
      <c r="BZ323" s="59"/>
      <c r="CA323" s="59"/>
    </row>
    <row r="324" spans="1:79" s="7" customFormat="1" x14ac:dyDescent="0.25">
      <c r="A324" s="82"/>
      <c r="B324" s="85"/>
      <c r="C324" s="83"/>
      <c r="D324" s="83"/>
      <c r="E324" s="84"/>
      <c r="F324" s="84"/>
      <c r="G324" s="85"/>
      <c r="H324" s="94"/>
      <c r="I324" s="94"/>
      <c r="J324" s="94"/>
      <c r="K324" s="86"/>
      <c r="L324" s="86"/>
      <c r="M324" s="98"/>
      <c r="N324" s="86"/>
      <c r="O324" s="83"/>
      <c r="Q324" s="87"/>
      <c r="R324" s="83"/>
      <c r="S324" s="88"/>
      <c r="T324" s="17"/>
      <c r="U324" s="17"/>
      <c r="V324" s="17"/>
      <c r="W324" s="17"/>
      <c r="X324" s="17"/>
      <c r="Y324" s="17"/>
      <c r="Z324" s="86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83"/>
      <c r="AT324" s="88"/>
      <c r="AU324" s="17"/>
      <c r="AV324" s="17"/>
      <c r="AW324" s="17"/>
      <c r="AX324" s="17"/>
      <c r="AY324" s="17"/>
      <c r="AZ324" s="17"/>
      <c r="BA324" s="86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83"/>
      <c r="BT324" s="88"/>
      <c r="BU324" s="17"/>
      <c r="BV324" s="17"/>
      <c r="BW324" s="17"/>
      <c r="BX324" s="17"/>
      <c r="BY324" s="17"/>
      <c r="BZ324" s="86"/>
      <c r="CA324" s="86"/>
    </row>
    <row r="325" spans="1:79" x14ac:dyDescent="0.25">
      <c r="A325" s="8">
        <v>44216</v>
      </c>
      <c r="B325" s="25">
        <v>56771</v>
      </c>
      <c r="E325" s="38" t="s">
        <v>738</v>
      </c>
      <c r="G325" s="25" t="s">
        <v>230</v>
      </c>
      <c r="H325" s="101">
        <v>0.7</v>
      </c>
      <c r="I325" s="101">
        <v>0.7</v>
      </c>
      <c r="J325" s="101">
        <v>0.7</v>
      </c>
      <c r="K325" s="59" t="s">
        <v>610</v>
      </c>
      <c r="L325" s="59" t="s">
        <v>611</v>
      </c>
      <c r="Q325" s="31">
        <v>55.65</v>
      </c>
      <c r="R325" s="24">
        <v>130</v>
      </c>
      <c r="S325" s="58">
        <v>2949</v>
      </c>
      <c r="T325" s="10">
        <v>50.8</v>
      </c>
      <c r="U325" s="10">
        <v>47.7</v>
      </c>
      <c r="V325" s="10">
        <v>53.8</v>
      </c>
      <c r="W325" s="10">
        <v>48.7</v>
      </c>
      <c r="Z325" s="59"/>
      <c r="AR325" s="10">
        <v>55.8</v>
      </c>
      <c r="AS325" s="24">
        <v>177</v>
      </c>
      <c r="AT325" s="58">
        <v>2949</v>
      </c>
      <c r="AU325" s="10">
        <v>51.8</v>
      </c>
      <c r="AV325" s="10">
        <v>47.45</v>
      </c>
      <c r="AW325" s="10">
        <v>50.8</v>
      </c>
      <c r="AX325" s="10">
        <v>48.2</v>
      </c>
      <c r="BA325" s="59"/>
      <c r="BR325" s="10">
        <v>55.5</v>
      </c>
      <c r="BS325" s="24">
        <v>177</v>
      </c>
      <c r="BT325" s="58">
        <v>2949</v>
      </c>
      <c r="BU325" s="10">
        <v>61</v>
      </c>
      <c r="BV325" s="10">
        <v>58.5</v>
      </c>
      <c r="BW325" s="10">
        <v>51.9</v>
      </c>
      <c r="BX325" s="10">
        <v>48.8</v>
      </c>
      <c r="BZ325" s="59"/>
      <c r="CA325" s="59"/>
    </row>
    <row r="326" spans="1:79" x14ac:dyDescent="0.25">
      <c r="A326" s="8">
        <v>44216</v>
      </c>
      <c r="B326" s="25">
        <v>56772</v>
      </c>
      <c r="E326" s="38" t="s">
        <v>738</v>
      </c>
      <c r="G326" s="25" t="s">
        <v>230</v>
      </c>
      <c r="H326" s="101">
        <v>0.7</v>
      </c>
      <c r="I326" s="101">
        <v>0.7</v>
      </c>
      <c r="J326" s="101">
        <v>0.7</v>
      </c>
      <c r="K326" s="59" t="s">
        <v>612</v>
      </c>
      <c r="L326" s="59" t="s">
        <v>611</v>
      </c>
      <c r="Q326" s="31">
        <v>55.65</v>
      </c>
      <c r="R326" s="24">
        <v>130</v>
      </c>
      <c r="S326" s="58">
        <v>2949</v>
      </c>
      <c r="T326" s="10">
        <v>50.8</v>
      </c>
      <c r="U326" s="10">
        <v>47.7</v>
      </c>
      <c r="V326" s="10">
        <v>53.8</v>
      </c>
      <c r="W326" s="10">
        <v>48.7</v>
      </c>
      <c r="AR326" s="10">
        <v>55.8</v>
      </c>
      <c r="AS326" s="24">
        <v>177</v>
      </c>
      <c r="AT326" s="58">
        <v>2949</v>
      </c>
      <c r="AU326" s="10">
        <v>51.8</v>
      </c>
      <c r="AV326" s="10">
        <v>47.45</v>
      </c>
      <c r="AW326" s="10">
        <v>50.8</v>
      </c>
      <c r="AX326" s="10">
        <v>48.2</v>
      </c>
      <c r="BR326" s="10">
        <v>55.5</v>
      </c>
      <c r="BS326" s="24">
        <v>177</v>
      </c>
      <c r="BT326" s="58">
        <v>2949</v>
      </c>
      <c r="BU326" s="10">
        <v>61</v>
      </c>
      <c r="BV326" s="10">
        <v>58.5</v>
      </c>
      <c r="BW326" s="10">
        <v>51.9</v>
      </c>
      <c r="BX326" s="10">
        <v>48.8</v>
      </c>
    </row>
    <row r="327" spans="1:79" x14ac:dyDescent="0.25">
      <c r="A327" s="8">
        <v>44216</v>
      </c>
      <c r="B327" s="25">
        <v>56773</v>
      </c>
      <c r="E327" s="38" t="s">
        <v>738</v>
      </c>
      <c r="G327" s="25" t="s">
        <v>230</v>
      </c>
      <c r="H327" s="101">
        <v>0.7</v>
      </c>
      <c r="I327" s="101">
        <v>0.7</v>
      </c>
      <c r="J327" s="101">
        <v>0.7</v>
      </c>
      <c r="K327" s="59" t="s">
        <v>613</v>
      </c>
      <c r="L327" s="59" t="s">
        <v>614</v>
      </c>
      <c r="Q327" s="31">
        <v>55.65</v>
      </c>
      <c r="R327" s="24">
        <v>130</v>
      </c>
      <c r="S327" s="58">
        <v>2949</v>
      </c>
      <c r="T327" s="10">
        <v>50.8</v>
      </c>
      <c r="U327" s="10">
        <v>47.7</v>
      </c>
      <c r="V327" s="10">
        <v>53.8</v>
      </c>
      <c r="W327" s="10">
        <v>48.7</v>
      </c>
      <c r="AR327" s="10">
        <v>55.8</v>
      </c>
      <c r="AS327" s="24">
        <v>177</v>
      </c>
      <c r="AT327" s="58">
        <v>2949</v>
      </c>
      <c r="AU327" s="10">
        <v>51.8</v>
      </c>
      <c r="AV327" s="10">
        <v>47.45</v>
      </c>
      <c r="AW327" s="10">
        <v>50.8</v>
      </c>
      <c r="AX327" s="10">
        <v>48.2</v>
      </c>
      <c r="BR327" s="10">
        <v>55.5</v>
      </c>
      <c r="BS327" s="24">
        <v>177</v>
      </c>
      <c r="BT327" s="58">
        <v>2949</v>
      </c>
      <c r="BU327" s="10">
        <v>61</v>
      </c>
      <c r="BV327" s="10">
        <v>58.5</v>
      </c>
      <c r="BW327" s="10">
        <v>51.9</v>
      </c>
      <c r="BX327" s="10">
        <v>48.8</v>
      </c>
    </row>
    <row r="328" spans="1:79" ht="30" x14ac:dyDescent="0.25">
      <c r="A328" s="8">
        <v>44216</v>
      </c>
      <c r="B328" s="25">
        <v>56774</v>
      </c>
      <c r="E328" s="38" t="s">
        <v>738</v>
      </c>
      <c r="G328" s="25" t="s">
        <v>178</v>
      </c>
      <c r="H328" s="99">
        <v>0.7</v>
      </c>
      <c r="I328" s="99">
        <v>0.7</v>
      </c>
      <c r="J328" s="99">
        <v>0.7</v>
      </c>
      <c r="K328" s="59" t="s">
        <v>615</v>
      </c>
      <c r="L328" s="59" t="s">
        <v>644</v>
      </c>
      <c r="M328" s="95" t="s">
        <v>616</v>
      </c>
      <c r="Q328" s="31">
        <v>55.65</v>
      </c>
      <c r="R328" s="24">
        <v>130</v>
      </c>
      <c r="S328" s="58">
        <v>2949</v>
      </c>
      <c r="T328" s="10">
        <v>50.8</v>
      </c>
      <c r="U328" s="10">
        <v>47.7</v>
      </c>
      <c r="V328" s="10">
        <v>53.8</v>
      </c>
      <c r="W328" s="10">
        <v>48.7</v>
      </c>
      <c r="AR328" s="10">
        <v>55.8</v>
      </c>
      <c r="AS328" s="24">
        <v>177</v>
      </c>
      <c r="AT328" s="58">
        <v>2949</v>
      </c>
      <c r="AU328" s="10">
        <v>51.8</v>
      </c>
      <c r="AV328" s="10">
        <v>47.45</v>
      </c>
      <c r="AW328" s="10">
        <v>50.8</v>
      </c>
      <c r="AX328" s="10">
        <v>48.2</v>
      </c>
      <c r="BR328" s="10">
        <v>55.5</v>
      </c>
      <c r="BS328" s="24">
        <v>177</v>
      </c>
      <c r="BT328" s="58">
        <v>2949</v>
      </c>
      <c r="BU328" s="10">
        <v>61</v>
      </c>
      <c r="BV328" s="10">
        <v>58.5</v>
      </c>
      <c r="BW328" s="10">
        <v>51.9</v>
      </c>
      <c r="BX328" s="10">
        <v>48.8</v>
      </c>
    </row>
    <row r="329" spans="1:79" x14ac:dyDescent="0.25">
      <c r="A329" s="8">
        <v>44216</v>
      </c>
      <c r="B329" s="25">
        <v>56775</v>
      </c>
      <c r="E329" s="38" t="s">
        <v>738</v>
      </c>
      <c r="G329" s="25" t="s">
        <v>230</v>
      </c>
      <c r="H329" s="90" t="s">
        <v>45</v>
      </c>
      <c r="I329" s="101">
        <v>1</v>
      </c>
      <c r="J329" s="90" t="s">
        <v>45</v>
      </c>
      <c r="K329" s="59" t="s">
        <v>542</v>
      </c>
      <c r="L329" s="59" t="s">
        <v>611</v>
      </c>
      <c r="Q329" s="31">
        <v>55.65</v>
      </c>
      <c r="R329" s="24">
        <v>130</v>
      </c>
      <c r="S329" s="58">
        <v>2949</v>
      </c>
      <c r="T329" s="10">
        <v>50.8</v>
      </c>
      <c r="U329" s="10">
        <v>47.7</v>
      </c>
      <c r="V329" s="10">
        <v>53.8</v>
      </c>
      <c r="W329" s="10">
        <v>48.7</v>
      </c>
      <c r="AR329" s="10">
        <v>55.8</v>
      </c>
      <c r="AS329" s="24">
        <v>177</v>
      </c>
      <c r="AT329" s="58">
        <v>2949</v>
      </c>
      <c r="AU329" s="10">
        <v>51.8</v>
      </c>
      <c r="AV329" s="10">
        <v>47.45</v>
      </c>
      <c r="AW329" s="10">
        <v>50.8</v>
      </c>
      <c r="AX329" s="10">
        <v>48.2</v>
      </c>
      <c r="BR329" s="10">
        <v>55.5</v>
      </c>
      <c r="BS329" s="24">
        <v>177</v>
      </c>
      <c r="BT329" s="58">
        <v>2949</v>
      </c>
      <c r="BU329" s="10">
        <v>61</v>
      </c>
      <c r="BV329" s="10">
        <v>58.5</v>
      </c>
      <c r="BW329" s="10">
        <v>51.9</v>
      </c>
      <c r="BX329" s="10">
        <v>48.8</v>
      </c>
    </row>
    <row r="330" spans="1:79" x14ac:dyDescent="0.25">
      <c r="A330" s="8">
        <v>44216</v>
      </c>
      <c r="B330" s="25">
        <v>56776</v>
      </c>
      <c r="E330" s="38" t="s">
        <v>738</v>
      </c>
      <c r="G330" s="25" t="s">
        <v>178</v>
      </c>
      <c r="H330" s="90" t="s">
        <v>45</v>
      </c>
      <c r="I330" s="118">
        <v>1</v>
      </c>
      <c r="J330" s="90" t="s">
        <v>45</v>
      </c>
      <c r="K330" s="59" t="s">
        <v>542</v>
      </c>
      <c r="L330" s="59" t="s">
        <v>617</v>
      </c>
      <c r="M330" s="129" t="s">
        <v>626</v>
      </c>
      <c r="Q330" s="31">
        <v>55.65</v>
      </c>
      <c r="R330" s="24">
        <v>130</v>
      </c>
      <c r="S330" s="58">
        <v>2949</v>
      </c>
      <c r="T330" s="10">
        <v>50.8</v>
      </c>
      <c r="U330" s="10">
        <v>47.7</v>
      </c>
      <c r="V330" s="10">
        <v>53.8</v>
      </c>
      <c r="W330" s="10">
        <v>48.7</v>
      </c>
      <c r="AR330" s="10">
        <v>55.8</v>
      </c>
      <c r="AS330" s="24">
        <v>177</v>
      </c>
      <c r="AT330" s="58">
        <v>2949</v>
      </c>
      <c r="AU330" s="10">
        <v>51.8</v>
      </c>
      <c r="AV330" s="10">
        <v>47.45</v>
      </c>
      <c r="AW330" s="10">
        <v>50.8</v>
      </c>
      <c r="AX330" s="10">
        <v>48.2</v>
      </c>
      <c r="BR330" s="10">
        <v>55.5</v>
      </c>
      <c r="BS330" s="24">
        <v>177</v>
      </c>
      <c r="BT330" s="58">
        <v>2949</v>
      </c>
      <c r="BU330" s="10">
        <v>61</v>
      </c>
      <c r="BV330" s="10">
        <v>58.5</v>
      </c>
      <c r="BW330" s="10">
        <v>51.9</v>
      </c>
      <c r="BX330" s="10">
        <v>48.8</v>
      </c>
    </row>
    <row r="331" spans="1:79" x14ac:dyDescent="0.25">
      <c r="A331" s="8">
        <v>44216</v>
      </c>
      <c r="B331" s="25">
        <v>56777</v>
      </c>
      <c r="E331" s="38" t="s">
        <v>738</v>
      </c>
      <c r="G331" s="25" t="s">
        <v>230</v>
      </c>
      <c r="H331" s="90" t="s">
        <v>45</v>
      </c>
      <c r="I331" s="101">
        <v>1</v>
      </c>
      <c r="J331" s="90" t="s">
        <v>45</v>
      </c>
      <c r="K331" s="59" t="s">
        <v>618</v>
      </c>
      <c r="L331" s="59" t="s">
        <v>611</v>
      </c>
      <c r="Q331" s="31">
        <v>55.65</v>
      </c>
      <c r="R331" s="24">
        <v>130</v>
      </c>
      <c r="S331" s="58">
        <v>2949</v>
      </c>
      <c r="T331" s="10">
        <v>50.8</v>
      </c>
      <c r="U331" s="10">
        <v>47.7</v>
      </c>
      <c r="V331" s="10">
        <v>53.8</v>
      </c>
      <c r="W331" s="10">
        <v>48.7</v>
      </c>
      <c r="AR331" s="10">
        <v>55.8</v>
      </c>
      <c r="AS331" s="24">
        <v>177</v>
      </c>
      <c r="AT331" s="58">
        <v>2949</v>
      </c>
      <c r="AU331" s="10">
        <v>51.8</v>
      </c>
      <c r="AV331" s="10">
        <v>47.45</v>
      </c>
      <c r="AW331" s="10">
        <v>50.8</v>
      </c>
      <c r="AX331" s="10">
        <v>48.2</v>
      </c>
      <c r="BR331" s="10">
        <v>55.5</v>
      </c>
      <c r="BS331" s="24">
        <v>177</v>
      </c>
      <c r="BT331" s="58">
        <v>2949</v>
      </c>
      <c r="BU331" s="10">
        <v>61</v>
      </c>
      <c r="BV331" s="10">
        <v>58.5</v>
      </c>
      <c r="BW331" s="10">
        <v>51.9</v>
      </c>
      <c r="BX331" s="10">
        <v>48.8</v>
      </c>
    </row>
    <row r="332" spans="1:79" x14ac:dyDescent="0.25">
      <c r="A332" s="8">
        <v>44216</v>
      </c>
      <c r="B332" s="25">
        <v>56778</v>
      </c>
      <c r="E332" s="38" t="s">
        <v>738</v>
      </c>
      <c r="G332" s="25" t="s">
        <v>230</v>
      </c>
      <c r="H332" s="90" t="s">
        <v>45</v>
      </c>
      <c r="I332" s="101">
        <v>1</v>
      </c>
      <c r="J332" s="90" t="s">
        <v>45</v>
      </c>
      <c r="K332" s="59" t="s">
        <v>542</v>
      </c>
      <c r="L332" s="59" t="s">
        <v>619</v>
      </c>
      <c r="Q332" s="31">
        <v>55.65</v>
      </c>
      <c r="R332" s="24">
        <v>130</v>
      </c>
      <c r="S332" s="58">
        <v>2949</v>
      </c>
      <c r="T332" s="10">
        <v>50.8</v>
      </c>
      <c r="U332" s="10">
        <v>47.7</v>
      </c>
      <c r="V332" s="10">
        <v>53.8</v>
      </c>
      <c r="W332" s="10">
        <v>48.7</v>
      </c>
      <c r="AR332" s="10">
        <v>55.8</v>
      </c>
      <c r="AS332" s="24">
        <v>177</v>
      </c>
      <c r="AT332" s="58">
        <v>2949</v>
      </c>
      <c r="AU332" s="10">
        <v>51.8</v>
      </c>
      <c r="AV332" s="10">
        <v>47.45</v>
      </c>
      <c r="AW332" s="10">
        <v>50.8</v>
      </c>
      <c r="AX332" s="10">
        <v>48.2</v>
      </c>
      <c r="BR332" s="10">
        <v>55.5</v>
      </c>
      <c r="BS332" s="24">
        <v>177</v>
      </c>
      <c r="BT332" s="58">
        <v>2949</v>
      </c>
      <c r="BU332" s="10">
        <v>61</v>
      </c>
      <c r="BV332" s="10">
        <v>58.5</v>
      </c>
      <c r="BW332" s="10">
        <v>51.9</v>
      </c>
      <c r="BX332" s="10">
        <v>48.8</v>
      </c>
    </row>
    <row r="333" spans="1:79" x14ac:dyDescent="0.25">
      <c r="A333" s="8">
        <v>44216</v>
      </c>
      <c r="B333" s="25">
        <v>56779</v>
      </c>
      <c r="E333" s="38" t="s">
        <v>738</v>
      </c>
      <c r="G333" s="25" t="s">
        <v>178</v>
      </c>
      <c r="H333" s="90" t="s">
        <v>45</v>
      </c>
      <c r="I333" s="99">
        <v>1</v>
      </c>
      <c r="J333" s="90" t="s">
        <v>45</v>
      </c>
      <c r="K333" s="59" t="s">
        <v>542</v>
      </c>
      <c r="L333" s="59" t="s">
        <v>643</v>
      </c>
      <c r="Q333" s="31">
        <v>55.65</v>
      </c>
      <c r="R333" s="24">
        <v>130</v>
      </c>
      <c r="S333" s="58">
        <v>2949</v>
      </c>
      <c r="T333" s="10">
        <v>50.8</v>
      </c>
      <c r="U333" s="10">
        <v>47.7</v>
      </c>
      <c r="V333" s="10">
        <v>53.8</v>
      </c>
      <c r="W333" s="10">
        <v>48.7</v>
      </c>
      <c r="AR333" s="10">
        <v>55.8</v>
      </c>
      <c r="AS333" s="24">
        <v>177</v>
      </c>
      <c r="AT333" s="58">
        <v>2949</v>
      </c>
      <c r="AU333" s="10">
        <v>51.8</v>
      </c>
      <c r="AV333" s="10">
        <v>47.45</v>
      </c>
      <c r="AW333" s="10">
        <v>50.8</v>
      </c>
      <c r="AX333" s="10">
        <v>48.2</v>
      </c>
      <c r="BR333" s="10">
        <v>55.5</v>
      </c>
      <c r="BS333" s="24">
        <v>177</v>
      </c>
      <c r="BT333" s="58">
        <v>2949</v>
      </c>
      <c r="BU333" s="10">
        <v>61</v>
      </c>
      <c r="BV333" s="10">
        <v>58.5</v>
      </c>
      <c r="BW333" s="10">
        <v>51.9</v>
      </c>
      <c r="BX333" s="10">
        <v>48.8</v>
      </c>
    </row>
    <row r="334" spans="1:79" ht="45" x14ac:dyDescent="0.25">
      <c r="A334" s="8">
        <v>44216</v>
      </c>
      <c r="B334" s="25">
        <v>56780</v>
      </c>
      <c r="E334" s="38" t="s">
        <v>738</v>
      </c>
      <c r="G334" s="25" t="s">
        <v>178</v>
      </c>
      <c r="H334" s="90" t="s">
        <v>45</v>
      </c>
      <c r="I334" s="99">
        <v>1.5</v>
      </c>
      <c r="J334" s="90" t="s">
        <v>45</v>
      </c>
      <c r="K334" s="59" t="s">
        <v>620</v>
      </c>
      <c r="L334" s="59" t="s">
        <v>642</v>
      </c>
      <c r="M334" s="122" t="s">
        <v>621</v>
      </c>
      <c r="Q334" s="31">
        <v>55.65</v>
      </c>
      <c r="R334" s="24">
        <v>130</v>
      </c>
      <c r="S334" s="58">
        <v>2949</v>
      </c>
      <c r="T334" s="10">
        <v>50.8</v>
      </c>
      <c r="U334" s="10">
        <v>47.7</v>
      </c>
      <c r="V334" s="10">
        <v>53.8</v>
      </c>
      <c r="W334" s="10">
        <v>48.7</v>
      </c>
      <c r="AR334" s="10">
        <v>55.8</v>
      </c>
      <c r="AS334" s="24">
        <v>177</v>
      </c>
      <c r="AT334" s="58">
        <v>2949</v>
      </c>
      <c r="AU334" s="10">
        <v>51.9</v>
      </c>
      <c r="AV334" s="10">
        <v>47.55</v>
      </c>
      <c r="AW334" s="10">
        <v>50.9</v>
      </c>
      <c r="AX334" s="10">
        <v>48.25</v>
      </c>
      <c r="BR334" s="10">
        <v>55.5</v>
      </c>
      <c r="BS334" s="24">
        <v>177</v>
      </c>
      <c r="BT334" s="58">
        <v>2949</v>
      </c>
      <c r="BU334" s="10">
        <v>61</v>
      </c>
      <c r="BV334" s="10">
        <v>58.5</v>
      </c>
      <c r="BW334" s="10">
        <v>51.9</v>
      </c>
      <c r="BX334" s="10">
        <v>48.8</v>
      </c>
    </row>
    <row r="335" spans="1:79" x14ac:dyDescent="0.25">
      <c r="A335" s="8">
        <v>44216</v>
      </c>
      <c r="B335" s="25">
        <v>56781</v>
      </c>
      <c r="E335" s="38" t="s">
        <v>738</v>
      </c>
      <c r="G335" s="25" t="s">
        <v>230</v>
      </c>
      <c r="H335" s="90" t="s">
        <v>45</v>
      </c>
      <c r="I335" s="90">
        <v>1.5</v>
      </c>
      <c r="J335" s="90" t="s">
        <v>45</v>
      </c>
      <c r="L335" s="59" t="s">
        <v>622</v>
      </c>
      <c r="Q335" s="31">
        <v>55.65</v>
      </c>
      <c r="R335" s="24">
        <v>130</v>
      </c>
      <c r="S335" s="58">
        <v>2949</v>
      </c>
      <c r="T335" s="10">
        <v>50.8</v>
      </c>
      <c r="U335" s="10">
        <v>47.7</v>
      </c>
      <c r="V335" s="10">
        <v>53.8</v>
      </c>
      <c r="W335" s="10">
        <v>48.7</v>
      </c>
      <c r="AR335" s="10">
        <v>55.8</v>
      </c>
      <c r="AS335" s="24">
        <v>177</v>
      </c>
      <c r="AT335" s="58">
        <v>2949</v>
      </c>
      <c r="AU335" s="10">
        <v>51.9</v>
      </c>
      <c r="AV335" s="10">
        <v>47.55</v>
      </c>
      <c r="AW335" s="10">
        <v>50.9</v>
      </c>
      <c r="AX335" s="10">
        <v>48.25</v>
      </c>
      <c r="BR335" s="10">
        <v>55.5</v>
      </c>
      <c r="BS335" s="24">
        <v>177</v>
      </c>
      <c r="BT335" s="58">
        <v>2949</v>
      </c>
      <c r="BU335" s="10">
        <v>61</v>
      </c>
      <c r="BV335" s="10">
        <v>58.5</v>
      </c>
      <c r="BW335" s="10">
        <v>51.9</v>
      </c>
      <c r="BX335" s="10">
        <v>48.8</v>
      </c>
    </row>
    <row r="336" spans="1:79" x14ac:dyDescent="0.25">
      <c r="A336" s="8">
        <v>44216</v>
      </c>
      <c r="B336" s="25">
        <v>56782</v>
      </c>
      <c r="E336" s="38" t="s">
        <v>738</v>
      </c>
      <c r="G336" s="25" t="s">
        <v>230</v>
      </c>
      <c r="H336" s="90" t="s">
        <v>45</v>
      </c>
      <c r="I336" s="90">
        <v>1.5</v>
      </c>
      <c r="J336" s="90" t="s">
        <v>45</v>
      </c>
      <c r="K336" s="59" t="s">
        <v>225</v>
      </c>
      <c r="L336" s="59" t="s">
        <v>453</v>
      </c>
      <c r="Q336" s="31">
        <v>55.65</v>
      </c>
      <c r="R336" s="24">
        <v>130</v>
      </c>
      <c r="S336" s="58">
        <v>2949</v>
      </c>
      <c r="T336" s="10">
        <v>50.8</v>
      </c>
      <c r="U336" s="10">
        <v>47.7</v>
      </c>
      <c r="V336" s="10">
        <v>53.8</v>
      </c>
      <c r="W336" s="10">
        <v>48.7</v>
      </c>
      <c r="AR336" s="10">
        <v>55.8</v>
      </c>
      <c r="AS336" s="24">
        <v>177</v>
      </c>
      <c r="AT336" s="58">
        <v>2949</v>
      </c>
      <c r="AU336" s="10">
        <v>51.9</v>
      </c>
      <c r="AV336" s="10">
        <v>47.55</v>
      </c>
      <c r="AW336" s="10">
        <v>50.9</v>
      </c>
      <c r="AX336" s="10">
        <v>48.25</v>
      </c>
      <c r="BR336" s="10">
        <v>55.5</v>
      </c>
      <c r="BS336" s="24">
        <v>177</v>
      </c>
      <c r="BT336" s="58">
        <v>2949</v>
      </c>
      <c r="BU336" s="10">
        <v>61</v>
      </c>
      <c r="BV336" s="10">
        <v>58.5</v>
      </c>
      <c r="BW336" s="10">
        <v>51.9</v>
      </c>
      <c r="BX336" s="10">
        <v>48.8</v>
      </c>
    </row>
    <row r="337" spans="1:76" x14ac:dyDescent="0.25">
      <c r="A337" s="8">
        <v>44216</v>
      </c>
      <c r="B337" s="25">
        <v>56783</v>
      </c>
      <c r="E337" s="38" t="s">
        <v>738</v>
      </c>
      <c r="G337" s="25" t="s">
        <v>178</v>
      </c>
      <c r="H337" s="90" t="s">
        <v>45</v>
      </c>
      <c r="I337" s="99">
        <v>1.5</v>
      </c>
      <c r="J337" s="90" t="s">
        <v>45</v>
      </c>
      <c r="K337" s="59" t="s">
        <v>225</v>
      </c>
      <c r="L337" s="59" t="s">
        <v>641</v>
      </c>
      <c r="M337" s="122" t="s">
        <v>623</v>
      </c>
      <c r="Q337" s="31">
        <v>55.65</v>
      </c>
      <c r="R337" s="24">
        <v>130</v>
      </c>
      <c r="S337" s="58">
        <v>2949</v>
      </c>
      <c r="T337" s="10">
        <v>50.8</v>
      </c>
      <c r="U337" s="10">
        <v>47.7</v>
      </c>
      <c r="V337" s="10">
        <v>53.8</v>
      </c>
      <c r="W337" s="10">
        <v>48.7</v>
      </c>
      <c r="AR337" s="10">
        <v>55.8</v>
      </c>
      <c r="AS337" s="24">
        <v>177</v>
      </c>
      <c r="AT337" s="58">
        <v>2949</v>
      </c>
      <c r="AU337" s="10">
        <v>51.9</v>
      </c>
      <c r="AV337" s="10">
        <v>47.55</v>
      </c>
      <c r="AW337" s="10">
        <v>50.9</v>
      </c>
      <c r="AX337" s="10">
        <v>48.25</v>
      </c>
      <c r="BR337" s="10">
        <v>55.5</v>
      </c>
      <c r="BS337" s="24">
        <v>177</v>
      </c>
      <c r="BT337" s="58">
        <v>2949</v>
      </c>
      <c r="BU337" s="10">
        <v>61</v>
      </c>
      <c r="BV337" s="10">
        <v>58.5</v>
      </c>
      <c r="BW337" s="10">
        <v>51.9</v>
      </c>
      <c r="BX337" s="10">
        <v>48.8</v>
      </c>
    </row>
    <row r="338" spans="1:76" x14ac:dyDescent="0.25">
      <c r="A338" s="8">
        <v>44216</v>
      </c>
      <c r="B338" s="25">
        <v>56784</v>
      </c>
      <c r="E338" s="38" t="s">
        <v>738</v>
      </c>
      <c r="G338" s="25" t="s">
        <v>230</v>
      </c>
      <c r="H338" s="90" t="s">
        <v>45</v>
      </c>
      <c r="I338" s="90">
        <v>1.5</v>
      </c>
      <c r="J338" s="90" t="s">
        <v>45</v>
      </c>
      <c r="K338" s="59" t="s">
        <v>225</v>
      </c>
      <c r="L338" s="59" t="s">
        <v>511</v>
      </c>
      <c r="Q338" s="31">
        <v>55.65</v>
      </c>
      <c r="R338" s="24">
        <v>130</v>
      </c>
      <c r="S338" s="58">
        <v>2949</v>
      </c>
      <c r="T338" s="10">
        <v>50.8</v>
      </c>
      <c r="U338" s="10">
        <v>47.7</v>
      </c>
      <c r="V338" s="10">
        <v>53.8</v>
      </c>
      <c r="W338" s="10">
        <v>48.7</v>
      </c>
      <c r="AR338" s="10">
        <v>55.8</v>
      </c>
      <c r="AS338" s="24">
        <v>177</v>
      </c>
      <c r="AT338" s="58">
        <v>2949</v>
      </c>
      <c r="AU338" s="10">
        <v>51.9</v>
      </c>
      <c r="AV338" s="10">
        <v>47.55</v>
      </c>
      <c r="AW338" s="10">
        <v>50.9</v>
      </c>
      <c r="AX338" s="10">
        <v>48.25</v>
      </c>
      <c r="BR338" s="10">
        <v>55.5</v>
      </c>
      <c r="BS338" s="24">
        <v>177</v>
      </c>
      <c r="BT338" s="58">
        <v>2949</v>
      </c>
      <c r="BU338" s="10">
        <v>61</v>
      </c>
      <c r="BV338" s="10">
        <v>58.5</v>
      </c>
      <c r="BW338" s="10">
        <v>51.9</v>
      </c>
      <c r="BX338" s="10">
        <v>48.8</v>
      </c>
    </row>
    <row r="339" spans="1:76" x14ac:dyDescent="0.25">
      <c r="A339" s="8">
        <v>44216</v>
      </c>
      <c r="B339" s="25">
        <v>56785</v>
      </c>
      <c r="E339" s="38" t="s">
        <v>738</v>
      </c>
      <c r="G339" s="25" t="s">
        <v>230</v>
      </c>
      <c r="H339" s="90" t="s">
        <v>45</v>
      </c>
      <c r="I339" s="90">
        <v>1.5</v>
      </c>
      <c r="J339" s="90" t="s">
        <v>45</v>
      </c>
      <c r="K339" s="59" t="s">
        <v>624</v>
      </c>
      <c r="L339" s="59" t="s">
        <v>511</v>
      </c>
      <c r="Q339" s="31">
        <v>55.65</v>
      </c>
      <c r="R339" s="24">
        <v>130</v>
      </c>
      <c r="S339" s="58">
        <v>2949</v>
      </c>
      <c r="T339" s="10">
        <v>50.8</v>
      </c>
      <c r="U339" s="10">
        <v>47.7</v>
      </c>
      <c r="V339" s="10">
        <v>53.8</v>
      </c>
      <c r="W339" s="10">
        <v>48.7</v>
      </c>
      <c r="AR339" s="10">
        <v>55.8</v>
      </c>
      <c r="AS339" s="24">
        <v>177</v>
      </c>
      <c r="AT339" s="58">
        <v>2949</v>
      </c>
      <c r="AU339" s="10">
        <v>51.9</v>
      </c>
      <c r="AV339" s="10">
        <v>47.55</v>
      </c>
      <c r="AW339" s="10">
        <v>50.9</v>
      </c>
      <c r="AX339" s="10">
        <v>48.25</v>
      </c>
      <c r="BR339" s="10">
        <v>55.5</v>
      </c>
      <c r="BS339" s="24">
        <v>177</v>
      </c>
      <c r="BT339" s="58">
        <v>2949</v>
      </c>
      <c r="BU339" s="10">
        <v>61</v>
      </c>
      <c r="BV339" s="10">
        <v>58.5</v>
      </c>
      <c r="BW339" s="10">
        <v>51.9</v>
      </c>
      <c r="BX339" s="10">
        <v>48.8</v>
      </c>
    </row>
    <row r="340" spans="1:76" x14ac:dyDescent="0.25">
      <c r="A340" s="8">
        <v>44216</v>
      </c>
      <c r="B340" s="25">
        <v>56786</v>
      </c>
      <c r="E340" s="38" t="s">
        <v>738</v>
      </c>
      <c r="G340" s="25" t="s">
        <v>230</v>
      </c>
      <c r="H340" s="90" t="s">
        <v>45</v>
      </c>
      <c r="I340" s="90">
        <v>1.5</v>
      </c>
      <c r="J340" s="90" t="s">
        <v>45</v>
      </c>
      <c r="K340" s="59" t="s">
        <v>625</v>
      </c>
      <c r="L340" s="59" t="s">
        <v>605</v>
      </c>
      <c r="Q340" s="31">
        <v>55.65</v>
      </c>
      <c r="R340" s="24">
        <v>130</v>
      </c>
      <c r="S340" s="58">
        <v>2949</v>
      </c>
      <c r="T340" s="10">
        <v>50.8</v>
      </c>
      <c r="U340" s="10">
        <v>47.7</v>
      </c>
      <c r="V340" s="10">
        <v>53.8</v>
      </c>
      <c r="W340" s="10">
        <v>48.7</v>
      </c>
      <c r="AR340" s="10">
        <v>55.8</v>
      </c>
      <c r="AS340" s="24">
        <v>177</v>
      </c>
      <c r="AT340" s="58">
        <v>2949</v>
      </c>
      <c r="AU340" s="10">
        <v>51.9</v>
      </c>
      <c r="AV340" s="10">
        <v>47.55</v>
      </c>
      <c r="AW340" s="10">
        <v>50.9</v>
      </c>
      <c r="AX340" s="10">
        <v>48.25</v>
      </c>
      <c r="BR340" s="10">
        <v>55.5</v>
      </c>
      <c r="BS340" s="24">
        <v>177</v>
      </c>
      <c r="BT340" s="58">
        <v>2949</v>
      </c>
      <c r="BU340" s="10">
        <v>61</v>
      </c>
      <c r="BV340" s="10">
        <v>58.5</v>
      </c>
      <c r="BW340" s="10">
        <v>51.9</v>
      </c>
      <c r="BX340" s="10">
        <v>48.8</v>
      </c>
    </row>
    <row r="341" spans="1:76" ht="45" x14ac:dyDescent="0.25">
      <c r="A341" s="8">
        <v>44216</v>
      </c>
      <c r="B341" s="25">
        <v>56787</v>
      </c>
      <c r="E341" s="38" t="s">
        <v>738</v>
      </c>
      <c r="G341" s="25" t="s">
        <v>230</v>
      </c>
      <c r="H341" s="90" t="s">
        <v>45</v>
      </c>
      <c r="I341" s="90">
        <v>1.5</v>
      </c>
      <c r="J341" s="90" t="s">
        <v>45</v>
      </c>
      <c r="K341" s="59" t="s">
        <v>628</v>
      </c>
      <c r="L341" s="59" t="s">
        <v>627</v>
      </c>
      <c r="N341" s="121" t="s">
        <v>629</v>
      </c>
      <c r="Q341" s="31">
        <v>55.65</v>
      </c>
      <c r="R341" s="24">
        <v>130</v>
      </c>
      <c r="S341" s="58">
        <v>2949</v>
      </c>
      <c r="T341" s="10">
        <v>50.8</v>
      </c>
      <c r="U341" s="10">
        <v>47.7</v>
      </c>
      <c r="V341" s="10">
        <v>53.8</v>
      </c>
      <c r="W341" s="10">
        <v>48.7</v>
      </c>
      <c r="AR341" s="10">
        <v>55.8</v>
      </c>
      <c r="AS341" s="24">
        <v>177</v>
      </c>
      <c r="AT341" s="58">
        <v>2949</v>
      </c>
      <c r="AU341" s="10">
        <v>51.9</v>
      </c>
      <c r="AV341" s="10">
        <v>47.55</v>
      </c>
      <c r="AW341" s="10">
        <v>50.9</v>
      </c>
      <c r="AX341" s="10">
        <v>48.25</v>
      </c>
      <c r="BR341" s="10">
        <v>55.5</v>
      </c>
      <c r="BS341" s="24">
        <v>177</v>
      </c>
      <c r="BT341" s="58">
        <v>2949</v>
      </c>
      <c r="BU341" s="10">
        <v>61</v>
      </c>
      <c r="BV341" s="10">
        <v>58.5</v>
      </c>
      <c r="BW341" s="10">
        <v>51.9</v>
      </c>
      <c r="BX341" s="10">
        <v>48.8</v>
      </c>
    </row>
    <row r="342" spans="1:76" x14ac:dyDescent="0.25">
      <c r="A342" s="8">
        <v>44216</v>
      </c>
      <c r="B342" s="25">
        <v>56788</v>
      </c>
      <c r="E342" s="38" t="s">
        <v>738</v>
      </c>
      <c r="G342" s="25" t="s">
        <v>230</v>
      </c>
      <c r="H342" s="90" t="s">
        <v>45</v>
      </c>
      <c r="I342" s="90">
        <v>1.5</v>
      </c>
      <c r="J342" s="90" t="s">
        <v>45</v>
      </c>
      <c r="K342" s="59" t="s">
        <v>225</v>
      </c>
      <c r="L342" s="59" t="s">
        <v>511</v>
      </c>
      <c r="Q342" s="31">
        <v>55.65</v>
      </c>
      <c r="R342" s="24">
        <v>130</v>
      </c>
      <c r="S342" s="58">
        <v>2949</v>
      </c>
      <c r="T342" s="10">
        <v>50.8</v>
      </c>
      <c r="U342" s="10">
        <v>47.7</v>
      </c>
      <c r="V342" s="10">
        <v>53.8</v>
      </c>
      <c r="W342" s="10">
        <v>48.7</v>
      </c>
      <c r="AR342" s="10">
        <v>55.8</v>
      </c>
      <c r="AS342" s="24">
        <v>177</v>
      </c>
      <c r="AT342" s="58">
        <v>2949</v>
      </c>
      <c r="AU342" s="10">
        <v>51.9</v>
      </c>
      <c r="AV342" s="10">
        <v>47.55</v>
      </c>
      <c r="AW342" s="10">
        <v>50.9</v>
      </c>
      <c r="AX342" s="10">
        <v>48.25</v>
      </c>
      <c r="BR342" s="10">
        <v>55.5</v>
      </c>
      <c r="BS342" s="24">
        <v>177</v>
      </c>
      <c r="BT342" s="58">
        <v>2949</v>
      </c>
      <c r="BU342" s="10">
        <v>61</v>
      </c>
      <c r="BV342" s="10">
        <v>58.5</v>
      </c>
      <c r="BW342" s="10">
        <v>51.9</v>
      </c>
      <c r="BX342" s="10">
        <v>48.8</v>
      </c>
    </row>
    <row r="343" spans="1:76" x14ac:dyDescent="0.25">
      <c r="A343" s="8">
        <v>44216</v>
      </c>
      <c r="B343" s="25">
        <v>56789</v>
      </c>
      <c r="E343" s="38" t="s">
        <v>738</v>
      </c>
      <c r="G343" s="25" t="s">
        <v>230</v>
      </c>
      <c r="H343" s="90" t="s">
        <v>45</v>
      </c>
      <c r="I343" s="90">
        <v>1.5</v>
      </c>
      <c r="J343" s="90" t="s">
        <v>45</v>
      </c>
      <c r="K343" s="59" t="s">
        <v>630</v>
      </c>
      <c r="L343" s="59" t="s">
        <v>631</v>
      </c>
      <c r="Q343" s="31">
        <v>55.65</v>
      </c>
      <c r="R343" s="24">
        <v>130</v>
      </c>
      <c r="S343" s="58">
        <v>3062</v>
      </c>
      <c r="T343" s="10">
        <v>50.8</v>
      </c>
      <c r="U343" s="10">
        <v>47.7</v>
      </c>
      <c r="V343" s="10">
        <v>53.8</v>
      </c>
      <c r="W343" s="10">
        <v>48.7</v>
      </c>
      <c r="AR343" s="10">
        <v>55.8</v>
      </c>
      <c r="AS343" s="24">
        <v>177</v>
      </c>
      <c r="AT343" s="58">
        <v>2949</v>
      </c>
      <c r="AU343" s="10">
        <v>51.9</v>
      </c>
      <c r="AV343" s="10">
        <v>47.55</v>
      </c>
      <c r="AW343" s="10">
        <v>50.9</v>
      </c>
      <c r="AX343" s="10">
        <v>48.25</v>
      </c>
      <c r="BR343" s="10">
        <v>55.5</v>
      </c>
      <c r="BS343" s="24">
        <v>177</v>
      </c>
      <c r="BT343" s="58">
        <v>3062</v>
      </c>
      <c r="BU343" s="10">
        <v>61</v>
      </c>
      <c r="BV343" s="10">
        <v>58.5</v>
      </c>
      <c r="BW343" s="10">
        <v>51.9</v>
      </c>
      <c r="BX343" s="10">
        <v>48.8</v>
      </c>
    </row>
    <row r="344" spans="1:76" x14ac:dyDescent="0.25">
      <c r="A344" s="8">
        <v>44216</v>
      </c>
      <c r="B344" s="25">
        <v>56790</v>
      </c>
      <c r="E344" s="38" t="s">
        <v>738</v>
      </c>
      <c r="G344" s="25" t="s">
        <v>230</v>
      </c>
      <c r="H344" s="90" t="s">
        <v>45</v>
      </c>
      <c r="I344" s="90">
        <v>1.5</v>
      </c>
      <c r="J344" s="90" t="s">
        <v>45</v>
      </c>
      <c r="L344" s="59" t="s">
        <v>632</v>
      </c>
      <c r="Q344" s="31">
        <v>55.65</v>
      </c>
      <c r="R344" s="24">
        <v>130</v>
      </c>
      <c r="S344" s="58">
        <v>3062</v>
      </c>
      <c r="T344" s="10">
        <v>50.8</v>
      </c>
      <c r="U344" s="10">
        <v>47.7</v>
      </c>
      <c r="V344" s="10">
        <v>53.8</v>
      </c>
      <c r="W344" s="10">
        <v>48.7</v>
      </c>
      <c r="AR344" s="10">
        <v>55.8</v>
      </c>
      <c r="AS344" s="24">
        <v>177</v>
      </c>
      <c r="AT344" s="58">
        <v>2949</v>
      </c>
      <c r="AU344" s="10">
        <v>51.9</v>
      </c>
      <c r="AV344" s="10">
        <v>47.55</v>
      </c>
      <c r="AW344" s="10">
        <v>50.9</v>
      </c>
      <c r="AX344" s="10">
        <v>48.25</v>
      </c>
      <c r="BR344" s="10">
        <v>55.5</v>
      </c>
      <c r="BS344" s="24">
        <v>177</v>
      </c>
      <c r="BT344" s="58">
        <v>3062</v>
      </c>
      <c r="BU344" s="10">
        <v>61</v>
      </c>
      <c r="BV344" s="10">
        <v>58.5</v>
      </c>
      <c r="BW344" s="10">
        <v>51.9</v>
      </c>
      <c r="BX344" s="10">
        <v>48.8</v>
      </c>
    </row>
    <row r="345" spans="1:76" x14ac:dyDescent="0.25">
      <c r="A345" s="8">
        <v>44216</v>
      </c>
      <c r="B345" s="25">
        <v>56791</v>
      </c>
      <c r="E345" s="38" t="s">
        <v>738</v>
      </c>
      <c r="G345" s="25" t="s">
        <v>230</v>
      </c>
      <c r="H345" s="90" t="s">
        <v>45</v>
      </c>
      <c r="I345" s="90">
        <v>1.5</v>
      </c>
      <c r="J345" s="90" t="s">
        <v>45</v>
      </c>
      <c r="K345" s="59" t="s">
        <v>633</v>
      </c>
      <c r="L345" s="59" t="s">
        <v>566</v>
      </c>
      <c r="Q345" s="31">
        <v>55.65</v>
      </c>
      <c r="R345" s="24">
        <v>130</v>
      </c>
      <c r="S345" s="58">
        <v>3062</v>
      </c>
      <c r="T345" s="10">
        <v>50.8</v>
      </c>
      <c r="U345" s="10">
        <v>47.7</v>
      </c>
      <c r="V345" s="10">
        <v>53.8</v>
      </c>
      <c r="W345" s="10">
        <v>48.7</v>
      </c>
      <c r="AR345" s="10">
        <v>55.8</v>
      </c>
      <c r="AS345" s="24">
        <v>177</v>
      </c>
      <c r="AT345" s="58">
        <v>2949</v>
      </c>
      <c r="AU345" s="10">
        <v>51.9</v>
      </c>
      <c r="AV345" s="10">
        <v>47.55</v>
      </c>
      <c r="AW345" s="10">
        <v>50.9</v>
      </c>
      <c r="AX345" s="10">
        <v>48.25</v>
      </c>
      <c r="BR345" s="10">
        <v>55.5</v>
      </c>
      <c r="BS345" s="24">
        <v>177</v>
      </c>
      <c r="BT345" s="58">
        <v>3062</v>
      </c>
      <c r="BU345" s="10">
        <v>61</v>
      </c>
      <c r="BV345" s="10">
        <v>58.5</v>
      </c>
      <c r="BW345" s="10">
        <v>51.9</v>
      </c>
      <c r="BX345" s="10">
        <v>48.8</v>
      </c>
    </row>
    <row r="346" spans="1:76" ht="45" x14ac:dyDescent="0.25">
      <c r="A346" s="8">
        <v>44216</v>
      </c>
      <c r="B346" s="25">
        <v>56792</v>
      </c>
      <c r="E346" s="38" t="s">
        <v>738</v>
      </c>
      <c r="G346" s="25" t="s">
        <v>178</v>
      </c>
      <c r="H346" s="90" t="s">
        <v>45</v>
      </c>
      <c r="I346" s="99">
        <v>1.5</v>
      </c>
      <c r="J346" s="90" t="s">
        <v>45</v>
      </c>
      <c r="K346" s="59" t="s">
        <v>634</v>
      </c>
      <c r="L346" s="59" t="s">
        <v>639</v>
      </c>
      <c r="M346" s="95" t="s">
        <v>637</v>
      </c>
      <c r="Q346" s="31">
        <v>55.65</v>
      </c>
      <c r="R346" s="24">
        <v>130</v>
      </c>
      <c r="S346" s="58">
        <v>3062</v>
      </c>
      <c r="T346" s="10">
        <v>50.8</v>
      </c>
      <c r="U346" s="10">
        <v>47.7</v>
      </c>
      <c r="V346" s="10">
        <v>53.8</v>
      </c>
      <c r="W346" s="10">
        <v>48.7</v>
      </c>
      <c r="AR346" s="10">
        <v>55.8</v>
      </c>
      <c r="AS346" s="24">
        <v>177</v>
      </c>
      <c r="AT346" s="58">
        <v>2949</v>
      </c>
      <c r="AU346" s="10">
        <v>51.9</v>
      </c>
      <c r="AV346" s="10">
        <v>47.55</v>
      </c>
      <c r="AW346" s="10">
        <v>50.9</v>
      </c>
      <c r="AX346" s="10">
        <v>48.25</v>
      </c>
      <c r="BR346" s="10">
        <v>55.5</v>
      </c>
      <c r="BS346" s="24">
        <v>177</v>
      </c>
      <c r="BT346" s="58">
        <v>3062</v>
      </c>
      <c r="BU346" s="10">
        <v>61</v>
      </c>
      <c r="BV346" s="10">
        <v>58.5</v>
      </c>
      <c r="BW346" s="10">
        <v>51.9</v>
      </c>
      <c r="BX346" s="10">
        <v>48.8</v>
      </c>
    </row>
    <row r="347" spans="1:76" x14ac:dyDescent="0.25">
      <c r="A347" s="8">
        <v>44216</v>
      </c>
      <c r="B347" s="25">
        <v>56793</v>
      </c>
      <c r="E347" s="38" t="s">
        <v>738</v>
      </c>
      <c r="G347" s="25" t="s">
        <v>230</v>
      </c>
      <c r="H347" s="90" t="s">
        <v>45</v>
      </c>
      <c r="I347" s="90">
        <v>1.5</v>
      </c>
      <c r="J347" s="90" t="s">
        <v>45</v>
      </c>
      <c r="K347" s="59" t="s">
        <v>635</v>
      </c>
      <c r="L347" s="59" t="s">
        <v>257</v>
      </c>
      <c r="Q347" s="31">
        <v>55.65</v>
      </c>
      <c r="R347" s="24">
        <v>130</v>
      </c>
      <c r="S347" s="58">
        <v>3062</v>
      </c>
      <c r="T347" s="10">
        <v>50.8</v>
      </c>
      <c r="U347" s="10">
        <v>47.7</v>
      </c>
      <c r="V347" s="10">
        <v>53.8</v>
      </c>
      <c r="W347" s="10">
        <v>48.7</v>
      </c>
      <c r="AR347" s="10">
        <v>55.8</v>
      </c>
      <c r="AS347" s="24">
        <v>177</v>
      </c>
      <c r="AT347" s="58">
        <v>2949</v>
      </c>
      <c r="AU347" s="10">
        <v>51.9</v>
      </c>
      <c r="AV347" s="10">
        <v>47.55</v>
      </c>
      <c r="AW347" s="10">
        <v>50.9</v>
      </c>
      <c r="AX347" s="10">
        <v>48.25</v>
      </c>
      <c r="BR347" s="10">
        <v>55.5</v>
      </c>
      <c r="BS347" s="24">
        <v>177</v>
      </c>
      <c r="BT347" s="58">
        <v>3062</v>
      </c>
      <c r="BU347" s="10">
        <v>61</v>
      </c>
      <c r="BV347" s="10">
        <v>58.5</v>
      </c>
      <c r="BW347" s="10">
        <v>51.9</v>
      </c>
      <c r="BX347" s="10">
        <v>48.8</v>
      </c>
    </row>
    <row r="348" spans="1:76" x14ac:dyDescent="0.25">
      <c r="A348" s="8">
        <v>44216</v>
      </c>
      <c r="B348" s="25">
        <v>56794</v>
      </c>
      <c r="E348" s="38" t="s">
        <v>738</v>
      </c>
      <c r="G348" s="25" t="s">
        <v>230</v>
      </c>
      <c r="H348" s="90" t="s">
        <v>45</v>
      </c>
      <c r="I348" s="90">
        <v>1.5</v>
      </c>
      <c r="J348" s="90" t="s">
        <v>45</v>
      </c>
      <c r="K348" s="59" t="s">
        <v>225</v>
      </c>
      <c r="L348" s="59" t="s">
        <v>636</v>
      </c>
      <c r="Q348" s="31">
        <v>55.65</v>
      </c>
      <c r="R348" s="24">
        <v>130</v>
      </c>
      <c r="S348" s="58">
        <v>3062</v>
      </c>
      <c r="T348" s="10">
        <v>50.8</v>
      </c>
      <c r="U348" s="10">
        <v>47.7</v>
      </c>
      <c r="V348" s="10">
        <v>53.8</v>
      </c>
      <c r="W348" s="10">
        <v>48.7</v>
      </c>
      <c r="AR348" s="10">
        <v>55.8</v>
      </c>
      <c r="AS348" s="24">
        <v>177</v>
      </c>
      <c r="AT348" s="58">
        <v>2949</v>
      </c>
      <c r="AU348" s="10">
        <v>51.9</v>
      </c>
      <c r="AV348" s="10">
        <v>47.55</v>
      </c>
      <c r="AW348" s="10">
        <v>50.9</v>
      </c>
      <c r="AX348" s="10">
        <v>48.25</v>
      </c>
      <c r="BR348" s="10">
        <v>55.5</v>
      </c>
      <c r="BS348" s="24">
        <v>177</v>
      </c>
      <c r="BT348" s="58">
        <v>3062</v>
      </c>
      <c r="BU348" s="10">
        <v>61</v>
      </c>
      <c r="BV348" s="10">
        <v>58.5</v>
      </c>
      <c r="BW348" s="10">
        <v>51.9</v>
      </c>
      <c r="BX348" s="10">
        <v>48.8</v>
      </c>
    </row>
    <row r="349" spans="1:76" x14ac:dyDescent="0.25">
      <c r="A349" s="8">
        <v>44216</v>
      </c>
      <c r="B349" s="25">
        <v>56795</v>
      </c>
      <c r="E349" s="38" t="s">
        <v>738</v>
      </c>
      <c r="G349" s="25" t="s">
        <v>230</v>
      </c>
      <c r="H349" s="90" t="s">
        <v>45</v>
      </c>
      <c r="I349" s="90">
        <v>1.5</v>
      </c>
      <c r="J349" s="90" t="s">
        <v>45</v>
      </c>
      <c r="L349" s="59" t="s">
        <v>257</v>
      </c>
      <c r="Q349" s="31">
        <v>55.65</v>
      </c>
      <c r="R349" s="24">
        <v>130</v>
      </c>
      <c r="S349" s="58">
        <v>3062</v>
      </c>
      <c r="T349" s="10">
        <v>50.8</v>
      </c>
      <c r="U349" s="10">
        <v>47.7</v>
      </c>
      <c r="V349" s="10">
        <v>53.8</v>
      </c>
      <c r="W349" s="10">
        <v>48.7</v>
      </c>
      <c r="AR349" s="10">
        <v>55.8</v>
      </c>
      <c r="AS349" s="24">
        <v>177</v>
      </c>
      <c r="AT349" s="58">
        <v>2949</v>
      </c>
      <c r="AU349" s="10">
        <v>51.9</v>
      </c>
      <c r="AV349" s="10">
        <v>47.55</v>
      </c>
      <c r="AW349" s="10">
        <v>50.9</v>
      </c>
      <c r="AX349" s="10">
        <v>48.25</v>
      </c>
      <c r="BR349" s="10">
        <v>55.5</v>
      </c>
      <c r="BS349" s="24">
        <v>177</v>
      </c>
      <c r="BT349" s="58">
        <v>3062</v>
      </c>
      <c r="BU349" s="10">
        <v>61</v>
      </c>
      <c r="BV349" s="10">
        <v>58.5</v>
      </c>
      <c r="BW349" s="10">
        <v>51.9</v>
      </c>
      <c r="BX349" s="10">
        <v>48.8</v>
      </c>
    </row>
    <row r="350" spans="1:76" x14ac:dyDescent="0.25">
      <c r="A350" s="8">
        <v>44216</v>
      </c>
      <c r="B350" s="25">
        <v>56796</v>
      </c>
      <c r="E350" s="38" t="s">
        <v>738</v>
      </c>
      <c r="G350" s="25" t="s">
        <v>230</v>
      </c>
      <c r="H350" s="90" t="s">
        <v>45</v>
      </c>
      <c r="I350" s="90">
        <v>1.5</v>
      </c>
      <c r="J350" s="90" t="s">
        <v>45</v>
      </c>
      <c r="Q350" s="31">
        <v>55.65</v>
      </c>
      <c r="R350" s="24">
        <v>130</v>
      </c>
      <c r="S350" s="58">
        <v>3062</v>
      </c>
      <c r="T350" s="10">
        <v>50.8</v>
      </c>
      <c r="U350" s="10">
        <v>47.7</v>
      </c>
      <c r="V350" s="10">
        <v>53.8</v>
      </c>
      <c r="W350" s="10">
        <v>48.7</v>
      </c>
      <c r="AR350" s="10">
        <v>55.8</v>
      </c>
      <c r="AS350" s="24">
        <v>177</v>
      </c>
      <c r="AT350" s="58">
        <v>2949</v>
      </c>
      <c r="AU350" s="10">
        <v>51.9</v>
      </c>
      <c r="AV350" s="10">
        <v>47.55</v>
      </c>
      <c r="AW350" s="10">
        <v>50.9</v>
      </c>
      <c r="AX350" s="10">
        <v>48.25</v>
      </c>
      <c r="BR350" s="10">
        <v>55.5</v>
      </c>
      <c r="BS350" s="24">
        <v>177</v>
      </c>
      <c r="BT350" s="58">
        <v>3062</v>
      </c>
      <c r="BU350" s="10">
        <v>61</v>
      </c>
      <c r="BV350" s="10">
        <v>58.5</v>
      </c>
      <c r="BW350" s="10">
        <v>51.9</v>
      </c>
      <c r="BX350" s="10">
        <v>48.8</v>
      </c>
    </row>
    <row r="351" spans="1:76" x14ac:dyDescent="0.25">
      <c r="A351" s="8">
        <v>44216</v>
      </c>
      <c r="B351" s="25">
        <v>56797</v>
      </c>
      <c r="E351" s="38" t="s">
        <v>738</v>
      </c>
      <c r="G351" s="25" t="s">
        <v>178</v>
      </c>
      <c r="H351" s="90" t="s">
        <v>45</v>
      </c>
      <c r="I351" s="99">
        <v>1.5</v>
      </c>
      <c r="J351" s="90" t="s">
        <v>45</v>
      </c>
      <c r="K351" s="59" t="s">
        <v>225</v>
      </c>
      <c r="L351" s="59" t="s">
        <v>640</v>
      </c>
      <c r="M351" s="95" t="s">
        <v>638</v>
      </c>
      <c r="Q351" s="31">
        <v>55.65</v>
      </c>
      <c r="R351" s="24">
        <v>130</v>
      </c>
      <c r="S351" s="58">
        <v>3062</v>
      </c>
      <c r="T351" s="10">
        <v>50.8</v>
      </c>
      <c r="U351" s="10">
        <v>47.7</v>
      </c>
      <c r="V351" s="10">
        <v>53.8</v>
      </c>
      <c r="W351" s="10">
        <v>48.7</v>
      </c>
      <c r="AR351" s="10">
        <v>55.8</v>
      </c>
      <c r="AS351" s="24">
        <v>177</v>
      </c>
      <c r="AT351" s="58">
        <v>2949</v>
      </c>
      <c r="AU351" s="10">
        <v>51.9</v>
      </c>
      <c r="AV351" s="10">
        <v>47.55</v>
      </c>
      <c r="AW351" s="10">
        <v>50.9</v>
      </c>
      <c r="AX351" s="10">
        <v>48.25</v>
      </c>
      <c r="BR351" s="10">
        <v>55.5</v>
      </c>
      <c r="BS351" s="24">
        <v>177</v>
      </c>
      <c r="BT351" s="58">
        <v>3062</v>
      </c>
      <c r="BU351" s="10">
        <v>61</v>
      </c>
      <c r="BV351" s="10">
        <v>58.5</v>
      </c>
      <c r="BW351" s="10">
        <v>51.9</v>
      </c>
      <c r="BX351" s="10">
        <v>48.8</v>
      </c>
    </row>
    <row r="352" spans="1:76" x14ac:dyDescent="0.25">
      <c r="A352" s="8">
        <v>44216</v>
      </c>
      <c r="B352" s="25">
        <v>56798</v>
      </c>
      <c r="E352" s="38" t="s">
        <v>738</v>
      </c>
      <c r="G352" s="25" t="s">
        <v>230</v>
      </c>
      <c r="H352" s="90" t="s">
        <v>45</v>
      </c>
      <c r="I352" s="90">
        <v>1.5</v>
      </c>
      <c r="J352" s="90" t="s">
        <v>45</v>
      </c>
      <c r="K352" s="59" t="s">
        <v>645</v>
      </c>
      <c r="L352" s="59" t="s">
        <v>566</v>
      </c>
      <c r="Q352" s="31">
        <v>55.65</v>
      </c>
      <c r="R352" s="24">
        <v>130</v>
      </c>
      <c r="S352" s="58">
        <v>3062</v>
      </c>
      <c r="T352" s="10">
        <v>50.8</v>
      </c>
      <c r="U352" s="10">
        <v>47.7</v>
      </c>
      <c r="V352" s="10">
        <v>53.8</v>
      </c>
      <c r="W352" s="10">
        <v>48.7</v>
      </c>
      <c r="AR352" s="10">
        <v>55.8</v>
      </c>
      <c r="AS352" s="24">
        <v>177</v>
      </c>
      <c r="AT352" s="58">
        <v>2949</v>
      </c>
      <c r="AU352" s="10">
        <v>52</v>
      </c>
      <c r="AV352" s="10">
        <v>47.55</v>
      </c>
      <c r="AW352" s="10">
        <v>51</v>
      </c>
      <c r="AX352" s="10">
        <v>48.25</v>
      </c>
      <c r="BR352" s="10">
        <v>55.5</v>
      </c>
      <c r="BS352" s="24">
        <v>177</v>
      </c>
      <c r="BT352" s="58">
        <v>3062</v>
      </c>
      <c r="BU352" s="10">
        <v>61</v>
      </c>
      <c r="BV352" s="10">
        <v>58.5</v>
      </c>
      <c r="BW352" s="10">
        <v>51.9</v>
      </c>
      <c r="BX352" s="10">
        <v>48.8</v>
      </c>
    </row>
    <row r="353" spans="1:79" x14ac:dyDescent="0.25">
      <c r="A353" s="8">
        <v>44216</v>
      </c>
      <c r="B353" s="25">
        <v>56799</v>
      </c>
      <c r="E353" s="38" t="s">
        <v>738</v>
      </c>
      <c r="G353" s="25" t="s">
        <v>230</v>
      </c>
      <c r="H353" s="90" t="s">
        <v>45</v>
      </c>
      <c r="I353" s="90">
        <v>1.5</v>
      </c>
      <c r="J353" s="90" t="s">
        <v>45</v>
      </c>
      <c r="K353" s="59" t="s">
        <v>225</v>
      </c>
      <c r="L353" s="59" t="s">
        <v>566</v>
      </c>
      <c r="Q353" s="31">
        <v>55.65</v>
      </c>
      <c r="R353" s="24">
        <v>130</v>
      </c>
      <c r="S353" s="58">
        <v>3062</v>
      </c>
      <c r="T353" s="10">
        <v>50.8</v>
      </c>
      <c r="U353" s="10">
        <v>47.7</v>
      </c>
      <c r="V353" s="10">
        <v>53.8</v>
      </c>
      <c r="W353" s="10">
        <v>48.7</v>
      </c>
      <c r="AR353" s="10">
        <v>55.8</v>
      </c>
      <c r="AS353" s="24">
        <v>177</v>
      </c>
      <c r="AT353" s="58">
        <v>2949</v>
      </c>
      <c r="AU353" s="10">
        <v>52</v>
      </c>
      <c r="AV353" s="10">
        <v>47.55</v>
      </c>
      <c r="AW353" s="10">
        <v>51</v>
      </c>
      <c r="AX353" s="10">
        <v>48.25</v>
      </c>
      <c r="BR353" s="10">
        <v>55.5</v>
      </c>
      <c r="BS353" s="24">
        <v>177</v>
      </c>
      <c r="BT353" s="58">
        <v>3062</v>
      </c>
      <c r="BU353" s="10">
        <v>61</v>
      </c>
      <c r="BV353" s="10">
        <v>58.5</v>
      </c>
      <c r="BW353" s="10">
        <v>51.9</v>
      </c>
      <c r="BX353" s="10">
        <v>48.8</v>
      </c>
    </row>
    <row r="354" spans="1:79" x14ac:dyDescent="0.25">
      <c r="A354" s="8">
        <v>44216</v>
      </c>
      <c r="B354" s="25">
        <v>56800</v>
      </c>
      <c r="E354" s="38" t="s">
        <v>738</v>
      </c>
      <c r="G354" s="25" t="s">
        <v>230</v>
      </c>
      <c r="H354" s="90" t="s">
        <v>45</v>
      </c>
      <c r="I354" s="90">
        <v>1.5</v>
      </c>
      <c r="J354" s="90" t="s">
        <v>45</v>
      </c>
      <c r="K354" s="59" t="s">
        <v>225</v>
      </c>
      <c r="L354" s="59" t="s">
        <v>566</v>
      </c>
      <c r="Q354" s="31">
        <v>55.65</v>
      </c>
      <c r="R354" s="24">
        <v>130</v>
      </c>
      <c r="S354" s="58">
        <v>3062</v>
      </c>
      <c r="T354" s="10">
        <v>50.8</v>
      </c>
      <c r="U354" s="10">
        <v>47.7</v>
      </c>
      <c r="V354" s="10">
        <v>53.8</v>
      </c>
      <c r="W354" s="10">
        <v>48.7</v>
      </c>
      <c r="AR354" s="10">
        <v>55.8</v>
      </c>
      <c r="AS354" s="24">
        <v>177</v>
      </c>
      <c r="AT354" s="58">
        <v>2949</v>
      </c>
      <c r="AU354" s="10">
        <v>52</v>
      </c>
      <c r="AV354" s="10">
        <v>47.55</v>
      </c>
      <c r="AW354" s="10">
        <v>51</v>
      </c>
      <c r="AX354" s="10">
        <v>48.25</v>
      </c>
      <c r="BR354" s="10">
        <v>55.5</v>
      </c>
      <c r="BS354" s="24">
        <v>177</v>
      </c>
      <c r="BT354" s="58">
        <v>3062</v>
      </c>
      <c r="BU354" s="10">
        <v>61</v>
      </c>
      <c r="BV354" s="10">
        <v>58.5</v>
      </c>
      <c r="BW354" s="10">
        <v>51.9</v>
      </c>
      <c r="BX354" s="10">
        <v>48.8</v>
      </c>
    </row>
    <row r="355" spans="1:79" x14ac:dyDescent="0.25">
      <c r="A355" s="8">
        <v>44216</v>
      </c>
      <c r="B355" s="25">
        <v>56801</v>
      </c>
      <c r="E355" s="38" t="s">
        <v>738</v>
      </c>
      <c r="G355" s="25" t="s">
        <v>230</v>
      </c>
      <c r="H355" s="90" t="s">
        <v>45</v>
      </c>
      <c r="I355" s="90">
        <v>1.5</v>
      </c>
      <c r="J355" s="90" t="s">
        <v>45</v>
      </c>
      <c r="K355" s="59" t="s">
        <v>646</v>
      </c>
      <c r="L355" s="59" t="s">
        <v>566</v>
      </c>
      <c r="Q355" s="31">
        <v>55.65</v>
      </c>
      <c r="R355" s="24">
        <v>130</v>
      </c>
      <c r="S355" s="58">
        <v>3062</v>
      </c>
      <c r="T355" s="10">
        <v>50.8</v>
      </c>
      <c r="U355" s="10">
        <v>47.7</v>
      </c>
      <c r="V355" s="10">
        <v>53.8</v>
      </c>
      <c r="W355" s="10">
        <v>48.7</v>
      </c>
      <c r="AR355" s="10">
        <v>55.8</v>
      </c>
      <c r="AS355" s="24">
        <v>177</v>
      </c>
      <c r="AT355" s="58">
        <v>2949</v>
      </c>
      <c r="AU355" s="10">
        <v>52</v>
      </c>
      <c r="AV355" s="10">
        <v>47.55</v>
      </c>
      <c r="AW355" s="10">
        <v>51</v>
      </c>
      <c r="AX355" s="10">
        <v>48.25</v>
      </c>
      <c r="BR355" s="10">
        <v>55.5</v>
      </c>
      <c r="BS355" s="24">
        <v>177</v>
      </c>
      <c r="BT355" s="58">
        <v>3062</v>
      </c>
      <c r="BU355" s="10">
        <v>61</v>
      </c>
      <c r="BV355" s="10">
        <v>58.5</v>
      </c>
      <c r="BW355" s="10">
        <v>51.9</v>
      </c>
      <c r="BX355" s="10">
        <v>48.8</v>
      </c>
    </row>
    <row r="356" spans="1:79" x14ac:dyDescent="0.25">
      <c r="A356" s="8">
        <v>44216</v>
      </c>
      <c r="B356" s="25">
        <v>56802</v>
      </c>
      <c r="E356" s="38" t="s">
        <v>738</v>
      </c>
      <c r="G356" s="25" t="s">
        <v>230</v>
      </c>
      <c r="H356" s="90" t="s">
        <v>45</v>
      </c>
      <c r="I356" s="90">
        <v>1.5</v>
      </c>
      <c r="J356" s="90" t="s">
        <v>45</v>
      </c>
      <c r="K356" s="59" t="s">
        <v>225</v>
      </c>
      <c r="L356" s="59" t="s">
        <v>566</v>
      </c>
      <c r="M356" s="95" t="s">
        <v>647</v>
      </c>
      <c r="Q356" s="31">
        <v>55.65</v>
      </c>
      <c r="R356" s="24">
        <v>130</v>
      </c>
      <c r="S356" s="58">
        <v>3062</v>
      </c>
      <c r="T356" s="10">
        <v>50.8</v>
      </c>
      <c r="U356" s="10">
        <v>47.7</v>
      </c>
      <c r="V356" s="10">
        <v>53.8</v>
      </c>
      <c r="W356" s="10">
        <v>48.7</v>
      </c>
      <c r="AR356" s="10">
        <v>55.8</v>
      </c>
      <c r="AS356" s="24">
        <v>177</v>
      </c>
      <c r="AT356" s="58">
        <v>2949</v>
      </c>
      <c r="AU356" s="10">
        <v>52</v>
      </c>
      <c r="AV356" s="10">
        <v>47.55</v>
      </c>
      <c r="AW356" s="10">
        <v>51</v>
      </c>
      <c r="AX356" s="10">
        <v>48.25</v>
      </c>
      <c r="BR356" s="10">
        <v>55.5</v>
      </c>
      <c r="BS356" s="24">
        <v>177</v>
      </c>
      <c r="BT356" s="58">
        <v>3062</v>
      </c>
      <c r="BU356" s="10">
        <v>61</v>
      </c>
      <c r="BV356" s="10">
        <v>58.5</v>
      </c>
      <c r="BW356" s="10">
        <v>51.9</v>
      </c>
      <c r="BX356" s="10">
        <v>48.8</v>
      </c>
    </row>
    <row r="359" spans="1:79" s="7" customFormat="1" x14ac:dyDescent="0.25">
      <c r="A359" s="82"/>
      <c r="B359" s="85"/>
      <c r="C359" s="83"/>
      <c r="D359" s="83"/>
      <c r="E359" s="84"/>
      <c r="F359" s="84"/>
      <c r="G359" s="85"/>
      <c r="H359" s="94"/>
      <c r="I359" s="94"/>
      <c r="J359" s="94"/>
      <c r="K359" s="86"/>
      <c r="L359" s="86"/>
      <c r="M359" s="98"/>
      <c r="N359" s="86"/>
      <c r="O359" s="83"/>
      <c r="Q359" s="87"/>
      <c r="R359" s="83"/>
      <c r="S359" s="88"/>
      <c r="T359" s="17"/>
      <c r="U359" s="17"/>
      <c r="V359" s="17"/>
      <c r="W359" s="17"/>
      <c r="X359" s="17"/>
      <c r="Y359" s="17"/>
      <c r="Z359" s="86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83"/>
      <c r="AT359" s="88"/>
      <c r="AU359" s="17"/>
      <c r="AV359" s="17"/>
      <c r="AW359" s="17"/>
      <c r="AX359" s="17"/>
      <c r="AY359" s="17"/>
      <c r="AZ359" s="17"/>
      <c r="BA359" s="86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83"/>
      <c r="BT359" s="88"/>
      <c r="BU359" s="17"/>
      <c r="BV359" s="17"/>
      <c r="BW359" s="17"/>
      <c r="BX359" s="17"/>
      <c r="BY359" s="17"/>
      <c r="BZ359" s="86"/>
      <c r="CA359" s="86"/>
    </row>
    <row r="361" spans="1:79" ht="30" x14ac:dyDescent="0.25">
      <c r="A361" s="8">
        <v>44217</v>
      </c>
      <c r="B361" s="25">
        <v>56803</v>
      </c>
      <c r="E361" t="s">
        <v>740</v>
      </c>
      <c r="G361" s="25" t="s">
        <v>230</v>
      </c>
      <c r="H361" s="90">
        <v>0.5</v>
      </c>
      <c r="I361" s="90">
        <v>0.5</v>
      </c>
      <c r="J361" s="90">
        <v>0.5</v>
      </c>
      <c r="K361" s="59" t="s">
        <v>651</v>
      </c>
      <c r="L361" s="59" t="s">
        <v>648</v>
      </c>
      <c r="N361" s="123" t="s">
        <v>649</v>
      </c>
      <c r="Q361" s="31">
        <v>55.65</v>
      </c>
      <c r="R361" s="24">
        <v>130</v>
      </c>
      <c r="S361" s="58">
        <v>3005</v>
      </c>
      <c r="T361" s="10">
        <v>50.8</v>
      </c>
      <c r="U361" s="10">
        <v>47.7</v>
      </c>
      <c r="V361" s="10">
        <v>53.8</v>
      </c>
      <c r="W361" s="10">
        <v>48.7</v>
      </c>
      <c r="AR361" s="10">
        <v>55.8</v>
      </c>
      <c r="AS361" s="24">
        <v>177</v>
      </c>
      <c r="AT361" s="58">
        <v>3005</v>
      </c>
      <c r="AU361" s="10">
        <v>52</v>
      </c>
      <c r="AV361" s="10">
        <v>47.55</v>
      </c>
      <c r="AW361" s="10">
        <v>51</v>
      </c>
      <c r="AX361" s="10">
        <v>48.25</v>
      </c>
      <c r="BR361" s="10">
        <v>55.5</v>
      </c>
      <c r="BS361" s="24">
        <v>177</v>
      </c>
      <c r="BT361" s="58">
        <v>3005</v>
      </c>
      <c r="BU361" s="10">
        <v>61</v>
      </c>
      <c r="BV361" s="10">
        <v>58.5</v>
      </c>
      <c r="BW361" s="10">
        <v>51.9</v>
      </c>
      <c r="BX361" s="10">
        <v>48.8</v>
      </c>
    </row>
    <row r="362" spans="1:79" x14ac:dyDescent="0.25">
      <c r="A362" s="8">
        <v>44217</v>
      </c>
      <c r="B362" s="25">
        <v>56804</v>
      </c>
      <c r="C362" s="24">
        <v>500</v>
      </c>
      <c r="E362" t="s">
        <v>740</v>
      </c>
      <c r="G362" s="25" t="s">
        <v>178</v>
      </c>
      <c r="H362" s="99">
        <v>0.5</v>
      </c>
      <c r="I362" s="99">
        <v>0.5</v>
      </c>
      <c r="J362" s="99">
        <v>0.5</v>
      </c>
      <c r="K362" s="59" t="s">
        <v>225</v>
      </c>
      <c r="L362" s="59" t="s">
        <v>650</v>
      </c>
      <c r="M362" s="95" t="s">
        <v>523</v>
      </c>
      <c r="Q362" s="31">
        <v>55.65</v>
      </c>
      <c r="R362" s="24">
        <v>130</v>
      </c>
      <c r="S362" s="58">
        <v>3005</v>
      </c>
      <c r="T362" s="10">
        <v>50.8</v>
      </c>
      <c r="U362" s="10">
        <v>47.7</v>
      </c>
      <c r="V362" s="10">
        <v>53.8</v>
      </c>
      <c r="W362" s="10">
        <v>48.7</v>
      </c>
      <c r="AR362" s="10">
        <v>55.8</v>
      </c>
      <c r="AS362" s="24">
        <v>177</v>
      </c>
      <c r="AT362" s="58">
        <v>3005</v>
      </c>
      <c r="AU362" s="10">
        <v>52</v>
      </c>
      <c r="AV362" s="10">
        <v>47.55</v>
      </c>
      <c r="AW362" s="10">
        <v>51</v>
      </c>
      <c r="AX362" s="10">
        <v>48.25</v>
      </c>
      <c r="BR362" s="10">
        <v>55.5</v>
      </c>
      <c r="BS362" s="24">
        <v>177</v>
      </c>
      <c r="BT362" s="58">
        <v>3005</v>
      </c>
      <c r="BU362" s="10">
        <v>61</v>
      </c>
      <c r="BV362" s="10">
        <v>58.5</v>
      </c>
      <c r="BW362" s="10">
        <v>51.9</v>
      </c>
      <c r="BX362" s="10">
        <v>48.8</v>
      </c>
    </row>
    <row r="363" spans="1:79" x14ac:dyDescent="0.25">
      <c r="A363" s="8">
        <v>44217</v>
      </c>
      <c r="B363" s="25">
        <v>56805</v>
      </c>
      <c r="C363" s="24">
        <v>600</v>
      </c>
      <c r="E363" t="s">
        <v>740</v>
      </c>
      <c r="G363" s="25" t="s">
        <v>178</v>
      </c>
      <c r="H363" s="99">
        <v>0.5</v>
      </c>
      <c r="I363" s="99">
        <v>0.5</v>
      </c>
      <c r="J363" s="100">
        <v>0.5</v>
      </c>
      <c r="K363" s="59" t="s">
        <v>652</v>
      </c>
      <c r="L363" s="59" t="s">
        <v>653</v>
      </c>
      <c r="M363" s="95" t="s">
        <v>656</v>
      </c>
      <c r="Q363" s="31">
        <v>55.65</v>
      </c>
      <c r="R363" s="24">
        <v>130</v>
      </c>
      <c r="S363" s="58">
        <v>3005</v>
      </c>
      <c r="T363" s="10">
        <f>T362-0.4</f>
        <v>50.4</v>
      </c>
      <c r="U363" s="10">
        <v>47.7</v>
      </c>
      <c r="V363" s="10">
        <f>V362-0.4</f>
        <v>53.4</v>
      </c>
      <c r="W363" s="10">
        <v>48.7</v>
      </c>
      <c r="AR363" s="10">
        <v>55.8</v>
      </c>
      <c r="AS363" s="24">
        <v>177</v>
      </c>
      <c r="AT363" s="58">
        <v>3005</v>
      </c>
      <c r="AU363" s="10">
        <v>52</v>
      </c>
      <c r="AV363" s="10">
        <v>47.12</v>
      </c>
      <c r="AW363" s="10">
        <v>51</v>
      </c>
      <c r="AX363" s="10">
        <v>48</v>
      </c>
      <c r="BR363" s="10">
        <v>55.5</v>
      </c>
      <c r="BS363" s="24">
        <v>177</v>
      </c>
      <c r="BT363" s="58">
        <v>3005</v>
      </c>
      <c r="BU363" s="10">
        <v>61</v>
      </c>
      <c r="BV363" s="10">
        <v>58</v>
      </c>
      <c r="BW363" s="10">
        <v>51.9</v>
      </c>
      <c r="BX363" s="10">
        <v>48.8</v>
      </c>
    </row>
    <row r="364" spans="1:79" x14ac:dyDescent="0.25">
      <c r="A364" s="8">
        <v>44217</v>
      </c>
      <c r="B364" s="25">
        <v>56806</v>
      </c>
      <c r="C364" s="24" t="s">
        <v>45</v>
      </c>
      <c r="E364" t="s">
        <v>740</v>
      </c>
      <c r="G364" s="25" t="s">
        <v>230</v>
      </c>
      <c r="H364" s="90">
        <v>0.5</v>
      </c>
      <c r="I364" s="90">
        <v>0.5</v>
      </c>
      <c r="J364" s="90">
        <v>0.5</v>
      </c>
      <c r="K364" s="59" t="s">
        <v>654</v>
      </c>
      <c r="L364" s="59" t="s">
        <v>257</v>
      </c>
      <c r="Q364" s="31">
        <v>55.65</v>
      </c>
      <c r="R364" s="24">
        <v>130</v>
      </c>
      <c r="S364" s="58">
        <v>3005</v>
      </c>
      <c r="T364" s="10">
        <f t="shared" ref="T364" si="8">T363-0.4</f>
        <v>50</v>
      </c>
      <c r="U364" s="10">
        <v>47.7</v>
      </c>
      <c r="V364" s="10">
        <f t="shared" ref="V364" si="9">V363-0.4</f>
        <v>53</v>
      </c>
      <c r="W364" s="10">
        <v>48.7</v>
      </c>
      <c r="AR364" s="10">
        <v>55.8</v>
      </c>
      <c r="AS364" s="24">
        <v>177</v>
      </c>
      <c r="AT364" s="58">
        <v>3005</v>
      </c>
      <c r="AU364" s="10">
        <v>51.8</v>
      </c>
      <c r="AV364" s="10">
        <v>47.12</v>
      </c>
      <c r="AW364" s="10">
        <v>51</v>
      </c>
      <c r="AX364" s="10">
        <v>48</v>
      </c>
      <c r="BR364" s="10">
        <v>55.5</v>
      </c>
      <c r="BS364" s="24">
        <v>177</v>
      </c>
      <c r="BT364" s="58">
        <v>3005</v>
      </c>
      <c r="BU364" s="10">
        <v>61</v>
      </c>
      <c r="BV364" s="10">
        <v>57.5</v>
      </c>
      <c r="BW364" s="10">
        <v>51.9</v>
      </c>
      <c r="BX364" s="10">
        <v>48.8</v>
      </c>
    </row>
    <row r="365" spans="1:79" ht="30" x14ac:dyDescent="0.25">
      <c r="A365" s="8">
        <v>44217</v>
      </c>
      <c r="B365" s="25">
        <v>56807</v>
      </c>
      <c r="C365" s="24">
        <v>700</v>
      </c>
      <c r="E365" t="s">
        <v>740</v>
      </c>
      <c r="G365" s="25" t="s">
        <v>230</v>
      </c>
      <c r="H365" s="99">
        <v>0.5</v>
      </c>
      <c r="I365" s="99">
        <v>0.5</v>
      </c>
      <c r="J365" s="101">
        <v>0.5</v>
      </c>
      <c r="K365" s="59" t="s">
        <v>655</v>
      </c>
      <c r="L365" s="59" t="s">
        <v>658</v>
      </c>
      <c r="Q365" s="31">
        <v>55.65</v>
      </c>
      <c r="R365" s="24">
        <v>130</v>
      </c>
      <c r="S365" s="58">
        <v>3005</v>
      </c>
      <c r="T365" s="10">
        <v>50.4</v>
      </c>
      <c r="U365" s="10">
        <v>47.7</v>
      </c>
      <c r="V365" s="10">
        <v>53.4</v>
      </c>
      <c r="W365" s="10">
        <v>48.7</v>
      </c>
      <c r="AR365" s="10">
        <v>55.8</v>
      </c>
      <c r="AS365" s="24">
        <v>177</v>
      </c>
      <c r="AT365" s="58">
        <v>3005</v>
      </c>
      <c r="AU365" s="10">
        <v>51.8</v>
      </c>
      <c r="AV365" s="10">
        <v>47.12</v>
      </c>
      <c r="AW365" s="10">
        <v>51</v>
      </c>
      <c r="AX365" s="10">
        <v>48</v>
      </c>
      <c r="BR365" s="10">
        <v>55.5</v>
      </c>
      <c r="BS365" s="24">
        <v>177</v>
      </c>
      <c r="BT365" s="58">
        <v>3005</v>
      </c>
      <c r="BU365" s="10">
        <v>61</v>
      </c>
      <c r="BV365" s="10">
        <v>57.5</v>
      </c>
      <c r="BW365" s="10">
        <v>51.9</v>
      </c>
      <c r="BX365" s="10">
        <v>48.8</v>
      </c>
    </row>
    <row r="366" spans="1:79" ht="45" x14ac:dyDescent="0.25">
      <c r="A366" s="8">
        <v>44217</v>
      </c>
      <c r="B366" s="25">
        <v>56808</v>
      </c>
      <c r="C366" s="24">
        <v>700</v>
      </c>
      <c r="E366" t="s">
        <v>740</v>
      </c>
      <c r="G366" s="25" t="s">
        <v>178</v>
      </c>
      <c r="H366" s="99">
        <v>0.5</v>
      </c>
      <c r="I366" s="99">
        <v>0.5</v>
      </c>
      <c r="J366" s="100">
        <v>0.5</v>
      </c>
      <c r="K366" s="59" t="s">
        <v>657</v>
      </c>
      <c r="L366" s="59" t="s">
        <v>659</v>
      </c>
      <c r="M366" s="95" t="s">
        <v>660</v>
      </c>
      <c r="Q366" s="31">
        <v>55.65</v>
      </c>
      <c r="R366" s="24">
        <v>130</v>
      </c>
      <c r="S366" s="58">
        <v>3005</v>
      </c>
      <c r="T366" s="10">
        <v>50.2</v>
      </c>
      <c r="U366" s="10">
        <v>48</v>
      </c>
      <c r="V366" s="10">
        <v>53.2</v>
      </c>
      <c r="W366" s="10">
        <v>49</v>
      </c>
      <c r="AR366" s="10">
        <v>55.8</v>
      </c>
      <c r="AS366" s="24">
        <v>177</v>
      </c>
      <c r="AT366" s="58">
        <v>3005</v>
      </c>
      <c r="AU366" s="10">
        <v>51.8</v>
      </c>
      <c r="AV366" s="10">
        <v>47.12</v>
      </c>
      <c r="AW366" s="10">
        <v>51</v>
      </c>
      <c r="AX366" s="10">
        <v>48</v>
      </c>
      <c r="BR366" s="10">
        <v>55.5</v>
      </c>
      <c r="BS366" s="24">
        <v>177</v>
      </c>
      <c r="BT366" s="58">
        <v>3005</v>
      </c>
      <c r="BU366" s="10">
        <v>60.5</v>
      </c>
      <c r="BV366" s="10">
        <v>57</v>
      </c>
      <c r="BW366" s="10">
        <v>51.9</v>
      </c>
      <c r="BX366" s="10">
        <v>48.5</v>
      </c>
    </row>
    <row r="367" spans="1:79" x14ac:dyDescent="0.25">
      <c r="A367" s="8">
        <v>44217</v>
      </c>
      <c r="B367" s="25">
        <v>56809</v>
      </c>
      <c r="E367" t="s">
        <v>740</v>
      </c>
      <c r="G367" s="25" t="s">
        <v>230</v>
      </c>
      <c r="H367" s="90">
        <v>0.5</v>
      </c>
      <c r="I367" s="90">
        <v>0.5</v>
      </c>
      <c r="J367" s="90">
        <v>0.5</v>
      </c>
      <c r="K367" s="59" t="s">
        <v>664</v>
      </c>
      <c r="L367" s="59" t="s">
        <v>257</v>
      </c>
      <c r="Q367" s="31">
        <v>55.65</v>
      </c>
      <c r="R367" s="24">
        <v>130</v>
      </c>
      <c r="S367" s="58">
        <v>3005</v>
      </c>
      <c r="T367" s="10">
        <v>50.2</v>
      </c>
      <c r="U367" s="10">
        <v>48</v>
      </c>
      <c r="V367" s="10">
        <v>53.2</v>
      </c>
      <c r="W367" s="10">
        <v>49</v>
      </c>
      <c r="AR367" s="10">
        <v>55.8</v>
      </c>
      <c r="AS367" s="24">
        <v>177</v>
      </c>
      <c r="AT367" s="58">
        <v>3005</v>
      </c>
      <c r="AU367" s="10">
        <v>51.8</v>
      </c>
      <c r="AV367" s="10">
        <v>47.12</v>
      </c>
      <c r="AW367" s="10">
        <v>51</v>
      </c>
      <c r="AX367" s="10">
        <v>48</v>
      </c>
      <c r="BR367" s="10">
        <v>55.5</v>
      </c>
      <c r="BS367" s="24">
        <v>177</v>
      </c>
      <c r="BT367" s="58">
        <v>3005</v>
      </c>
      <c r="BU367" s="10">
        <v>60.5</v>
      </c>
      <c r="BV367" s="10">
        <v>57</v>
      </c>
      <c r="BW367" s="10">
        <v>51.9</v>
      </c>
      <c r="BX367" s="10">
        <v>48.5</v>
      </c>
    </row>
    <row r="368" spans="1:79" x14ac:dyDescent="0.25">
      <c r="A368" s="8">
        <v>44217</v>
      </c>
      <c r="B368" s="25">
        <v>56510</v>
      </c>
      <c r="E368" t="s">
        <v>740</v>
      </c>
      <c r="G368" s="25" t="s">
        <v>230</v>
      </c>
      <c r="H368" s="90">
        <v>0.5</v>
      </c>
      <c r="I368" s="90">
        <v>0.5</v>
      </c>
      <c r="J368" s="90">
        <v>0.5</v>
      </c>
      <c r="K368" s="59" t="s">
        <v>225</v>
      </c>
      <c r="L368" s="59" t="s">
        <v>661</v>
      </c>
      <c r="Q368" s="31">
        <v>55.65</v>
      </c>
      <c r="R368" s="24">
        <v>130</v>
      </c>
      <c r="S368" s="58">
        <v>3005</v>
      </c>
      <c r="T368" s="10">
        <v>50.2</v>
      </c>
      <c r="U368" s="10">
        <v>48</v>
      </c>
      <c r="V368" s="10">
        <v>53.2</v>
      </c>
      <c r="W368" s="10">
        <v>49</v>
      </c>
      <c r="AR368" s="10">
        <v>55.8</v>
      </c>
      <c r="AS368" s="24">
        <v>177</v>
      </c>
      <c r="AT368" s="58">
        <v>3005</v>
      </c>
      <c r="AU368" s="10">
        <v>51.8</v>
      </c>
      <c r="AV368" s="10">
        <v>47.12</v>
      </c>
      <c r="AW368" s="10">
        <v>51</v>
      </c>
      <c r="AX368" s="10">
        <v>48</v>
      </c>
      <c r="BR368" s="10">
        <v>55.5</v>
      </c>
      <c r="BS368" s="24">
        <v>177</v>
      </c>
      <c r="BT368" s="58">
        <v>3005</v>
      </c>
      <c r="BU368" s="10">
        <v>60.5</v>
      </c>
      <c r="BV368" s="10">
        <v>57</v>
      </c>
      <c r="BW368" s="10">
        <v>51.9</v>
      </c>
      <c r="BX368" s="10">
        <v>48.5</v>
      </c>
    </row>
    <row r="369" spans="1:79" x14ac:dyDescent="0.25">
      <c r="A369" s="8">
        <v>44217</v>
      </c>
      <c r="B369" s="25">
        <v>56511</v>
      </c>
      <c r="C369" s="24">
        <v>700</v>
      </c>
      <c r="E369" t="s">
        <v>740</v>
      </c>
      <c r="G369" s="25" t="s">
        <v>230</v>
      </c>
      <c r="H369" s="101">
        <v>0.5</v>
      </c>
      <c r="I369" s="99">
        <v>0.5</v>
      </c>
      <c r="J369" s="100">
        <v>0.5</v>
      </c>
      <c r="K369" s="59" t="s">
        <v>665</v>
      </c>
      <c r="L369" s="59" t="s">
        <v>663</v>
      </c>
      <c r="Q369" s="31">
        <v>55.65</v>
      </c>
      <c r="R369" s="24">
        <v>130</v>
      </c>
      <c r="S369" s="58">
        <v>3005</v>
      </c>
      <c r="T369" s="10">
        <v>50.2</v>
      </c>
      <c r="U369" s="10">
        <v>48</v>
      </c>
      <c r="V369" s="10">
        <v>53.2</v>
      </c>
      <c r="W369" s="10">
        <v>49</v>
      </c>
      <c r="AR369" s="10">
        <v>55.8</v>
      </c>
      <c r="AS369" s="24">
        <v>177</v>
      </c>
      <c r="AT369" s="58">
        <v>3005</v>
      </c>
      <c r="AU369" s="10">
        <v>51.8</v>
      </c>
      <c r="AV369" s="10">
        <v>47.12</v>
      </c>
      <c r="AW369" s="10">
        <v>51</v>
      </c>
      <c r="AX369" s="10">
        <v>48</v>
      </c>
      <c r="BR369" s="10">
        <v>55.5</v>
      </c>
      <c r="BS369" s="24">
        <v>177</v>
      </c>
      <c r="BT369" s="58">
        <v>3005</v>
      </c>
      <c r="BU369" s="10">
        <v>60.5</v>
      </c>
      <c r="BV369" s="10">
        <v>57</v>
      </c>
      <c r="BW369" s="10">
        <v>51.9</v>
      </c>
      <c r="BX369" s="10">
        <v>48.5</v>
      </c>
    </row>
    <row r="370" spans="1:79" x14ac:dyDescent="0.25">
      <c r="A370" s="8">
        <v>44217</v>
      </c>
      <c r="B370" s="25">
        <v>56812</v>
      </c>
      <c r="C370" s="24" t="s">
        <v>45</v>
      </c>
      <c r="E370" t="s">
        <v>740</v>
      </c>
      <c r="G370" s="25" t="s">
        <v>230</v>
      </c>
      <c r="H370" s="90">
        <v>0.5</v>
      </c>
      <c r="I370" s="90">
        <v>0.5</v>
      </c>
      <c r="J370" s="90">
        <v>0.5</v>
      </c>
      <c r="K370" s="59" t="s">
        <v>662</v>
      </c>
      <c r="L370" s="59" t="s">
        <v>257</v>
      </c>
      <c r="Q370" s="31">
        <v>55.65</v>
      </c>
      <c r="R370" s="24">
        <v>130</v>
      </c>
      <c r="S370" s="58">
        <v>3005</v>
      </c>
      <c r="T370" s="10">
        <v>50.2</v>
      </c>
      <c r="U370" s="10">
        <v>48</v>
      </c>
      <c r="V370" s="10">
        <v>53.2</v>
      </c>
      <c r="W370" s="10">
        <v>49</v>
      </c>
      <c r="AR370" s="10">
        <v>55.8</v>
      </c>
      <c r="AS370" s="24">
        <v>177</v>
      </c>
      <c r="AT370" s="58">
        <v>3005</v>
      </c>
      <c r="AU370" s="10">
        <v>51.8</v>
      </c>
      <c r="AV370" s="10">
        <v>47.12</v>
      </c>
      <c r="AW370" s="10">
        <v>51</v>
      </c>
      <c r="AX370" s="10">
        <v>48</v>
      </c>
      <c r="BR370" s="10">
        <v>55.5</v>
      </c>
      <c r="BS370" s="24">
        <v>177</v>
      </c>
      <c r="BT370" s="58">
        <v>3005</v>
      </c>
      <c r="BU370" s="10">
        <v>60</v>
      </c>
      <c r="BV370" s="10">
        <v>56.7</v>
      </c>
      <c r="BW370" s="10">
        <v>51.9</v>
      </c>
      <c r="BX370" s="10">
        <v>48.5</v>
      </c>
    </row>
    <row r="371" spans="1:79" x14ac:dyDescent="0.25">
      <c r="A371" s="8">
        <v>44217</v>
      </c>
      <c r="B371" s="25">
        <v>56813</v>
      </c>
      <c r="E371" t="s">
        <v>740</v>
      </c>
      <c r="G371" s="25" t="s">
        <v>230</v>
      </c>
      <c r="H371" s="90">
        <v>0.5</v>
      </c>
      <c r="I371" s="90">
        <v>0.5</v>
      </c>
      <c r="J371" s="90">
        <v>0.5</v>
      </c>
      <c r="K371" s="59" t="s">
        <v>225</v>
      </c>
      <c r="L371" s="59" t="s">
        <v>511</v>
      </c>
      <c r="Q371" s="31">
        <v>55.65</v>
      </c>
      <c r="R371" s="24">
        <v>130</v>
      </c>
      <c r="S371" s="58">
        <v>3005</v>
      </c>
      <c r="T371" s="10">
        <v>50.2</v>
      </c>
      <c r="U371" s="10">
        <v>48</v>
      </c>
      <c r="V371" s="10">
        <v>53.2</v>
      </c>
      <c r="W371" s="10">
        <v>49</v>
      </c>
      <c r="AR371" s="10">
        <v>55.8</v>
      </c>
      <c r="AS371" s="24">
        <v>177</v>
      </c>
      <c r="AT371" s="58">
        <v>3005</v>
      </c>
      <c r="AU371" s="10">
        <v>51.8</v>
      </c>
      <c r="AV371" s="10">
        <v>47.12</v>
      </c>
      <c r="AW371" s="10">
        <v>51</v>
      </c>
      <c r="AX371" s="10">
        <v>48</v>
      </c>
      <c r="BR371" s="10">
        <v>55.5</v>
      </c>
      <c r="BS371" s="24">
        <v>177</v>
      </c>
      <c r="BT371" s="58">
        <v>3005</v>
      </c>
      <c r="BU371" s="10">
        <v>60</v>
      </c>
      <c r="BV371" s="10">
        <v>56.7</v>
      </c>
      <c r="BW371" s="10">
        <v>51.9</v>
      </c>
      <c r="BX371" s="10">
        <v>48.5</v>
      </c>
    </row>
    <row r="372" spans="1:79" x14ac:dyDescent="0.25">
      <c r="A372" s="8">
        <v>44217</v>
      </c>
      <c r="B372" s="25">
        <v>56814</v>
      </c>
      <c r="C372" s="24" t="s">
        <v>45</v>
      </c>
      <c r="E372" t="s">
        <v>740</v>
      </c>
      <c r="G372" s="25" t="s">
        <v>230</v>
      </c>
      <c r="H372" s="90">
        <v>0</v>
      </c>
      <c r="I372" s="90">
        <v>0</v>
      </c>
      <c r="J372" s="90">
        <v>0</v>
      </c>
      <c r="K372" s="59" t="s">
        <v>666</v>
      </c>
      <c r="Q372" s="31">
        <v>55.65</v>
      </c>
      <c r="R372" s="24">
        <v>130</v>
      </c>
      <c r="S372" s="58">
        <v>3005</v>
      </c>
      <c r="T372" s="10">
        <v>50.2</v>
      </c>
      <c r="U372" s="10">
        <v>48</v>
      </c>
      <c r="V372" s="10">
        <v>53.2</v>
      </c>
      <c r="W372" s="10">
        <v>49</v>
      </c>
      <c r="AR372" s="10">
        <v>55.8</v>
      </c>
      <c r="AS372" s="24">
        <v>177</v>
      </c>
      <c r="AT372" s="58">
        <v>3005</v>
      </c>
      <c r="AU372" s="10">
        <v>51.8</v>
      </c>
      <c r="AV372" s="10">
        <v>47.12</v>
      </c>
      <c r="AW372" s="10">
        <v>51</v>
      </c>
      <c r="AX372" s="10">
        <v>48</v>
      </c>
      <c r="BR372" s="10">
        <v>55.5</v>
      </c>
      <c r="BS372" s="24">
        <v>177</v>
      </c>
      <c r="BT372" s="58">
        <v>3005</v>
      </c>
      <c r="BU372" s="10">
        <v>60</v>
      </c>
      <c r="BV372" s="10">
        <v>56.7</v>
      </c>
      <c r="BW372" s="10">
        <v>51.9</v>
      </c>
      <c r="BX372" s="10">
        <v>48.5</v>
      </c>
    </row>
    <row r="373" spans="1:79" x14ac:dyDescent="0.25">
      <c r="A373" s="8">
        <v>44217</v>
      </c>
      <c r="B373" s="25">
        <v>56815</v>
      </c>
      <c r="C373" s="24">
        <v>500</v>
      </c>
      <c r="E373" t="s">
        <v>740</v>
      </c>
      <c r="G373" s="25" t="s">
        <v>230</v>
      </c>
      <c r="H373" s="90">
        <v>0.5</v>
      </c>
      <c r="I373" s="90">
        <v>0.5</v>
      </c>
      <c r="J373" s="90">
        <v>0.5</v>
      </c>
      <c r="K373" s="59" t="s">
        <v>667</v>
      </c>
      <c r="L373" s="59" t="s">
        <v>511</v>
      </c>
      <c r="Q373" s="31">
        <v>55.65</v>
      </c>
      <c r="R373" s="24">
        <v>130</v>
      </c>
      <c r="S373" s="58">
        <v>3005</v>
      </c>
      <c r="T373" s="10">
        <v>50.2</v>
      </c>
      <c r="U373" s="10">
        <v>48</v>
      </c>
      <c r="V373" s="10">
        <v>53.2</v>
      </c>
      <c r="W373" s="10">
        <v>49</v>
      </c>
      <c r="AR373" s="10">
        <v>55.8</v>
      </c>
      <c r="AS373" s="24">
        <v>177</v>
      </c>
      <c r="AT373" s="58">
        <v>3005</v>
      </c>
      <c r="AU373" s="10">
        <v>51.8</v>
      </c>
      <c r="AV373" s="10">
        <v>47.12</v>
      </c>
      <c r="AW373" s="10">
        <v>51</v>
      </c>
      <c r="AX373" s="10">
        <v>48</v>
      </c>
      <c r="BR373" s="10">
        <v>55.5</v>
      </c>
      <c r="BS373" s="24">
        <v>177</v>
      </c>
      <c r="BT373" s="58">
        <v>3005</v>
      </c>
      <c r="BU373" s="10">
        <v>60</v>
      </c>
      <c r="BV373" s="10">
        <v>56.7</v>
      </c>
      <c r="BW373" s="10">
        <v>51.9</v>
      </c>
      <c r="BX373" s="10">
        <v>48.5</v>
      </c>
    </row>
    <row r="374" spans="1:79" x14ac:dyDescent="0.25">
      <c r="A374" s="8">
        <v>44217</v>
      </c>
      <c r="B374" s="25">
        <v>56816</v>
      </c>
      <c r="C374" s="24">
        <v>700</v>
      </c>
      <c r="E374" t="s">
        <v>740</v>
      </c>
      <c r="G374" s="25" t="s">
        <v>230</v>
      </c>
      <c r="H374" s="90">
        <v>0.5</v>
      </c>
      <c r="I374" s="90">
        <v>0.5</v>
      </c>
      <c r="J374" s="90">
        <v>0.5</v>
      </c>
      <c r="K374" s="59" t="s">
        <v>668</v>
      </c>
      <c r="L374" s="59" t="s">
        <v>669</v>
      </c>
      <c r="Q374" s="31">
        <v>55.65</v>
      </c>
      <c r="R374" s="24">
        <v>130</v>
      </c>
      <c r="S374" s="58">
        <v>3005</v>
      </c>
      <c r="T374" s="10">
        <v>50.2</v>
      </c>
      <c r="U374" s="10">
        <v>48</v>
      </c>
      <c r="V374" s="10">
        <v>53.2</v>
      </c>
      <c r="W374" s="10">
        <v>49</v>
      </c>
      <c r="AR374" s="10">
        <v>55.8</v>
      </c>
      <c r="AS374" s="24">
        <v>177</v>
      </c>
      <c r="AT374" s="58">
        <v>3005</v>
      </c>
      <c r="AU374" s="10">
        <v>51.8</v>
      </c>
      <c r="AV374" s="10">
        <v>47.12</v>
      </c>
      <c r="AW374" s="10">
        <v>51</v>
      </c>
      <c r="AX374" s="10">
        <v>48</v>
      </c>
      <c r="BR374" s="10">
        <v>55.5</v>
      </c>
      <c r="BS374" s="24">
        <v>177</v>
      </c>
      <c r="BT374" s="58">
        <v>3005</v>
      </c>
      <c r="BU374" s="10">
        <v>60</v>
      </c>
      <c r="BV374" s="10">
        <v>56.7</v>
      </c>
      <c r="BW374" s="10">
        <v>51.9</v>
      </c>
      <c r="BX374" s="10">
        <v>48.5</v>
      </c>
    </row>
    <row r="375" spans="1:79" x14ac:dyDescent="0.25">
      <c r="A375" s="8">
        <v>44217</v>
      </c>
      <c r="B375" s="25">
        <v>56817</v>
      </c>
      <c r="C375" s="24" t="s">
        <v>45</v>
      </c>
      <c r="E375" t="s">
        <v>740</v>
      </c>
      <c r="G375" s="25" t="s">
        <v>230</v>
      </c>
      <c r="H375" s="90">
        <v>0.5</v>
      </c>
      <c r="I375" s="90">
        <v>0.5</v>
      </c>
      <c r="J375" s="90">
        <v>0.5</v>
      </c>
      <c r="K375" s="59" t="s">
        <v>225</v>
      </c>
      <c r="L375" s="59" t="s">
        <v>670</v>
      </c>
      <c r="Q375" s="31">
        <v>55.65</v>
      </c>
      <c r="R375" s="24">
        <v>130</v>
      </c>
      <c r="S375" s="58">
        <v>3005</v>
      </c>
      <c r="T375" s="10">
        <v>50.2</v>
      </c>
      <c r="U375" s="10">
        <v>48</v>
      </c>
      <c r="V375" s="10">
        <v>53.2</v>
      </c>
      <c r="W375" s="10">
        <v>49</v>
      </c>
      <c r="AR375" s="10">
        <v>55.8</v>
      </c>
      <c r="AS375" s="24">
        <v>177</v>
      </c>
      <c r="AT375" s="58">
        <v>3005</v>
      </c>
      <c r="AU375" s="10">
        <v>51.8</v>
      </c>
      <c r="AV375" s="10">
        <v>47.12</v>
      </c>
      <c r="AW375" s="10">
        <v>51</v>
      </c>
      <c r="AX375" s="10">
        <v>48</v>
      </c>
      <c r="BR375" s="10">
        <v>55.5</v>
      </c>
      <c r="BS375" s="24">
        <v>177</v>
      </c>
      <c r="BT375" s="58">
        <v>3005</v>
      </c>
      <c r="BU375" s="10">
        <v>60</v>
      </c>
      <c r="BV375" s="10">
        <v>56.7</v>
      </c>
      <c r="BW375" s="10">
        <v>51.9</v>
      </c>
      <c r="BX375" s="10">
        <v>48.5</v>
      </c>
    </row>
    <row r="376" spans="1:79" x14ac:dyDescent="0.25">
      <c r="A376" s="8">
        <v>44217</v>
      </c>
      <c r="B376" s="25">
        <v>56818</v>
      </c>
      <c r="C376" s="24" t="s">
        <v>45</v>
      </c>
      <c r="E376" t="s">
        <v>740</v>
      </c>
      <c r="G376" s="25" t="s">
        <v>230</v>
      </c>
      <c r="H376" s="90">
        <v>0.5</v>
      </c>
      <c r="I376" s="90">
        <v>0.5</v>
      </c>
      <c r="J376" s="90">
        <v>0.5</v>
      </c>
      <c r="K376" s="59" t="s">
        <v>225</v>
      </c>
      <c r="L376" s="59" t="s">
        <v>257</v>
      </c>
      <c r="Q376" s="31">
        <v>55.65</v>
      </c>
      <c r="R376" s="24">
        <v>130</v>
      </c>
      <c r="S376" s="58">
        <v>3005</v>
      </c>
      <c r="T376" s="10">
        <v>50.2</v>
      </c>
      <c r="U376" s="10">
        <v>48</v>
      </c>
      <c r="V376" s="10">
        <v>53.2</v>
      </c>
      <c r="W376" s="10">
        <v>49</v>
      </c>
      <c r="AR376" s="10">
        <v>55.8</v>
      </c>
      <c r="AS376" s="24">
        <v>177</v>
      </c>
      <c r="AT376" s="58">
        <v>3005</v>
      </c>
      <c r="AU376" s="10">
        <v>51.8</v>
      </c>
      <c r="AV376" s="10">
        <v>47.12</v>
      </c>
      <c r="AW376" s="10">
        <v>51</v>
      </c>
      <c r="AX376" s="10">
        <v>48</v>
      </c>
      <c r="BR376" s="10">
        <v>55.5</v>
      </c>
      <c r="BS376" s="24">
        <v>177</v>
      </c>
      <c r="BT376" s="58">
        <v>3005</v>
      </c>
      <c r="BU376" s="10">
        <v>60</v>
      </c>
      <c r="BV376" s="10">
        <v>56.7</v>
      </c>
      <c r="BW376" s="10">
        <v>51.9</v>
      </c>
      <c r="BX376" s="10">
        <v>48.5</v>
      </c>
    </row>
    <row r="377" spans="1:79" x14ac:dyDescent="0.25">
      <c r="A377" s="8">
        <v>44217</v>
      </c>
      <c r="B377" s="25">
        <v>56819</v>
      </c>
      <c r="C377" s="24">
        <v>700</v>
      </c>
      <c r="E377" t="s">
        <v>740</v>
      </c>
      <c r="G377" s="25" t="s">
        <v>178</v>
      </c>
      <c r="H377" s="99">
        <v>0.5</v>
      </c>
      <c r="I377" s="90">
        <v>0.5</v>
      </c>
      <c r="J377" s="90">
        <v>0.5</v>
      </c>
      <c r="K377" s="59" t="s">
        <v>225</v>
      </c>
      <c r="L377" s="59" t="s">
        <v>671</v>
      </c>
      <c r="Q377" s="31">
        <v>55.65</v>
      </c>
      <c r="R377" s="24">
        <v>130</v>
      </c>
      <c r="S377" s="58">
        <v>3005</v>
      </c>
      <c r="T377" s="10">
        <v>50.2</v>
      </c>
      <c r="U377" s="10">
        <v>48</v>
      </c>
      <c r="V377" s="10">
        <v>53.2</v>
      </c>
      <c r="W377" s="10">
        <v>49</v>
      </c>
      <c r="AR377" s="10">
        <v>55.8</v>
      </c>
      <c r="AS377" s="24">
        <v>177</v>
      </c>
      <c r="AT377" s="58">
        <v>3005</v>
      </c>
      <c r="AU377" s="10">
        <v>51.8</v>
      </c>
      <c r="AV377" s="10">
        <v>47.12</v>
      </c>
      <c r="AW377" s="10">
        <v>51</v>
      </c>
      <c r="AX377" s="10">
        <v>48</v>
      </c>
      <c r="BR377" s="10">
        <v>55.5</v>
      </c>
      <c r="BS377" s="24">
        <v>177</v>
      </c>
      <c r="BT377" s="58">
        <v>3005</v>
      </c>
      <c r="BU377" s="10">
        <v>60</v>
      </c>
      <c r="BV377" s="10">
        <v>56.7</v>
      </c>
      <c r="BW377" s="10">
        <v>51.9</v>
      </c>
      <c r="BX377" s="10">
        <v>48.5</v>
      </c>
    </row>
    <row r="378" spans="1:79" x14ac:dyDescent="0.25">
      <c r="M378" s="131" t="s">
        <v>672</v>
      </c>
    </row>
    <row r="379" spans="1:79" x14ac:dyDescent="0.25">
      <c r="M379" s="130" t="s">
        <v>673</v>
      </c>
    </row>
    <row r="380" spans="1:79" s="7" customFormat="1" x14ac:dyDescent="0.25">
      <c r="A380" s="82"/>
      <c r="B380" s="85"/>
      <c r="C380" s="83"/>
      <c r="D380" s="83"/>
      <c r="E380" s="84"/>
      <c r="F380" s="84"/>
      <c r="G380" s="85"/>
      <c r="H380" s="94"/>
      <c r="I380" s="94"/>
      <c r="J380" s="94"/>
      <c r="K380" s="86"/>
      <c r="L380" s="86"/>
      <c r="M380" s="98"/>
      <c r="N380" s="86"/>
      <c r="O380" s="83"/>
      <c r="Q380" s="87"/>
      <c r="R380" s="83"/>
      <c r="S380" s="88"/>
      <c r="T380" s="17"/>
      <c r="U380" s="17"/>
      <c r="V380" s="17"/>
      <c r="W380" s="17"/>
      <c r="X380" s="17"/>
      <c r="Y380" s="17"/>
      <c r="Z380" s="86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83"/>
      <c r="AT380" s="88"/>
      <c r="AU380" s="17"/>
      <c r="AV380" s="17"/>
      <c r="AW380" s="17"/>
      <c r="AX380" s="17"/>
      <c r="AY380" s="17"/>
      <c r="AZ380" s="17"/>
      <c r="BA380" s="86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83"/>
      <c r="BT380" s="88"/>
      <c r="BU380" s="17"/>
      <c r="BV380" s="17"/>
      <c r="BW380" s="17"/>
      <c r="BX380" s="17"/>
      <c r="BY380" s="17"/>
      <c r="BZ380" s="86"/>
      <c r="CA380" s="86"/>
    </row>
    <row r="381" spans="1:79" ht="30" x14ac:dyDescent="0.25">
      <c r="A381" s="8">
        <v>44222</v>
      </c>
      <c r="B381" s="25">
        <v>56876</v>
      </c>
      <c r="C381" s="24">
        <v>1250</v>
      </c>
      <c r="D381" s="24">
        <v>70</v>
      </c>
      <c r="E381" s="38" t="s">
        <v>738</v>
      </c>
      <c r="G381" s="25" t="s">
        <v>178</v>
      </c>
      <c r="H381" s="90" t="s">
        <v>45</v>
      </c>
      <c r="I381" s="99">
        <v>1</v>
      </c>
      <c r="J381" s="90" t="s">
        <v>45</v>
      </c>
      <c r="K381" s="59" t="s">
        <v>674</v>
      </c>
      <c r="L381" s="59" t="s">
        <v>675</v>
      </c>
      <c r="N381" s="95" t="s">
        <v>676</v>
      </c>
      <c r="Q381" s="31">
        <v>55.65</v>
      </c>
      <c r="R381" s="24">
        <v>130</v>
      </c>
      <c r="S381" s="58">
        <v>2949</v>
      </c>
      <c r="T381" s="10">
        <v>50.2</v>
      </c>
      <c r="U381" s="10">
        <v>48</v>
      </c>
      <c r="V381" s="10">
        <v>53.2</v>
      </c>
      <c r="W381" s="10">
        <v>49</v>
      </c>
      <c r="AR381" s="10">
        <v>55.8</v>
      </c>
      <c r="AS381" s="24">
        <v>177</v>
      </c>
      <c r="AT381" s="58">
        <v>2949</v>
      </c>
      <c r="AU381" s="10">
        <v>51.8</v>
      </c>
      <c r="AV381" s="10">
        <v>47.12</v>
      </c>
      <c r="AW381" s="10">
        <v>51</v>
      </c>
      <c r="AX381" s="10">
        <v>48</v>
      </c>
      <c r="BR381" s="10">
        <v>55.5</v>
      </c>
      <c r="BS381" s="24">
        <v>177</v>
      </c>
      <c r="BT381" s="58">
        <v>3061</v>
      </c>
      <c r="BU381" s="10">
        <v>60</v>
      </c>
      <c r="BV381" s="10">
        <v>56.7</v>
      </c>
      <c r="BW381" s="10">
        <v>51.9</v>
      </c>
      <c r="BX381" s="10">
        <v>48.5</v>
      </c>
    </row>
    <row r="382" spans="1:79" x14ac:dyDescent="0.25">
      <c r="A382" s="8">
        <v>44222</v>
      </c>
      <c r="B382" s="25">
        <v>56877</v>
      </c>
      <c r="C382" s="24">
        <v>1250</v>
      </c>
      <c r="D382" s="24">
        <v>70</v>
      </c>
      <c r="E382" s="38" t="s">
        <v>738</v>
      </c>
      <c r="G382" s="25" t="s">
        <v>178</v>
      </c>
      <c r="H382" s="99">
        <v>1</v>
      </c>
      <c r="I382" s="99">
        <v>1</v>
      </c>
      <c r="J382" s="90" t="s">
        <v>45</v>
      </c>
      <c r="K382" s="59" t="s">
        <v>677</v>
      </c>
      <c r="L382" s="59" t="s">
        <v>678</v>
      </c>
      <c r="Q382" s="31">
        <v>55.65</v>
      </c>
      <c r="R382" s="24">
        <v>130</v>
      </c>
      <c r="S382" s="58">
        <v>2949</v>
      </c>
      <c r="T382" s="10">
        <v>50.2</v>
      </c>
      <c r="U382" s="10">
        <v>48</v>
      </c>
      <c r="V382" s="10">
        <v>53.2</v>
      </c>
      <c r="W382" s="10">
        <v>49</v>
      </c>
      <c r="AA382" s="132" t="s">
        <v>230</v>
      </c>
      <c r="AB382" s="9">
        <v>-1</v>
      </c>
      <c r="AC382" s="9">
        <v>45</v>
      </c>
      <c r="AD382" s="9">
        <v>1</v>
      </c>
      <c r="AE382" s="9">
        <v>0</v>
      </c>
      <c r="AF382" s="9">
        <v>10</v>
      </c>
      <c r="AG382" s="9">
        <v>2.9</v>
      </c>
      <c r="AH382" s="9">
        <v>-0.2</v>
      </c>
      <c r="AI382" s="9">
        <v>-1</v>
      </c>
      <c r="AJ382" s="9">
        <v>45</v>
      </c>
      <c r="AK382" s="9">
        <v>1</v>
      </c>
      <c r="AL382" s="9">
        <v>0</v>
      </c>
      <c r="AM382" s="9">
        <v>10</v>
      </c>
      <c r="AN382" s="9">
        <v>2.9</v>
      </c>
      <c r="AO382" s="9">
        <v>-0.2</v>
      </c>
      <c r="AR382" s="10">
        <v>55.8</v>
      </c>
      <c r="AS382" s="24">
        <v>177</v>
      </c>
      <c r="AT382" s="58">
        <v>2949</v>
      </c>
      <c r="AU382" s="10">
        <v>51.8</v>
      </c>
      <c r="AV382" s="10">
        <v>47.12</v>
      </c>
      <c r="AW382" s="10">
        <v>51</v>
      </c>
      <c r="AX382" s="10">
        <v>48</v>
      </c>
      <c r="BR382" s="10">
        <v>55.5</v>
      </c>
      <c r="BS382" s="24">
        <v>177</v>
      </c>
      <c r="BT382" s="58">
        <v>3061</v>
      </c>
      <c r="BU382" s="10">
        <v>60</v>
      </c>
      <c r="BV382" s="10">
        <v>56.7</v>
      </c>
      <c r="BW382" s="10">
        <v>51.9</v>
      </c>
      <c r="BX382" s="10">
        <v>48.5</v>
      </c>
    </row>
    <row r="383" spans="1:79" x14ac:dyDescent="0.25">
      <c r="A383" s="8">
        <v>44222</v>
      </c>
      <c r="B383" s="25">
        <v>56878</v>
      </c>
      <c r="C383" s="24">
        <v>1250</v>
      </c>
      <c r="D383" s="24">
        <v>70</v>
      </c>
      <c r="E383" s="38" t="s">
        <v>738</v>
      </c>
      <c r="G383" s="25" t="s">
        <v>230</v>
      </c>
      <c r="H383" s="90">
        <v>1</v>
      </c>
      <c r="I383" s="90">
        <v>1</v>
      </c>
      <c r="J383" s="90" t="s">
        <v>45</v>
      </c>
      <c r="K383" s="59" t="s">
        <v>679</v>
      </c>
      <c r="L383" s="59" t="s">
        <v>388</v>
      </c>
      <c r="Q383" s="31">
        <v>55.65</v>
      </c>
      <c r="R383" s="24">
        <v>130</v>
      </c>
      <c r="S383" s="58">
        <v>2949</v>
      </c>
      <c r="T383" s="10">
        <v>50.4</v>
      </c>
      <c r="U383" s="10">
        <v>47.8</v>
      </c>
      <c r="V383" s="10">
        <v>53.4</v>
      </c>
      <c r="W383" s="10">
        <v>48.8</v>
      </c>
      <c r="AA383" s="10" t="s">
        <v>178</v>
      </c>
      <c r="AB383" s="9">
        <v>-1</v>
      </c>
      <c r="AC383" s="9">
        <v>45</v>
      </c>
      <c r="AD383" s="9">
        <v>1</v>
      </c>
      <c r="AE383" s="9">
        <v>0</v>
      </c>
      <c r="AF383" s="9">
        <v>10</v>
      </c>
      <c r="AG383" s="9">
        <v>2.9</v>
      </c>
      <c r="AH383" s="9">
        <v>-0.2</v>
      </c>
      <c r="AI383" s="9">
        <v>-1</v>
      </c>
      <c r="AJ383" s="9">
        <v>45</v>
      </c>
      <c r="AK383" s="9">
        <v>1</v>
      </c>
      <c r="AL383" s="9">
        <v>0</v>
      </c>
      <c r="AM383" s="9">
        <v>10</v>
      </c>
      <c r="AN383" s="9">
        <v>2.9</v>
      </c>
      <c r="AO383" s="9">
        <v>-0.2</v>
      </c>
      <c r="AR383" s="10">
        <v>55.8</v>
      </c>
      <c r="AS383" s="24">
        <v>177</v>
      </c>
      <c r="AT383" s="58">
        <v>2949</v>
      </c>
      <c r="AU383" s="10">
        <v>51.8</v>
      </c>
      <c r="AV383" s="10">
        <v>47.12</v>
      </c>
      <c r="AW383" s="10">
        <v>51</v>
      </c>
      <c r="AX383" s="10">
        <v>48</v>
      </c>
      <c r="BR383" s="10">
        <v>55.5</v>
      </c>
      <c r="BS383" s="24">
        <v>177</v>
      </c>
      <c r="BT383" s="58">
        <v>3061</v>
      </c>
      <c r="BU383" s="10">
        <v>60</v>
      </c>
      <c r="BV383" s="10">
        <v>56.7</v>
      </c>
      <c r="BW383" s="10">
        <v>51.9</v>
      </c>
      <c r="BX383" s="10">
        <v>48.5</v>
      </c>
    </row>
    <row r="384" spans="1:79" ht="30" x14ac:dyDescent="0.25">
      <c r="A384" s="8">
        <v>44222</v>
      </c>
      <c r="B384" s="25">
        <v>56879</v>
      </c>
      <c r="C384" s="24">
        <v>1250</v>
      </c>
      <c r="D384" s="24">
        <v>70</v>
      </c>
      <c r="E384" s="38" t="s">
        <v>738</v>
      </c>
      <c r="G384" s="25" t="s">
        <v>178</v>
      </c>
      <c r="H384" s="100">
        <v>1</v>
      </c>
      <c r="I384" s="99">
        <v>1</v>
      </c>
      <c r="J384" s="90" t="s">
        <v>45</v>
      </c>
      <c r="K384" s="59" t="s">
        <v>225</v>
      </c>
      <c r="L384" s="59" t="s">
        <v>694</v>
      </c>
      <c r="M384" s="129" t="s">
        <v>702</v>
      </c>
      <c r="Q384" s="31">
        <v>55.65</v>
      </c>
      <c r="R384" s="24">
        <v>130</v>
      </c>
      <c r="S384" s="58">
        <v>2949</v>
      </c>
      <c r="T384" s="10">
        <v>50.4</v>
      </c>
      <c r="U384" s="10">
        <v>47.8</v>
      </c>
      <c r="V384" s="10">
        <v>53.4</v>
      </c>
      <c r="W384" s="10">
        <v>48.8</v>
      </c>
      <c r="AA384" s="132" t="s">
        <v>178</v>
      </c>
      <c r="AB384" s="9">
        <v>-1</v>
      </c>
      <c r="AC384" s="9">
        <v>45</v>
      </c>
      <c r="AD384" s="9">
        <v>1</v>
      </c>
      <c r="AE384" s="9">
        <v>0</v>
      </c>
      <c r="AF384" s="9">
        <v>10</v>
      </c>
      <c r="AG384" s="9">
        <v>2.9</v>
      </c>
      <c r="AH384" s="9">
        <v>-0.2</v>
      </c>
      <c r="AI384" s="9">
        <v>-1</v>
      </c>
      <c r="AJ384" s="9">
        <v>45</v>
      </c>
      <c r="AK384" s="9">
        <v>1</v>
      </c>
      <c r="AL384" s="9">
        <v>0</v>
      </c>
      <c r="AM384" s="9">
        <v>10</v>
      </c>
      <c r="AN384" s="9">
        <v>2.9</v>
      </c>
      <c r="AO384" s="9">
        <v>-0.2</v>
      </c>
      <c r="AR384" s="10">
        <v>55.8</v>
      </c>
      <c r="AS384" s="24">
        <v>177</v>
      </c>
      <c r="AT384" s="58">
        <v>2949</v>
      </c>
      <c r="AU384" s="10">
        <v>51.8</v>
      </c>
      <c r="AV384" s="10">
        <v>47.12</v>
      </c>
      <c r="AW384" s="10">
        <v>51</v>
      </c>
      <c r="AX384" s="10">
        <v>48</v>
      </c>
      <c r="BR384" s="10">
        <v>55.5</v>
      </c>
      <c r="BS384" s="24">
        <v>177</v>
      </c>
      <c r="BT384" s="58">
        <v>3061</v>
      </c>
      <c r="BU384" s="10">
        <v>60</v>
      </c>
      <c r="BV384" s="10">
        <v>56.7</v>
      </c>
      <c r="BW384" s="10">
        <v>51.9</v>
      </c>
      <c r="BX384" s="10">
        <v>48.5</v>
      </c>
    </row>
    <row r="385" spans="1:79" x14ac:dyDescent="0.25">
      <c r="A385" s="8">
        <v>44222</v>
      </c>
      <c r="B385" s="25">
        <v>56880</v>
      </c>
      <c r="C385" s="24">
        <v>1250</v>
      </c>
      <c r="D385" s="24">
        <v>70</v>
      </c>
      <c r="E385" s="38" t="s">
        <v>738</v>
      </c>
      <c r="G385" s="25" t="s">
        <v>178</v>
      </c>
      <c r="H385" s="90" t="s">
        <v>45</v>
      </c>
      <c r="I385" s="99">
        <v>1</v>
      </c>
      <c r="J385" s="90" t="s">
        <v>45</v>
      </c>
      <c r="K385" s="59" t="s">
        <v>680</v>
      </c>
      <c r="L385" s="59" t="s">
        <v>681</v>
      </c>
      <c r="Q385" s="31">
        <v>55.65</v>
      </c>
      <c r="R385" s="24">
        <v>130</v>
      </c>
      <c r="S385" s="58">
        <v>2949</v>
      </c>
      <c r="T385" s="10">
        <v>50.4</v>
      </c>
      <c r="U385" s="10">
        <v>47.8</v>
      </c>
      <c r="V385" s="10">
        <v>53.4</v>
      </c>
      <c r="W385" s="10">
        <v>48.8</v>
      </c>
      <c r="AA385" s="10" t="s">
        <v>230</v>
      </c>
      <c r="AB385" s="9">
        <v>-1</v>
      </c>
      <c r="AC385" s="9">
        <v>45</v>
      </c>
      <c r="AD385" s="9">
        <v>1</v>
      </c>
      <c r="AE385" s="9">
        <v>0</v>
      </c>
      <c r="AF385" s="9">
        <v>10</v>
      </c>
      <c r="AG385" s="9">
        <v>2.9</v>
      </c>
      <c r="AH385" s="9">
        <v>-0.2</v>
      </c>
      <c r="AI385" s="9">
        <v>-1</v>
      </c>
      <c r="AJ385" s="9">
        <v>45</v>
      </c>
      <c r="AK385" s="9">
        <v>1</v>
      </c>
      <c r="AL385" s="9">
        <v>0</v>
      </c>
      <c r="AM385" s="9">
        <v>10</v>
      </c>
      <c r="AN385" s="9">
        <v>2.9</v>
      </c>
      <c r="AO385" s="9">
        <v>-0.2</v>
      </c>
      <c r="AR385" s="10">
        <v>55.8</v>
      </c>
      <c r="AS385" s="24">
        <v>177</v>
      </c>
      <c r="AT385" s="58">
        <v>2949</v>
      </c>
      <c r="AU385" s="10">
        <v>51.8</v>
      </c>
      <c r="AV385" s="10">
        <v>47.12</v>
      </c>
      <c r="AW385" s="10">
        <v>51</v>
      </c>
      <c r="AX385" s="10">
        <v>48</v>
      </c>
      <c r="BR385" s="10">
        <v>55.5</v>
      </c>
      <c r="BS385" s="24">
        <v>177</v>
      </c>
      <c r="BT385" s="58">
        <v>3061</v>
      </c>
      <c r="BU385" s="10">
        <v>60</v>
      </c>
      <c r="BV385" s="10">
        <v>56.7</v>
      </c>
      <c r="BW385" s="10">
        <v>51.9</v>
      </c>
      <c r="BX385" s="10">
        <v>48.5</v>
      </c>
    </row>
    <row r="386" spans="1:79" x14ac:dyDescent="0.25">
      <c r="A386" s="8">
        <v>44222</v>
      </c>
      <c r="B386" s="25">
        <v>56881</v>
      </c>
      <c r="C386" s="24">
        <v>1250</v>
      </c>
      <c r="D386" s="24">
        <v>70</v>
      </c>
      <c r="E386" s="38" t="s">
        <v>738</v>
      </c>
      <c r="G386" s="25" t="s">
        <v>178</v>
      </c>
      <c r="H386" s="90" t="s">
        <v>45</v>
      </c>
      <c r="I386" s="99">
        <v>1</v>
      </c>
      <c r="J386" s="90" t="s">
        <v>45</v>
      </c>
      <c r="K386" s="59" t="s">
        <v>225</v>
      </c>
      <c r="L386" s="59" t="s">
        <v>682</v>
      </c>
      <c r="Q386" s="31">
        <v>55.65</v>
      </c>
      <c r="R386" s="24">
        <v>130</v>
      </c>
      <c r="S386" s="58">
        <v>2949</v>
      </c>
      <c r="T386" s="10">
        <v>50.4</v>
      </c>
      <c r="U386" s="10">
        <v>47.8</v>
      </c>
      <c r="V386" s="10">
        <v>53.4</v>
      </c>
      <c r="W386" s="10">
        <v>48.8</v>
      </c>
      <c r="AA386" s="10" t="s">
        <v>230</v>
      </c>
      <c r="AB386" s="9">
        <v>-1</v>
      </c>
      <c r="AC386" s="9">
        <v>45</v>
      </c>
      <c r="AD386" s="9">
        <v>1</v>
      </c>
      <c r="AE386" s="9">
        <v>0</v>
      </c>
      <c r="AF386" s="9">
        <v>10</v>
      </c>
      <c r="AG386" s="9">
        <v>2.9</v>
      </c>
      <c r="AH386" s="9">
        <v>-0.2</v>
      </c>
      <c r="AI386" s="9">
        <v>-1</v>
      </c>
      <c r="AJ386" s="9">
        <v>45</v>
      </c>
      <c r="AK386" s="9">
        <v>1</v>
      </c>
      <c r="AL386" s="9">
        <v>0</v>
      </c>
      <c r="AM386" s="9">
        <v>10</v>
      </c>
      <c r="AN386" s="9">
        <v>2.9</v>
      </c>
      <c r="AO386" s="9">
        <v>-0.2</v>
      </c>
      <c r="AR386" s="10">
        <v>55.8</v>
      </c>
      <c r="AS386" s="24">
        <v>177</v>
      </c>
      <c r="AT386" s="58">
        <v>2949</v>
      </c>
      <c r="AU386" s="10">
        <v>51.8</v>
      </c>
      <c r="AV386" s="10">
        <v>47.12</v>
      </c>
      <c r="AW386" s="10">
        <v>51</v>
      </c>
      <c r="AX386" s="10">
        <v>48</v>
      </c>
      <c r="BR386" s="10">
        <v>55.5</v>
      </c>
      <c r="BS386" s="24">
        <v>177</v>
      </c>
      <c r="BT386" s="58">
        <v>3061</v>
      </c>
      <c r="BU386" s="10">
        <v>60</v>
      </c>
      <c r="BV386" s="10">
        <v>56.7</v>
      </c>
      <c r="BW386" s="10">
        <v>51.9</v>
      </c>
      <c r="BX386" s="10">
        <v>48.5</v>
      </c>
    </row>
    <row r="387" spans="1:79" ht="30" x14ac:dyDescent="0.25">
      <c r="A387" s="8">
        <v>44222</v>
      </c>
      <c r="B387" s="25">
        <v>56882</v>
      </c>
      <c r="C387" s="24">
        <v>1250</v>
      </c>
      <c r="D387" s="24">
        <v>70</v>
      </c>
      <c r="E387" s="38" t="s">
        <v>738</v>
      </c>
      <c r="G387" s="25" t="s">
        <v>178</v>
      </c>
      <c r="H387" s="90" t="s">
        <v>45</v>
      </c>
      <c r="I387" s="99">
        <v>1</v>
      </c>
      <c r="J387" s="90" t="s">
        <v>45</v>
      </c>
      <c r="K387" s="59" t="s">
        <v>683</v>
      </c>
      <c r="Q387" s="31">
        <v>55.65</v>
      </c>
      <c r="R387" s="24">
        <v>130</v>
      </c>
      <c r="S387" s="58">
        <v>2949</v>
      </c>
      <c r="T387" s="10">
        <v>50.4</v>
      </c>
      <c r="U387" s="10">
        <v>47.8</v>
      </c>
      <c r="V387" s="10">
        <v>53.4</v>
      </c>
      <c r="W387" s="10">
        <v>48.8</v>
      </c>
      <c r="AA387" s="10" t="s">
        <v>230</v>
      </c>
      <c r="AB387" s="9">
        <v>-1</v>
      </c>
      <c r="AC387" s="9">
        <v>45</v>
      </c>
      <c r="AD387" s="9">
        <v>1</v>
      </c>
      <c r="AE387" s="9">
        <v>0</v>
      </c>
      <c r="AF387" s="9">
        <v>10</v>
      </c>
      <c r="AG387" s="9">
        <v>2.9</v>
      </c>
      <c r="AH387" s="9">
        <v>-0.2</v>
      </c>
      <c r="AI387" s="9">
        <v>-1</v>
      </c>
      <c r="AJ387" s="9">
        <v>45</v>
      </c>
      <c r="AK387" s="9">
        <v>1</v>
      </c>
      <c r="AL387" s="9">
        <v>0</v>
      </c>
      <c r="AM387" s="9">
        <v>10</v>
      </c>
      <c r="AN387" s="9">
        <v>2.9</v>
      </c>
      <c r="AO387" s="9">
        <v>-0.2</v>
      </c>
      <c r="AR387" s="10">
        <v>55.8</v>
      </c>
      <c r="AS387" s="24">
        <v>177</v>
      </c>
      <c r="AT387" s="58">
        <v>2949</v>
      </c>
      <c r="AU387" s="10">
        <v>51.8</v>
      </c>
      <c r="AV387" s="10">
        <v>47.12</v>
      </c>
      <c r="AW387" s="10">
        <v>51</v>
      </c>
      <c r="AX387" s="10">
        <v>48</v>
      </c>
      <c r="BR387" s="10">
        <v>55.5</v>
      </c>
      <c r="BS387" s="24">
        <v>177</v>
      </c>
      <c r="BT387" s="58">
        <v>3061</v>
      </c>
      <c r="BU387" s="10">
        <v>60</v>
      </c>
      <c r="BV387" s="10">
        <v>56.7</v>
      </c>
      <c r="BW387" s="10">
        <v>51.9</v>
      </c>
      <c r="BX387" s="10">
        <v>48.5</v>
      </c>
    </row>
    <row r="388" spans="1:79" ht="30" x14ac:dyDescent="0.25">
      <c r="A388" s="8">
        <v>44222</v>
      </c>
      <c r="B388" s="25">
        <v>56883</v>
      </c>
      <c r="C388" s="24">
        <v>1250</v>
      </c>
      <c r="D388" s="24">
        <v>70</v>
      </c>
      <c r="E388" s="38" t="s">
        <v>738</v>
      </c>
      <c r="G388" s="25" t="s">
        <v>178</v>
      </c>
      <c r="H388" s="90" t="s">
        <v>45</v>
      </c>
      <c r="I388" s="99">
        <v>1</v>
      </c>
      <c r="J388" s="90" t="s">
        <v>45</v>
      </c>
      <c r="K388" s="59" t="s">
        <v>684</v>
      </c>
      <c r="L388" s="59" t="s">
        <v>685</v>
      </c>
      <c r="M388" s="122" t="s">
        <v>686</v>
      </c>
      <c r="Q388" s="31">
        <v>55.65</v>
      </c>
      <c r="R388" s="24">
        <v>130</v>
      </c>
      <c r="S388" s="58">
        <v>2949</v>
      </c>
      <c r="T388" s="10">
        <v>50.4</v>
      </c>
      <c r="U388" s="10">
        <v>47.8</v>
      </c>
      <c r="V388" s="10">
        <v>53.4</v>
      </c>
      <c r="W388" s="10">
        <v>48.8</v>
      </c>
      <c r="AA388" s="10" t="s">
        <v>230</v>
      </c>
      <c r="AB388" s="9">
        <v>-1</v>
      </c>
      <c r="AC388" s="9">
        <v>45</v>
      </c>
      <c r="AD388" s="9">
        <v>1</v>
      </c>
      <c r="AE388" s="9">
        <v>0</v>
      </c>
      <c r="AF388" s="9">
        <v>10</v>
      </c>
      <c r="AG388" s="9">
        <v>2.9</v>
      </c>
      <c r="AH388" s="9">
        <v>-0.2</v>
      </c>
      <c r="AI388" s="9">
        <v>-1</v>
      </c>
      <c r="AJ388" s="9">
        <v>45</v>
      </c>
      <c r="AK388" s="9">
        <v>1</v>
      </c>
      <c r="AL388" s="9">
        <v>0</v>
      </c>
      <c r="AM388" s="9">
        <v>10</v>
      </c>
      <c r="AN388" s="9">
        <v>2.9</v>
      </c>
      <c r="AO388" s="9">
        <v>-0.2</v>
      </c>
    </row>
    <row r="389" spans="1:79" x14ac:dyDescent="0.25">
      <c r="A389" s="8">
        <v>44222</v>
      </c>
      <c r="B389" s="25">
        <v>56884</v>
      </c>
      <c r="C389" s="24">
        <v>1250</v>
      </c>
      <c r="D389" s="24">
        <v>70</v>
      </c>
      <c r="E389" s="38" t="s">
        <v>738</v>
      </c>
      <c r="G389" s="25" t="s">
        <v>230</v>
      </c>
      <c r="H389" s="90" t="s">
        <v>45</v>
      </c>
      <c r="I389" s="90" t="s">
        <v>45</v>
      </c>
      <c r="J389" s="90" t="s">
        <v>45</v>
      </c>
      <c r="K389" s="59" t="s">
        <v>687</v>
      </c>
      <c r="L389" s="59" t="s">
        <v>688</v>
      </c>
      <c r="Q389" s="31">
        <v>55.65</v>
      </c>
      <c r="R389" s="24">
        <v>130</v>
      </c>
      <c r="S389" s="58">
        <v>2949</v>
      </c>
      <c r="T389" s="10">
        <v>50.4</v>
      </c>
      <c r="U389" s="10">
        <v>47.8</v>
      </c>
      <c r="V389" s="10">
        <v>53.4</v>
      </c>
      <c r="W389" s="10">
        <v>48.8</v>
      </c>
      <c r="AA389" s="10" t="s">
        <v>230</v>
      </c>
      <c r="AB389" s="9">
        <v>-1</v>
      </c>
      <c r="AC389" s="9">
        <v>45</v>
      </c>
      <c r="AD389" s="9">
        <v>1</v>
      </c>
      <c r="AE389" s="9">
        <v>0</v>
      </c>
      <c r="AF389" s="9">
        <v>10</v>
      </c>
      <c r="AG389" s="9">
        <v>2.9</v>
      </c>
      <c r="AH389" s="9">
        <v>-0.2</v>
      </c>
      <c r="AI389" s="9">
        <v>-1</v>
      </c>
      <c r="AJ389" s="9">
        <v>45</v>
      </c>
      <c r="AK389" s="9">
        <v>1</v>
      </c>
      <c r="AL389" s="9">
        <v>0</v>
      </c>
      <c r="AM389" s="9">
        <v>10</v>
      </c>
      <c r="AN389" s="9">
        <v>2.9</v>
      </c>
      <c r="AO389" s="9">
        <v>-0.2</v>
      </c>
    </row>
    <row r="390" spans="1:79" x14ac:dyDescent="0.25">
      <c r="A390" s="8">
        <v>44222</v>
      </c>
      <c r="B390" s="25">
        <v>56885</v>
      </c>
      <c r="C390" s="24">
        <v>1250</v>
      </c>
      <c r="D390" s="24">
        <v>70</v>
      </c>
      <c r="E390" s="38" t="s">
        <v>738</v>
      </c>
      <c r="G390" s="25" t="s">
        <v>230</v>
      </c>
      <c r="H390" s="90" t="s">
        <v>45</v>
      </c>
      <c r="I390" s="90" t="s">
        <v>45</v>
      </c>
      <c r="J390" s="90" t="s">
        <v>45</v>
      </c>
      <c r="K390" s="59" t="s">
        <v>225</v>
      </c>
      <c r="L390" s="59" t="s">
        <v>689</v>
      </c>
      <c r="Q390" s="31">
        <v>55.65</v>
      </c>
      <c r="R390" s="24">
        <v>130</v>
      </c>
      <c r="S390" s="58">
        <v>2949</v>
      </c>
      <c r="T390" s="10">
        <v>50.4</v>
      </c>
      <c r="U390" s="10">
        <v>47.8</v>
      </c>
      <c r="V390" s="10">
        <v>53.4</v>
      </c>
      <c r="W390" s="10">
        <v>48.8</v>
      </c>
      <c r="AA390" s="10" t="s">
        <v>230</v>
      </c>
      <c r="AB390" s="9">
        <v>-1</v>
      </c>
      <c r="AC390" s="9">
        <v>45</v>
      </c>
      <c r="AD390" s="9">
        <v>1</v>
      </c>
      <c r="AE390" s="9">
        <v>0</v>
      </c>
      <c r="AF390" s="9">
        <v>10</v>
      </c>
      <c r="AG390" s="9">
        <v>2.9</v>
      </c>
      <c r="AH390" s="9">
        <v>-0.2</v>
      </c>
      <c r="AI390" s="9">
        <v>-1</v>
      </c>
      <c r="AJ390" s="9">
        <v>45</v>
      </c>
      <c r="AK390" s="9">
        <v>1</v>
      </c>
      <c r="AL390" s="9">
        <v>0</v>
      </c>
      <c r="AM390" s="9">
        <v>10</v>
      </c>
      <c r="AN390" s="9">
        <v>2.9</v>
      </c>
      <c r="AO390" s="9">
        <v>-0.2</v>
      </c>
    </row>
    <row r="391" spans="1:79" x14ac:dyDescent="0.25">
      <c r="A391" s="8">
        <v>44222</v>
      </c>
      <c r="B391" s="25">
        <v>56886</v>
      </c>
      <c r="C391" s="24">
        <v>1250</v>
      </c>
      <c r="D391" s="24">
        <v>70</v>
      </c>
      <c r="E391" s="38" t="s">
        <v>738</v>
      </c>
      <c r="G391" s="25" t="s">
        <v>230</v>
      </c>
      <c r="H391" s="90" t="s">
        <v>45</v>
      </c>
      <c r="I391" s="90" t="s">
        <v>45</v>
      </c>
      <c r="J391" s="90" t="s">
        <v>45</v>
      </c>
      <c r="K391" s="59" t="s">
        <v>225</v>
      </c>
      <c r="L391" s="59" t="s">
        <v>690</v>
      </c>
      <c r="Q391" s="31">
        <v>55.65</v>
      </c>
      <c r="R391" s="24">
        <v>130</v>
      </c>
      <c r="S391" s="58">
        <v>2949</v>
      </c>
      <c r="T391" s="10">
        <v>50.4</v>
      </c>
      <c r="U391" s="10">
        <v>47.8</v>
      </c>
      <c r="V391" s="10">
        <v>53.4</v>
      </c>
      <c r="W391" s="10">
        <v>48.8</v>
      </c>
      <c r="AA391" s="10" t="s">
        <v>230</v>
      </c>
      <c r="AB391" s="9">
        <v>-1</v>
      </c>
      <c r="AC391" s="9">
        <v>45</v>
      </c>
      <c r="AD391" s="9">
        <v>1</v>
      </c>
      <c r="AE391" s="9">
        <v>0</v>
      </c>
      <c r="AF391" s="9">
        <v>10</v>
      </c>
      <c r="AG391" s="9">
        <v>2.9</v>
      </c>
      <c r="AH391" s="9">
        <v>-0.2</v>
      </c>
      <c r="AI391" s="9">
        <v>-1</v>
      </c>
      <c r="AJ391" s="9">
        <v>45</v>
      </c>
      <c r="AK391" s="9">
        <v>1</v>
      </c>
      <c r="AL391" s="9">
        <v>0</v>
      </c>
      <c r="AM391" s="9">
        <v>10</v>
      </c>
      <c r="AN391" s="9">
        <v>2.9</v>
      </c>
      <c r="AO391" s="9">
        <v>-0.2</v>
      </c>
    </row>
    <row r="392" spans="1:79" x14ac:dyDescent="0.25">
      <c r="A392" s="8">
        <v>44222</v>
      </c>
      <c r="B392" s="25">
        <v>56887</v>
      </c>
      <c r="C392" s="24">
        <v>1250</v>
      </c>
      <c r="D392" s="24">
        <v>70</v>
      </c>
      <c r="E392" s="38" t="s">
        <v>738</v>
      </c>
      <c r="G392" s="25" t="s">
        <v>178</v>
      </c>
      <c r="H392" s="90" t="s">
        <v>45</v>
      </c>
      <c r="I392" s="99">
        <v>1</v>
      </c>
      <c r="J392" s="90" t="s">
        <v>45</v>
      </c>
      <c r="K392" s="59" t="s">
        <v>691</v>
      </c>
      <c r="L392" s="59" t="s">
        <v>692</v>
      </c>
      <c r="Q392" s="31">
        <v>55.65</v>
      </c>
      <c r="R392" s="24">
        <v>130</v>
      </c>
      <c r="S392" s="58">
        <v>2949</v>
      </c>
      <c r="T392" s="10">
        <v>50.4</v>
      </c>
      <c r="U392" s="10">
        <v>47.8</v>
      </c>
      <c r="V392" s="10">
        <v>53.4</v>
      </c>
      <c r="W392" s="10">
        <v>48.8</v>
      </c>
      <c r="AA392" s="10" t="s">
        <v>230</v>
      </c>
      <c r="AB392" s="9">
        <v>-1</v>
      </c>
      <c r="AC392" s="9">
        <v>45</v>
      </c>
      <c r="AD392" s="9">
        <v>1</v>
      </c>
      <c r="AE392" s="9">
        <v>0</v>
      </c>
      <c r="AF392" s="9">
        <v>10</v>
      </c>
      <c r="AG392" s="9">
        <v>2.9</v>
      </c>
      <c r="AH392" s="9">
        <v>-0.2</v>
      </c>
      <c r="AI392" s="9">
        <v>-1</v>
      </c>
      <c r="AJ392" s="9">
        <v>45</v>
      </c>
      <c r="AK392" s="9">
        <v>1</v>
      </c>
      <c r="AL392" s="9">
        <v>0</v>
      </c>
      <c r="AM392" s="9">
        <v>10</v>
      </c>
      <c r="AN392" s="9">
        <v>2.9</v>
      </c>
      <c r="AO392" s="9">
        <v>-0.2</v>
      </c>
    </row>
    <row r="393" spans="1:79" ht="30" x14ac:dyDescent="0.25">
      <c r="A393" s="8">
        <v>44222</v>
      </c>
      <c r="B393" s="25">
        <v>56888</v>
      </c>
      <c r="C393" s="24">
        <v>1250</v>
      </c>
      <c r="D393" s="24">
        <v>70</v>
      </c>
      <c r="E393" s="38" t="s">
        <v>738</v>
      </c>
      <c r="G393" s="25" t="s">
        <v>230</v>
      </c>
      <c r="H393" s="90">
        <v>1</v>
      </c>
      <c r="I393" s="90" t="s">
        <v>45</v>
      </c>
      <c r="J393" s="90" t="s">
        <v>45</v>
      </c>
      <c r="K393" s="59" t="s">
        <v>693</v>
      </c>
      <c r="L393" s="59" t="s">
        <v>695</v>
      </c>
      <c r="Q393" s="31">
        <v>55.65</v>
      </c>
      <c r="R393" s="24">
        <v>130</v>
      </c>
      <c r="S393" s="58">
        <v>2949</v>
      </c>
      <c r="T393" s="10">
        <v>50.4</v>
      </c>
      <c r="U393" s="10">
        <v>47.8</v>
      </c>
      <c r="V393" s="10">
        <v>53.4</v>
      </c>
      <c r="W393" s="10">
        <v>48.8</v>
      </c>
      <c r="AA393" s="135" t="s">
        <v>178</v>
      </c>
      <c r="AB393" s="9">
        <v>-1</v>
      </c>
      <c r="AC393" s="9">
        <v>45</v>
      </c>
      <c r="AD393" s="9">
        <v>1</v>
      </c>
      <c r="AE393" s="9">
        <v>0</v>
      </c>
      <c r="AF393" s="9">
        <v>10</v>
      </c>
      <c r="AG393" s="9">
        <v>2.9</v>
      </c>
      <c r="AH393" s="9">
        <v>-0.2</v>
      </c>
      <c r="AI393" s="9">
        <v>-1</v>
      </c>
      <c r="AJ393" s="9">
        <v>45</v>
      </c>
      <c r="AK393" s="9">
        <v>1</v>
      </c>
      <c r="AL393" s="9">
        <v>0</v>
      </c>
      <c r="AM393" s="9">
        <v>10</v>
      </c>
      <c r="AN393" s="9">
        <v>2.9</v>
      </c>
      <c r="AO393" s="9">
        <v>-0.2</v>
      </c>
    </row>
    <row r="394" spans="1:79" ht="30" x14ac:dyDescent="0.25">
      <c r="A394" s="8">
        <v>44222</v>
      </c>
      <c r="B394" s="25">
        <v>56889</v>
      </c>
      <c r="C394" s="24">
        <v>1250</v>
      </c>
      <c r="D394" s="24">
        <v>70</v>
      </c>
      <c r="E394" s="38" t="s">
        <v>738</v>
      </c>
      <c r="G394" s="25" t="s">
        <v>178</v>
      </c>
      <c r="H394" s="100">
        <v>1</v>
      </c>
      <c r="I394" s="99">
        <v>1</v>
      </c>
      <c r="J394" s="90" t="s">
        <v>45</v>
      </c>
      <c r="K394" s="59" t="s">
        <v>696</v>
      </c>
      <c r="L394" s="59" t="s">
        <v>698</v>
      </c>
      <c r="M394" s="129" t="s">
        <v>702</v>
      </c>
      <c r="Q394" s="31">
        <v>55.65</v>
      </c>
      <c r="R394" s="24">
        <v>130</v>
      </c>
      <c r="S394" s="58">
        <v>2949</v>
      </c>
      <c r="T394" s="10">
        <v>50.4</v>
      </c>
      <c r="U394" s="10">
        <v>47.8</v>
      </c>
      <c r="V394" s="10">
        <v>53.4</v>
      </c>
      <c r="W394" s="10">
        <v>48.8</v>
      </c>
      <c r="AA394" s="132" t="s">
        <v>178</v>
      </c>
      <c r="AB394" s="9">
        <v>-1</v>
      </c>
      <c r="AC394" s="9">
        <v>45</v>
      </c>
      <c r="AD394" s="9">
        <v>1</v>
      </c>
      <c r="AE394" s="9">
        <v>0</v>
      </c>
      <c r="AF394" s="9">
        <v>10</v>
      </c>
      <c r="AG394" s="9">
        <v>2.9</v>
      </c>
      <c r="AH394" s="9">
        <v>-0.2</v>
      </c>
      <c r="AI394" s="9">
        <v>-1</v>
      </c>
      <c r="AJ394" s="9">
        <v>45</v>
      </c>
      <c r="AK394" s="9">
        <v>1</v>
      </c>
      <c r="AL394" s="9">
        <v>0</v>
      </c>
      <c r="AM394" s="9">
        <v>10</v>
      </c>
      <c r="AN394" s="9">
        <v>2.9</v>
      </c>
      <c r="AO394" s="9">
        <v>-0.2</v>
      </c>
    </row>
    <row r="395" spans="1:79" ht="30" x14ac:dyDescent="0.25">
      <c r="A395" s="8">
        <v>44222</v>
      </c>
      <c r="B395" s="25">
        <v>56890</v>
      </c>
      <c r="C395" s="24">
        <v>1250</v>
      </c>
      <c r="D395" s="24">
        <v>70</v>
      </c>
      <c r="E395" s="38" t="s">
        <v>738</v>
      </c>
      <c r="G395" s="25" t="s">
        <v>178</v>
      </c>
      <c r="H395" s="100">
        <v>1</v>
      </c>
      <c r="I395" s="99">
        <v>1</v>
      </c>
      <c r="J395" s="90" t="s">
        <v>45</v>
      </c>
      <c r="K395" s="59" t="s">
        <v>697</v>
      </c>
      <c r="L395" s="59" t="s">
        <v>699</v>
      </c>
      <c r="M395" s="129" t="s">
        <v>702</v>
      </c>
      <c r="N395" s="59" t="s">
        <v>703</v>
      </c>
      <c r="Q395" s="31">
        <v>55.65</v>
      </c>
      <c r="R395" s="24">
        <v>130</v>
      </c>
      <c r="S395" s="58">
        <v>2949</v>
      </c>
      <c r="T395" s="10">
        <v>50.4</v>
      </c>
      <c r="U395" s="10">
        <v>47.8</v>
      </c>
      <c r="V395" s="10">
        <v>53.4</v>
      </c>
      <c r="W395" s="10">
        <v>48.8</v>
      </c>
    </row>
    <row r="396" spans="1:79" ht="30" x14ac:dyDescent="0.25">
      <c r="A396" s="8">
        <v>44222</v>
      </c>
      <c r="B396" s="25">
        <v>56891</v>
      </c>
      <c r="C396" s="24">
        <v>1250</v>
      </c>
      <c r="D396" s="24">
        <v>70</v>
      </c>
      <c r="E396" s="38" t="s">
        <v>738</v>
      </c>
      <c r="G396" s="25" t="s">
        <v>178</v>
      </c>
      <c r="H396" s="100">
        <v>1</v>
      </c>
      <c r="I396" s="99">
        <v>1.3</v>
      </c>
      <c r="J396" s="90" t="s">
        <v>45</v>
      </c>
      <c r="K396" s="59" t="s">
        <v>700</v>
      </c>
      <c r="L396" s="59" t="s">
        <v>701</v>
      </c>
      <c r="M396" s="129" t="s">
        <v>702</v>
      </c>
      <c r="N396" s="116" t="s">
        <v>704</v>
      </c>
      <c r="Q396" s="31">
        <v>55.65</v>
      </c>
      <c r="R396" s="24">
        <v>130</v>
      </c>
      <c r="S396" s="58">
        <v>2949</v>
      </c>
      <c r="T396" s="10">
        <v>50.4</v>
      </c>
      <c r="U396" s="10">
        <v>47.8</v>
      </c>
      <c r="V396" s="10">
        <v>53.4</v>
      </c>
      <c r="W396" s="10">
        <v>48.8</v>
      </c>
    </row>
    <row r="397" spans="1:79" s="7" customFormat="1" x14ac:dyDescent="0.25">
      <c r="A397" s="82"/>
      <c r="B397" s="85"/>
      <c r="C397" s="83"/>
      <c r="D397" s="83"/>
      <c r="E397" s="84"/>
      <c r="F397" s="84"/>
      <c r="G397" s="85"/>
      <c r="H397" s="94"/>
      <c r="I397" s="94"/>
      <c r="J397" s="94"/>
      <c r="K397" s="86"/>
      <c r="L397" s="86"/>
      <c r="M397" s="98"/>
      <c r="N397" s="86"/>
      <c r="O397" s="83"/>
      <c r="Q397" s="87"/>
      <c r="R397" s="83"/>
      <c r="S397" s="88"/>
      <c r="T397" s="17"/>
      <c r="U397" s="17"/>
      <c r="V397" s="17"/>
      <c r="W397" s="17"/>
      <c r="X397" s="17"/>
      <c r="Y397" s="17"/>
      <c r="Z397" s="86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83"/>
      <c r="AT397" s="88"/>
      <c r="AU397" s="17"/>
      <c r="AV397" s="17"/>
      <c r="AW397" s="17"/>
      <c r="AX397" s="17"/>
      <c r="AY397" s="17"/>
      <c r="AZ397" s="17"/>
      <c r="BA397" s="86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83"/>
      <c r="BT397" s="88"/>
      <c r="BU397" s="17"/>
      <c r="BV397" s="17"/>
      <c r="BW397" s="17"/>
      <c r="BX397" s="17"/>
      <c r="BY397" s="17"/>
      <c r="BZ397" s="86"/>
      <c r="CA397" s="86"/>
    </row>
    <row r="398" spans="1:79" x14ac:dyDescent="0.25">
      <c r="A398" s="8">
        <v>44223</v>
      </c>
      <c r="B398" s="25">
        <v>56893</v>
      </c>
      <c r="C398" s="24">
        <v>1252</v>
      </c>
      <c r="D398" s="24">
        <v>70</v>
      </c>
      <c r="E398" s="18" t="s">
        <v>738</v>
      </c>
      <c r="F398" s="18" t="s">
        <v>722</v>
      </c>
      <c r="G398" s="25" t="s">
        <v>178</v>
      </c>
      <c r="H398" s="101">
        <v>1</v>
      </c>
      <c r="I398" s="101">
        <v>1</v>
      </c>
      <c r="J398" s="90" t="s">
        <v>45</v>
      </c>
      <c r="K398" s="59" t="s">
        <v>705</v>
      </c>
      <c r="L398" s="134" t="s">
        <v>388</v>
      </c>
      <c r="Q398" s="31">
        <v>55.65</v>
      </c>
      <c r="S398" s="58">
        <v>3003.9</v>
      </c>
      <c r="T398" s="10">
        <v>50.4</v>
      </c>
      <c r="U398" s="10">
        <v>47.8</v>
      </c>
      <c r="V398" s="10">
        <v>53.4</v>
      </c>
      <c r="W398" s="10">
        <v>48.8</v>
      </c>
      <c r="AR398" s="10">
        <v>55.8</v>
      </c>
      <c r="AT398" s="58">
        <v>3004</v>
      </c>
      <c r="AU398" s="10">
        <v>51.8</v>
      </c>
      <c r="AV398" s="10">
        <v>47.12</v>
      </c>
      <c r="AW398" s="10">
        <v>51</v>
      </c>
      <c r="AX398" s="10">
        <v>48</v>
      </c>
    </row>
    <row r="399" spans="1:79" ht="30" x14ac:dyDescent="0.25">
      <c r="A399" s="8">
        <v>44223</v>
      </c>
      <c r="B399" s="25">
        <v>56893</v>
      </c>
      <c r="C399" s="24">
        <v>1252</v>
      </c>
      <c r="D399" s="24">
        <v>70</v>
      </c>
      <c r="E399" s="38" t="s">
        <v>738</v>
      </c>
      <c r="F399" s="38" t="s">
        <v>722</v>
      </c>
      <c r="G399" s="25" t="s">
        <v>178</v>
      </c>
      <c r="H399" s="99">
        <v>1</v>
      </c>
      <c r="I399" s="99">
        <v>1</v>
      </c>
      <c r="J399" s="90" t="s">
        <v>45</v>
      </c>
      <c r="K399" s="59" t="s">
        <v>705</v>
      </c>
      <c r="L399" s="59" t="s">
        <v>706</v>
      </c>
      <c r="M399" s="133" t="s">
        <v>721</v>
      </c>
      <c r="Q399" s="31">
        <v>55.65</v>
      </c>
      <c r="S399" s="58">
        <v>3003.9</v>
      </c>
      <c r="T399" s="10">
        <v>50.4</v>
      </c>
      <c r="U399" s="10">
        <v>47.8</v>
      </c>
      <c r="V399" s="10">
        <v>53.4</v>
      </c>
      <c r="W399" s="10">
        <v>48.8</v>
      </c>
      <c r="AR399" s="10">
        <v>55.8</v>
      </c>
      <c r="AT399" s="58">
        <v>3004</v>
      </c>
      <c r="AU399" s="10">
        <v>51.8</v>
      </c>
      <c r="AV399" s="10">
        <v>47.12</v>
      </c>
      <c r="AW399" s="10">
        <v>51</v>
      </c>
      <c r="AX399" s="10">
        <v>48</v>
      </c>
    </row>
    <row r="400" spans="1:79" x14ac:dyDescent="0.25">
      <c r="A400" s="8">
        <v>44223</v>
      </c>
      <c r="B400" s="25">
        <v>56894</v>
      </c>
      <c r="C400" s="24">
        <v>1252</v>
      </c>
      <c r="D400" s="24">
        <v>70</v>
      </c>
      <c r="E400" s="38" t="s">
        <v>738</v>
      </c>
      <c r="F400" s="38" t="s">
        <v>722</v>
      </c>
      <c r="G400" s="25" t="s">
        <v>178</v>
      </c>
      <c r="H400" s="99">
        <v>1</v>
      </c>
      <c r="I400" s="99">
        <v>1</v>
      </c>
      <c r="J400" s="99">
        <v>1</v>
      </c>
      <c r="K400" s="59" t="s">
        <v>707</v>
      </c>
      <c r="L400" s="59" t="s">
        <v>745</v>
      </c>
      <c r="Q400" s="31">
        <v>55.65</v>
      </c>
      <c r="S400" s="58">
        <v>3003.9</v>
      </c>
      <c r="T400" s="10">
        <v>50.4</v>
      </c>
      <c r="U400" s="10">
        <v>47.8</v>
      </c>
      <c r="V400" s="10">
        <v>53.4</v>
      </c>
      <c r="W400" s="10">
        <v>48.8</v>
      </c>
      <c r="AR400" s="10">
        <v>55.8</v>
      </c>
      <c r="AT400" s="58">
        <v>3004</v>
      </c>
      <c r="AU400" s="10">
        <v>51.8</v>
      </c>
      <c r="AV400" s="10">
        <v>47.12</v>
      </c>
      <c r="AW400" s="10">
        <v>51</v>
      </c>
      <c r="AX400" s="10">
        <v>48</v>
      </c>
      <c r="BR400" s="10">
        <v>55.5</v>
      </c>
      <c r="BT400" s="58">
        <v>3004</v>
      </c>
      <c r="BU400" s="10">
        <v>60</v>
      </c>
      <c r="BV400" s="10">
        <v>56.7</v>
      </c>
      <c r="BW400" s="10">
        <v>51.9</v>
      </c>
      <c r="BX400" s="10">
        <v>48.5</v>
      </c>
    </row>
    <row r="401" spans="1:79" x14ac:dyDescent="0.25">
      <c r="A401" s="8">
        <v>44223</v>
      </c>
      <c r="B401" s="25">
        <v>56895</v>
      </c>
      <c r="C401" s="24">
        <v>1252</v>
      </c>
      <c r="D401" s="24">
        <v>70</v>
      </c>
      <c r="E401" s="38" t="s">
        <v>738</v>
      </c>
      <c r="F401" s="38" t="s">
        <v>722</v>
      </c>
      <c r="G401" s="25" t="s">
        <v>178</v>
      </c>
      <c r="H401" s="99">
        <v>1</v>
      </c>
      <c r="I401" s="99">
        <v>1</v>
      </c>
      <c r="J401" s="100">
        <v>1</v>
      </c>
      <c r="K401" s="59" t="s">
        <v>225</v>
      </c>
      <c r="L401" s="59" t="s">
        <v>708</v>
      </c>
      <c r="M401" s="95" t="s">
        <v>709</v>
      </c>
      <c r="Q401" s="31">
        <v>55.65</v>
      </c>
      <c r="S401" s="58">
        <v>3003.9</v>
      </c>
      <c r="T401" s="10">
        <v>50.4</v>
      </c>
      <c r="U401" s="10">
        <v>47.8</v>
      </c>
      <c r="V401" s="10">
        <v>53.4</v>
      </c>
      <c r="W401" s="10">
        <v>48.8</v>
      </c>
      <c r="AR401" s="10">
        <v>55.8</v>
      </c>
      <c r="AT401" s="58">
        <v>3004</v>
      </c>
      <c r="AU401" s="10">
        <v>51.8</v>
      </c>
      <c r="AV401" s="10">
        <v>47.12</v>
      </c>
      <c r="AW401" s="10">
        <v>51</v>
      </c>
      <c r="AX401" s="10">
        <v>48</v>
      </c>
      <c r="BR401" s="10">
        <v>55.5</v>
      </c>
      <c r="BT401" s="58">
        <v>3004</v>
      </c>
      <c r="BU401" s="10">
        <v>60</v>
      </c>
      <c r="BV401" s="10">
        <v>56.7</v>
      </c>
      <c r="BW401" s="10">
        <v>51.9</v>
      </c>
      <c r="BX401" s="10">
        <v>48.5</v>
      </c>
    </row>
    <row r="402" spans="1:79" x14ac:dyDescent="0.25">
      <c r="A402" s="8">
        <v>44223</v>
      </c>
      <c r="B402" s="25">
        <v>56896</v>
      </c>
      <c r="C402" s="24">
        <v>1252</v>
      </c>
      <c r="D402" s="24">
        <v>70</v>
      </c>
      <c r="E402" s="38" t="s">
        <v>738</v>
      </c>
      <c r="F402" s="38" t="s">
        <v>722</v>
      </c>
      <c r="G402" s="25" t="s">
        <v>178</v>
      </c>
      <c r="H402" s="99">
        <v>1</v>
      </c>
      <c r="I402" s="99">
        <v>1</v>
      </c>
      <c r="J402" s="90" t="s">
        <v>45</v>
      </c>
      <c r="K402" s="59" t="s">
        <v>746</v>
      </c>
      <c r="L402" s="59" t="s">
        <v>710</v>
      </c>
      <c r="Q402" s="31">
        <v>55.65</v>
      </c>
      <c r="S402" s="58">
        <v>3003.9</v>
      </c>
      <c r="T402" s="10">
        <v>50.4</v>
      </c>
      <c r="U402" s="10">
        <v>47.8</v>
      </c>
      <c r="V402" s="10">
        <v>53.4</v>
      </c>
      <c r="W402" s="10">
        <v>48.8</v>
      </c>
      <c r="AR402" s="10">
        <v>55.8</v>
      </c>
      <c r="AT402" s="58">
        <v>3004</v>
      </c>
      <c r="AU402" s="10">
        <v>51.8</v>
      </c>
      <c r="AV402" s="10">
        <v>47.12</v>
      </c>
      <c r="AW402" s="10">
        <v>51</v>
      </c>
      <c r="AX402" s="10">
        <v>48</v>
      </c>
      <c r="BR402" s="10">
        <v>55.5</v>
      </c>
      <c r="BT402" s="58">
        <v>3062</v>
      </c>
      <c r="BU402" s="10">
        <v>60</v>
      </c>
      <c r="BV402" s="10">
        <v>56.7</v>
      </c>
      <c r="BW402" s="10">
        <v>51.9</v>
      </c>
      <c r="BX402" s="10">
        <v>48.5</v>
      </c>
    </row>
    <row r="403" spans="1:79" x14ac:dyDescent="0.25">
      <c r="A403" s="8">
        <v>44223</v>
      </c>
      <c r="B403" s="25">
        <v>56897</v>
      </c>
      <c r="C403" s="24">
        <v>1252</v>
      </c>
      <c r="D403" s="24">
        <v>70</v>
      </c>
      <c r="E403" s="38" t="s">
        <v>738</v>
      </c>
      <c r="F403" s="38" t="s">
        <v>722</v>
      </c>
      <c r="G403" s="25" t="s">
        <v>178</v>
      </c>
      <c r="H403" s="99">
        <v>1</v>
      </c>
      <c r="I403" s="99">
        <v>1</v>
      </c>
      <c r="J403" s="90" t="s">
        <v>45</v>
      </c>
      <c r="K403" s="59" t="s">
        <v>711</v>
      </c>
      <c r="L403" s="59" t="s">
        <v>712</v>
      </c>
      <c r="Q403" s="31">
        <v>55.65</v>
      </c>
      <c r="S403" s="58">
        <v>3003.9</v>
      </c>
      <c r="T403" s="10">
        <v>50.4</v>
      </c>
      <c r="U403" s="10">
        <v>47.8</v>
      </c>
      <c r="V403" s="10">
        <v>53.4</v>
      </c>
      <c r="W403" s="10">
        <v>48.8</v>
      </c>
      <c r="AR403" s="10">
        <v>55.8</v>
      </c>
      <c r="AT403" s="58">
        <v>3004</v>
      </c>
      <c r="AU403" s="10">
        <v>51.8</v>
      </c>
      <c r="AV403" s="10">
        <v>47.12</v>
      </c>
      <c r="AW403" s="10">
        <v>51</v>
      </c>
      <c r="AX403" s="10">
        <v>48</v>
      </c>
      <c r="BR403" s="10">
        <v>55.5</v>
      </c>
      <c r="BT403" s="58">
        <v>3062</v>
      </c>
      <c r="BU403" s="10">
        <v>60</v>
      </c>
      <c r="BV403" s="10">
        <v>56.7</v>
      </c>
      <c r="BW403" s="10">
        <v>51.9</v>
      </c>
      <c r="BX403" s="10">
        <v>48.5</v>
      </c>
    </row>
    <row r="404" spans="1:79" x14ac:dyDescent="0.25">
      <c r="A404" s="8">
        <v>44223</v>
      </c>
      <c r="B404" s="25">
        <v>56898</v>
      </c>
      <c r="C404" s="24">
        <v>1252</v>
      </c>
      <c r="D404" s="24">
        <v>70</v>
      </c>
      <c r="E404" s="38" t="s">
        <v>738</v>
      </c>
      <c r="F404" s="38" t="s">
        <v>722</v>
      </c>
      <c r="G404" s="25" t="s">
        <v>178</v>
      </c>
      <c r="H404" s="99">
        <v>1</v>
      </c>
      <c r="I404" s="99">
        <v>1.3</v>
      </c>
      <c r="J404" s="90" t="s">
        <v>45</v>
      </c>
      <c r="K404" s="59" t="s">
        <v>715</v>
      </c>
      <c r="L404" s="59" t="s">
        <v>713</v>
      </c>
      <c r="M404" s="95" t="s">
        <v>717</v>
      </c>
      <c r="Q404" s="31">
        <v>55.65</v>
      </c>
      <c r="S404" s="58">
        <v>3003.9</v>
      </c>
      <c r="T404" s="10">
        <v>50.4</v>
      </c>
      <c r="U404" s="10">
        <v>47.8</v>
      </c>
      <c r="V404" s="10">
        <v>53.4</v>
      </c>
      <c r="W404" s="10">
        <v>48.8</v>
      </c>
      <c r="AR404" s="10">
        <v>55.8</v>
      </c>
      <c r="AT404" s="58">
        <v>3004</v>
      </c>
      <c r="AU404" s="10">
        <v>51.8</v>
      </c>
      <c r="AV404" s="10">
        <v>47.12</v>
      </c>
      <c r="AW404" s="10">
        <v>51</v>
      </c>
      <c r="AX404" s="10">
        <v>48</v>
      </c>
      <c r="BR404" s="10">
        <v>55.5</v>
      </c>
      <c r="BT404" s="58">
        <v>3062</v>
      </c>
      <c r="BU404" s="10">
        <v>60</v>
      </c>
      <c r="BV404" s="10">
        <v>56.7</v>
      </c>
      <c r="BW404" s="10">
        <v>51.9</v>
      </c>
      <c r="BX404" s="10">
        <v>48.5</v>
      </c>
    </row>
    <row r="405" spans="1:79" x14ac:dyDescent="0.25">
      <c r="A405" s="8">
        <v>44223</v>
      </c>
      <c r="B405" s="25">
        <v>56899</v>
      </c>
      <c r="C405" s="24">
        <v>1252</v>
      </c>
      <c r="D405" s="24">
        <v>70</v>
      </c>
      <c r="E405" s="38" t="s">
        <v>738</v>
      </c>
      <c r="F405" s="38" t="s">
        <v>722</v>
      </c>
      <c r="G405" s="25" t="s">
        <v>178</v>
      </c>
      <c r="H405" s="99">
        <v>1</v>
      </c>
      <c r="I405" s="99">
        <v>1.3</v>
      </c>
      <c r="J405" s="90" t="s">
        <v>45</v>
      </c>
      <c r="K405" s="59" t="s">
        <v>714</v>
      </c>
      <c r="L405" s="59" t="s">
        <v>718</v>
      </c>
      <c r="M405" s="95" t="s">
        <v>717</v>
      </c>
      <c r="Q405" s="31">
        <v>55.65</v>
      </c>
      <c r="S405" s="58">
        <v>3003.9</v>
      </c>
      <c r="T405" s="10">
        <v>50.4</v>
      </c>
      <c r="U405" s="10">
        <v>47.8</v>
      </c>
      <c r="V405" s="10">
        <v>53.4</v>
      </c>
      <c r="W405" s="10">
        <v>48.8</v>
      </c>
      <c r="AR405" s="10">
        <v>55.8</v>
      </c>
      <c r="AT405" s="58">
        <v>3004</v>
      </c>
      <c r="AU405" s="10">
        <v>51.8</v>
      </c>
      <c r="AV405" s="10">
        <v>47.12</v>
      </c>
      <c r="AW405" s="10">
        <v>51</v>
      </c>
      <c r="AX405" s="10">
        <v>48</v>
      </c>
      <c r="BR405" s="10">
        <v>55.5</v>
      </c>
      <c r="BT405" s="58">
        <v>3062</v>
      </c>
      <c r="BU405" s="10">
        <v>60</v>
      </c>
      <c r="BV405" s="10">
        <v>56.7</v>
      </c>
      <c r="BW405" s="10">
        <v>51.9</v>
      </c>
      <c r="BX405" s="10">
        <v>48.5</v>
      </c>
    </row>
    <row r="406" spans="1:79" x14ac:dyDescent="0.25">
      <c r="A406" s="8">
        <v>44223</v>
      </c>
      <c r="B406" s="25">
        <v>56900</v>
      </c>
      <c r="C406" s="24">
        <v>1252</v>
      </c>
      <c r="D406" s="24">
        <v>70</v>
      </c>
      <c r="E406" s="38" t="s">
        <v>738</v>
      </c>
      <c r="F406" s="38" t="s">
        <v>722</v>
      </c>
      <c r="G406" s="25" t="s">
        <v>178</v>
      </c>
      <c r="H406" s="90" t="s">
        <v>45</v>
      </c>
      <c r="I406" s="99">
        <v>1.3</v>
      </c>
      <c r="J406" s="90" t="s">
        <v>45</v>
      </c>
      <c r="K406" s="59" t="s">
        <v>716</v>
      </c>
      <c r="L406" s="59" t="s">
        <v>718</v>
      </c>
      <c r="M406" s="95" t="s">
        <v>719</v>
      </c>
      <c r="Q406" s="31">
        <v>55.65</v>
      </c>
      <c r="S406" s="58">
        <v>3062</v>
      </c>
      <c r="T406" s="10">
        <v>50.4</v>
      </c>
      <c r="U406" s="10">
        <v>47.8</v>
      </c>
      <c r="V406" s="10">
        <v>53.4</v>
      </c>
      <c r="W406" s="10">
        <v>48.8</v>
      </c>
      <c r="AR406" s="10">
        <v>55.8</v>
      </c>
      <c r="AT406" s="58">
        <v>3004</v>
      </c>
      <c r="AU406" s="10">
        <v>51.8</v>
      </c>
      <c r="AV406" s="10">
        <v>47.12</v>
      </c>
      <c r="AW406" s="10">
        <v>51</v>
      </c>
      <c r="AX406" s="10">
        <v>48</v>
      </c>
      <c r="BR406" s="10">
        <v>55.5</v>
      </c>
      <c r="BT406" s="58">
        <v>3062</v>
      </c>
      <c r="BU406" s="10">
        <v>60</v>
      </c>
      <c r="BV406" s="10">
        <v>56.7</v>
      </c>
      <c r="BW406" s="10">
        <v>51.9</v>
      </c>
      <c r="BX406" s="10">
        <v>48.5</v>
      </c>
    </row>
    <row r="407" spans="1:79" x14ac:dyDescent="0.25">
      <c r="A407" s="8">
        <v>44223</v>
      </c>
      <c r="B407" s="25">
        <v>56901</v>
      </c>
      <c r="C407" s="24">
        <v>1252</v>
      </c>
      <c r="D407" s="24">
        <v>70</v>
      </c>
      <c r="E407" s="38" t="s">
        <v>738</v>
      </c>
      <c r="F407" s="38" t="s">
        <v>722</v>
      </c>
      <c r="G407" s="25" t="s">
        <v>178</v>
      </c>
      <c r="H407" s="99">
        <v>1</v>
      </c>
      <c r="I407" s="99">
        <v>1.5</v>
      </c>
      <c r="J407" s="90" t="s">
        <v>45</v>
      </c>
      <c r="K407" s="59" t="s">
        <v>720</v>
      </c>
      <c r="L407" s="59" t="s">
        <v>724</v>
      </c>
      <c r="Q407" s="31">
        <v>55.65</v>
      </c>
      <c r="S407" s="58">
        <v>3004</v>
      </c>
      <c r="T407" s="10">
        <v>50.4</v>
      </c>
      <c r="U407" s="10">
        <v>47.8</v>
      </c>
      <c r="V407" s="10">
        <v>53.4</v>
      </c>
      <c r="W407" s="10">
        <v>48.8</v>
      </c>
      <c r="AR407" s="10">
        <v>55.8</v>
      </c>
      <c r="AT407" s="58">
        <v>3004</v>
      </c>
      <c r="AU407" s="10">
        <v>51.8</v>
      </c>
      <c r="AV407" s="10">
        <v>47.12</v>
      </c>
      <c r="AW407" s="10">
        <v>51</v>
      </c>
      <c r="AX407" s="10">
        <v>48</v>
      </c>
      <c r="BR407" s="10">
        <v>55.5</v>
      </c>
      <c r="BT407" s="58">
        <v>3062</v>
      </c>
      <c r="BU407" s="10">
        <v>60</v>
      </c>
      <c r="BV407" s="10">
        <v>56.7</v>
      </c>
      <c r="BW407" s="10">
        <v>51.9</v>
      </c>
      <c r="BX407" s="10">
        <v>48.5</v>
      </c>
    </row>
    <row r="408" spans="1:79" ht="30" x14ac:dyDescent="0.25">
      <c r="A408" s="8">
        <v>44223</v>
      </c>
      <c r="B408" s="25">
        <v>56902</v>
      </c>
      <c r="C408" s="24">
        <v>1252</v>
      </c>
      <c r="D408" s="24">
        <v>70</v>
      </c>
      <c r="E408" s="38" t="s">
        <v>738</v>
      </c>
      <c r="F408" s="18" t="s">
        <v>722</v>
      </c>
      <c r="G408" s="25" t="s">
        <v>178</v>
      </c>
      <c r="H408" s="99">
        <v>0.9</v>
      </c>
      <c r="I408" s="99">
        <v>0.9</v>
      </c>
      <c r="J408" s="90" t="s">
        <v>45</v>
      </c>
      <c r="K408" s="59" t="s">
        <v>723</v>
      </c>
      <c r="L408" s="59" t="s">
        <v>725</v>
      </c>
      <c r="Q408" s="31">
        <v>55.65</v>
      </c>
      <c r="S408" s="58">
        <v>3004</v>
      </c>
      <c r="T408" s="10">
        <v>50.4</v>
      </c>
      <c r="U408" s="10">
        <v>47.8</v>
      </c>
      <c r="V408" s="10">
        <v>53.4</v>
      </c>
      <c r="W408" s="10">
        <v>48.8</v>
      </c>
      <c r="AR408" s="10">
        <v>55.8</v>
      </c>
      <c r="AT408" s="58">
        <v>3004</v>
      </c>
      <c r="AU408" s="10">
        <v>51.8</v>
      </c>
      <c r="AV408" s="10">
        <v>47.12</v>
      </c>
      <c r="AW408" s="10">
        <v>51</v>
      </c>
      <c r="AX408" s="10">
        <v>48</v>
      </c>
      <c r="BR408" s="10">
        <v>55.5</v>
      </c>
      <c r="BT408" s="58">
        <v>3062</v>
      </c>
      <c r="BU408" s="10">
        <v>60</v>
      </c>
      <c r="BV408" s="10">
        <v>56.7</v>
      </c>
      <c r="BW408" s="10">
        <v>51.9</v>
      </c>
      <c r="BX408" s="10">
        <v>48.5</v>
      </c>
    </row>
    <row r="409" spans="1:79" x14ac:dyDescent="0.25">
      <c r="A409" s="8">
        <v>44223</v>
      </c>
      <c r="B409" s="25">
        <v>56903</v>
      </c>
      <c r="C409" s="24">
        <v>1252</v>
      </c>
      <c r="D409" s="24">
        <v>70</v>
      </c>
      <c r="E409" s="38" t="s">
        <v>738</v>
      </c>
      <c r="F409" s="38" t="s">
        <v>722</v>
      </c>
      <c r="G409" s="25" t="s">
        <v>178</v>
      </c>
      <c r="H409" s="99">
        <v>0.9</v>
      </c>
      <c r="I409" s="99">
        <v>0.9</v>
      </c>
      <c r="J409" s="90" t="s">
        <v>45</v>
      </c>
      <c r="K409" s="59" t="s">
        <v>445</v>
      </c>
      <c r="L409" s="59" t="s">
        <v>726</v>
      </c>
      <c r="Q409" s="31">
        <v>55.65</v>
      </c>
      <c r="S409" s="58">
        <v>3004</v>
      </c>
      <c r="T409" s="10">
        <v>50.4</v>
      </c>
      <c r="U409" s="10">
        <v>47.8</v>
      </c>
      <c r="V409" s="10">
        <v>53.4</v>
      </c>
      <c r="W409" s="10">
        <v>48.8</v>
      </c>
      <c r="AR409" s="10">
        <v>55.8</v>
      </c>
      <c r="AT409" s="58">
        <v>3004</v>
      </c>
      <c r="AU409" s="10">
        <v>51.8</v>
      </c>
      <c r="AV409" s="10">
        <v>47.12</v>
      </c>
      <c r="AW409" s="10">
        <v>51</v>
      </c>
      <c r="AX409" s="10">
        <v>48</v>
      </c>
      <c r="BR409" s="10">
        <v>55.5</v>
      </c>
      <c r="BT409" s="58">
        <v>3062</v>
      </c>
      <c r="BU409" s="10">
        <v>60</v>
      </c>
      <c r="BV409" s="10">
        <v>56.7</v>
      </c>
      <c r="BW409" s="10">
        <v>51.9</v>
      </c>
      <c r="BX409" s="10">
        <v>48.5</v>
      </c>
    </row>
    <row r="410" spans="1:79" x14ac:dyDescent="0.25">
      <c r="A410" s="8">
        <v>44223</v>
      </c>
      <c r="B410" s="25">
        <v>56904</v>
      </c>
      <c r="C410" s="24">
        <v>1252</v>
      </c>
      <c r="D410" s="24">
        <v>70</v>
      </c>
      <c r="E410" s="38" t="s">
        <v>738</v>
      </c>
      <c r="F410" s="38" t="s">
        <v>722</v>
      </c>
      <c r="G410" s="25" t="s">
        <v>178</v>
      </c>
      <c r="H410" s="99">
        <v>0.9</v>
      </c>
      <c r="I410" s="99">
        <v>0.9</v>
      </c>
      <c r="J410" s="90" t="s">
        <v>45</v>
      </c>
      <c r="K410" s="59" t="s">
        <v>730</v>
      </c>
      <c r="L410" s="59" t="s">
        <v>727</v>
      </c>
      <c r="Q410" s="31">
        <v>55.65</v>
      </c>
      <c r="S410" s="58">
        <v>3004</v>
      </c>
      <c r="T410" s="10">
        <v>50.4</v>
      </c>
      <c r="U410" s="10">
        <v>47.8</v>
      </c>
      <c r="V410" s="10">
        <v>53.4</v>
      </c>
      <c r="W410" s="10">
        <v>48.8</v>
      </c>
      <c r="AR410" s="10">
        <v>55.8</v>
      </c>
      <c r="AT410" s="58">
        <v>3004</v>
      </c>
      <c r="AU410" s="10">
        <v>51.8</v>
      </c>
      <c r="AV410" s="10">
        <v>47.12</v>
      </c>
      <c r="AW410" s="10">
        <v>51</v>
      </c>
      <c r="AX410" s="10">
        <v>48</v>
      </c>
      <c r="BR410" s="10">
        <v>55.5</v>
      </c>
      <c r="BT410" s="58">
        <v>3062</v>
      </c>
      <c r="BU410" s="10">
        <v>60</v>
      </c>
      <c r="BV410" s="10">
        <v>56.7</v>
      </c>
      <c r="BW410" s="10">
        <v>51.9</v>
      </c>
      <c r="BX410" s="10">
        <v>48.5</v>
      </c>
    </row>
    <row r="411" spans="1:79" ht="30" x14ac:dyDescent="0.25">
      <c r="A411" s="8">
        <v>44223</v>
      </c>
      <c r="B411" s="25">
        <v>56905</v>
      </c>
      <c r="C411" s="24">
        <v>1252</v>
      </c>
      <c r="D411" s="24">
        <v>70</v>
      </c>
      <c r="E411" s="38" t="s">
        <v>738</v>
      </c>
      <c r="F411" s="18" t="s">
        <v>731</v>
      </c>
      <c r="G411" s="25" t="s">
        <v>178</v>
      </c>
      <c r="H411" s="99">
        <v>0.9</v>
      </c>
      <c r="I411" s="99">
        <v>0.9</v>
      </c>
      <c r="J411" s="99">
        <v>0.9</v>
      </c>
      <c r="K411" s="59" t="s">
        <v>729</v>
      </c>
      <c r="L411" s="59" t="s">
        <v>732</v>
      </c>
      <c r="M411" s="95" t="s">
        <v>734</v>
      </c>
      <c r="Q411" s="31">
        <v>55.65</v>
      </c>
      <c r="S411" s="58">
        <v>3004</v>
      </c>
      <c r="T411" s="10">
        <v>50.4</v>
      </c>
      <c r="U411" s="10">
        <v>47.8</v>
      </c>
      <c r="V411" s="10">
        <v>53.4</v>
      </c>
      <c r="W411" s="10">
        <v>48.8</v>
      </c>
      <c r="AR411" s="10">
        <v>55.8</v>
      </c>
      <c r="AT411" s="58">
        <v>3004</v>
      </c>
      <c r="AU411" s="10">
        <v>51.8</v>
      </c>
      <c r="AV411" s="10">
        <v>47.12</v>
      </c>
      <c r="AW411" s="10">
        <v>51</v>
      </c>
      <c r="AX411" s="10">
        <v>48</v>
      </c>
      <c r="BR411" s="10">
        <v>55.5</v>
      </c>
      <c r="BT411" s="58">
        <v>3004</v>
      </c>
      <c r="BU411" s="10">
        <v>58.4</v>
      </c>
      <c r="BV411" s="10">
        <v>58</v>
      </c>
      <c r="BW411" s="10">
        <v>50.9</v>
      </c>
      <c r="BX411" s="10">
        <v>46.4</v>
      </c>
      <c r="CA411" s="121" t="s">
        <v>728</v>
      </c>
    </row>
    <row r="412" spans="1:79" x14ac:dyDescent="0.25">
      <c r="A412" s="8">
        <v>44223</v>
      </c>
      <c r="B412" s="25">
        <v>56906</v>
      </c>
      <c r="C412" s="24">
        <v>1252</v>
      </c>
      <c r="D412" s="24">
        <v>70</v>
      </c>
      <c r="E412" s="38" t="s">
        <v>738</v>
      </c>
      <c r="F412" s="38" t="s">
        <v>731</v>
      </c>
      <c r="G412" s="25" t="s">
        <v>230</v>
      </c>
      <c r="H412" s="90">
        <v>1</v>
      </c>
      <c r="I412" s="90">
        <v>1</v>
      </c>
      <c r="J412" s="90">
        <v>1</v>
      </c>
      <c r="K412" s="59" t="s">
        <v>733</v>
      </c>
      <c r="L412" s="59" t="s">
        <v>735</v>
      </c>
      <c r="Q412" s="31">
        <v>55.65</v>
      </c>
      <c r="S412" s="58">
        <v>3004</v>
      </c>
      <c r="T412" s="10">
        <v>50.4</v>
      </c>
      <c r="U412" s="10">
        <v>47.8</v>
      </c>
      <c r="V412" s="10">
        <v>53.4</v>
      </c>
      <c r="W412" s="10">
        <v>48.8</v>
      </c>
      <c r="AR412" s="10">
        <v>55.8</v>
      </c>
      <c r="AT412" s="58">
        <v>3004</v>
      </c>
      <c r="AU412" s="10">
        <v>51.8</v>
      </c>
      <c r="AV412" s="10">
        <v>47.12</v>
      </c>
      <c r="AW412" s="10">
        <v>51</v>
      </c>
      <c r="AX412" s="10">
        <v>48</v>
      </c>
      <c r="BR412" s="10">
        <v>55.5</v>
      </c>
      <c r="BT412" s="58">
        <v>3004</v>
      </c>
      <c r="BU412" s="10">
        <v>58.4</v>
      </c>
      <c r="BV412" s="10">
        <v>58</v>
      </c>
      <c r="BW412" s="10">
        <v>50.9</v>
      </c>
      <c r="BX412" s="10">
        <v>46.4</v>
      </c>
    </row>
    <row r="413" spans="1:79" x14ac:dyDescent="0.25">
      <c r="A413" s="8">
        <v>44223</v>
      </c>
      <c r="B413" s="25">
        <v>56907</v>
      </c>
      <c r="C413" s="24">
        <v>1252</v>
      </c>
      <c r="D413" s="24">
        <v>70</v>
      </c>
      <c r="E413" s="38" t="s">
        <v>738</v>
      </c>
      <c r="F413" s="38" t="s">
        <v>731</v>
      </c>
      <c r="G413" s="25" t="s">
        <v>230</v>
      </c>
      <c r="H413" s="90">
        <v>1</v>
      </c>
      <c r="I413" s="90">
        <v>1</v>
      </c>
      <c r="J413" s="90">
        <v>1</v>
      </c>
      <c r="K413" s="59" t="s">
        <v>733</v>
      </c>
      <c r="L413" s="59" t="s">
        <v>736</v>
      </c>
      <c r="Q413" s="31">
        <v>55.65</v>
      </c>
      <c r="S413" s="58">
        <v>3004</v>
      </c>
      <c r="T413" s="10">
        <v>50.4</v>
      </c>
      <c r="U413" s="10">
        <v>47.8</v>
      </c>
      <c r="V413" s="10">
        <v>53.4</v>
      </c>
      <c r="W413" s="10">
        <v>48.8</v>
      </c>
      <c r="Z413" s="59"/>
      <c r="AR413" s="10">
        <v>55.8</v>
      </c>
      <c r="AT413" s="58">
        <v>3004</v>
      </c>
      <c r="AU413" s="10">
        <v>51.8</v>
      </c>
      <c r="AV413" s="10">
        <v>47.12</v>
      </c>
      <c r="AW413" s="10">
        <v>51</v>
      </c>
      <c r="AX413" s="10">
        <v>48</v>
      </c>
      <c r="BA413" s="59"/>
      <c r="BR413" s="10">
        <v>55.5</v>
      </c>
      <c r="BT413" s="58">
        <v>3004</v>
      </c>
      <c r="BU413" s="10">
        <v>58.4</v>
      </c>
      <c r="BV413" s="10">
        <v>58</v>
      </c>
      <c r="BW413" s="10">
        <v>50.9</v>
      </c>
      <c r="BX413" s="10">
        <v>46.4</v>
      </c>
    </row>
    <row r="414" spans="1:79" x14ac:dyDescent="0.25">
      <c r="A414" s="8">
        <v>44223</v>
      </c>
      <c r="B414" s="25">
        <v>56908</v>
      </c>
      <c r="C414" s="24">
        <v>1252</v>
      </c>
      <c r="D414" s="24">
        <v>70</v>
      </c>
      <c r="E414" s="38" t="s">
        <v>738</v>
      </c>
      <c r="F414" s="38" t="s">
        <v>731</v>
      </c>
      <c r="G414" s="25" t="s">
        <v>230</v>
      </c>
      <c r="H414" s="90">
        <v>1</v>
      </c>
      <c r="I414" s="90">
        <v>1</v>
      </c>
      <c r="J414" s="90">
        <v>1</v>
      </c>
      <c r="K414" s="59" t="s">
        <v>737</v>
      </c>
      <c r="L414" s="59" t="s">
        <v>736</v>
      </c>
      <c r="Q414" s="10">
        <v>55.8</v>
      </c>
      <c r="S414" s="58">
        <v>3004</v>
      </c>
      <c r="T414" s="10">
        <v>51.8</v>
      </c>
      <c r="U414" s="10">
        <v>47.12</v>
      </c>
      <c r="V414" s="10">
        <v>51</v>
      </c>
      <c r="W414" s="10">
        <v>48</v>
      </c>
      <c r="Z414" s="59"/>
      <c r="AP414" s="17"/>
      <c r="AR414" s="10">
        <v>55.5</v>
      </c>
      <c r="AT414" s="58">
        <v>3004</v>
      </c>
      <c r="AU414" s="10">
        <v>58.4</v>
      </c>
      <c r="AV414" s="10">
        <v>58</v>
      </c>
      <c r="AW414" s="10">
        <v>50.9</v>
      </c>
      <c r="AX414" s="10">
        <v>46.4</v>
      </c>
      <c r="BR414" s="10">
        <v>55.5</v>
      </c>
      <c r="BT414" s="58">
        <v>3004</v>
      </c>
      <c r="BU414" s="10">
        <v>58.4</v>
      </c>
      <c r="BV414" s="10">
        <v>58</v>
      </c>
      <c r="BW414" s="10">
        <v>50.9</v>
      </c>
      <c r="BX414" s="10">
        <v>46.4</v>
      </c>
    </row>
    <row r="415" spans="1:79" s="7" customFormat="1" x14ac:dyDescent="0.25">
      <c r="A415" s="82"/>
      <c r="B415" s="85"/>
      <c r="C415" s="83"/>
      <c r="D415" s="83"/>
      <c r="E415" s="84"/>
      <c r="F415" s="84"/>
      <c r="G415" s="85"/>
      <c r="H415" s="94"/>
      <c r="I415" s="94"/>
      <c r="J415" s="94"/>
      <c r="K415" s="86"/>
      <c r="L415" s="86"/>
      <c r="M415" s="98"/>
      <c r="N415" s="86"/>
      <c r="O415" s="83"/>
      <c r="Q415" s="87"/>
      <c r="R415" s="83"/>
      <c r="S415" s="88"/>
      <c r="T415" s="17"/>
      <c r="U415" s="17"/>
      <c r="V415" s="17"/>
      <c r="W415" s="17"/>
      <c r="X415" s="17"/>
      <c r="Y415" s="17"/>
      <c r="Z415" s="86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83"/>
      <c r="AT415" s="88"/>
      <c r="AU415" s="17"/>
      <c r="AV415" s="17"/>
      <c r="AW415" s="17"/>
      <c r="AX415" s="17"/>
      <c r="AY415" s="17"/>
      <c r="AZ415" s="17"/>
      <c r="BA415" s="86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83"/>
      <c r="BT415" s="88"/>
      <c r="BU415" s="17"/>
      <c r="BV415" s="17"/>
      <c r="BW415" s="17"/>
      <c r="BX415" s="17"/>
      <c r="BY415" s="17"/>
      <c r="BZ415" s="86"/>
      <c r="CA415" s="86"/>
    </row>
    <row r="416" spans="1:79" x14ac:dyDescent="0.25">
      <c r="F416" s="38"/>
    </row>
    <row r="417" spans="6:6" x14ac:dyDescent="0.25">
      <c r="F417" s="38"/>
    </row>
    <row r="418" spans="6:6" x14ac:dyDescent="0.25">
      <c r="F418" s="38"/>
    </row>
    <row r="419" spans="6:6" x14ac:dyDescent="0.25">
      <c r="F419" s="38"/>
    </row>
    <row r="420" spans="6:6" x14ac:dyDescent="0.25">
      <c r="F420" s="38"/>
    </row>
    <row r="421" spans="6:6" x14ac:dyDescent="0.25">
      <c r="F421" s="38"/>
    </row>
  </sheetData>
  <autoFilter ref="A4:CP13"/>
  <mergeCells count="69">
    <mergeCell ref="K15:M22"/>
    <mergeCell ref="K5:M13"/>
    <mergeCell ref="BB2:BB4"/>
    <mergeCell ref="BR2:BR4"/>
    <mergeCell ref="BS2:BS4"/>
    <mergeCell ref="AX3:AX4"/>
    <mergeCell ref="BA2:BA4"/>
    <mergeCell ref="BZ2:BZ4"/>
    <mergeCell ref="CB2:CB4"/>
    <mergeCell ref="BU3:BU4"/>
    <mergeCell ref="BV3:BV4"/>
    <mergeCell ref="BW3:BW4"/>
    <mergeCell ref="BX3:BX4"/>
    <mergeCell ref="BR1:CP1"/>
    <mergeCell ref="T2:W2"/>
    <mergeCell ref="AB2:AO2"/>
    <mergeCell ref="BC2:BP2"/>
    <mergeCell ref="BU2:BX2"/>
    <mergeCell ref="CC2:CP2"/>
    <mergeCell ref="AQ1:AQ4"/>
    <mergeCell ref="BQ1:BQ4"/>
    <mergeCell ref="CC3:CI3"/>
    <mergeCell ref="Y2:Y4"/>
    <mergeCell ref="Z2:Z4"/>
    <mergeCell ref="AA2:AA4"/>
    <mergeCell ref="CJ3:CP3"/>
    <mergeCell ref="CA2:CA4"/>
    <mergeCell ref="BT2:BT4"/>
    <mergeCell ref="BY2:BY4"/>
    <mergeCell ref="A3:A4"/>
    <mergeCell ref="C3:C4"/>
    <mergeCell ref="E3:E4"/>
    <mergeCell ref="AR1:BP1"/>
    <mergeCell ref="AU2:AX2"/>
    <mergeCell ref="AU3:AU4"/>
    <mergeCell ref="AV3:AV4"/>
    <mergeCell ref="AW3:AW4"/>
    <mergeCell ref="AR2:AR4"/>
    <mergeCell ref="AS2:AS4"/>
    <mergeCell ref="AT2:AT4"/>
    <mergeCell ref="AY2:AY4"/>
    <mergeCell ref="AZ2:AZ4"/>
    <mergeCell ref="BC3:BI3"/>
    <mergeCell ref="BJ3:BP3"/>
    <mergeCell ref="T3:T4"/>
    <mergeCell ref="B3:B4"/>
    <mergeCell ref="Q1:AO1"/>
    <mergeCell ref="Q2:Q4"/>
    <mergeCell ref="R2:R4"/>
    <mergeCell ref="S2:S4"/>
    <mergeCell ref="D3:D4"/>
    <mergeCell ref="L3:L4"/>
    <mergeCell ref="F3:F4"/>
    <mergeCell ref="W3:W4"/>
    <mergeCell ref="U3:U4"/>
    <mergeCell ref="V3:V4"/>
    <mergeCell ref="H3:H4"/>
    <mergeCell ref="P1:P4"/>
    <mergeCell ref="I3:I4"/>
    <mergeCell ref="J3:J4"/>
    <mergeCell ref="K3:K4"/>
    <mergeCell ref="E5:E13"/>
    <mergeCell ref="G3:G4"/>
    <mergeCell ref="M3:M4"/>
    <mergeCell ref="AB3:AH3"/>
    <mergeCell ref="AI3:AO3"/>
    <mergeCell ref="X2:X4"/>
    <mergeCell ref="N3:N4"/>
    <mergeCell ref="O3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H35"/>
  <sheetViews>
    <sheetView tabSelected="1" topLeftCell="A4" workbookViewId="0">
      <selection activeCell="F10" sqref="F10"/>
    </sheetView>
  </sheetViews>
  <sheetFormatPr baseColWidth="10" defaultColWidth="11.42578125" defaultRowHeight="21.75" customHeight="1" x14ac:dyDescent="0.25"/>
  <cols>
    <col min="1" max="1" width="3.28515625" style="23" customWidth="1"/>
    <col min="2" max="2" width="41.85546875" style="23" customWidth="1"/>
    <col min="3" max="3" width="26" style="23" customWidth="1"/>
    <col min="4" max="4" width="23.42578125" style="23" customWidth="1"/>
    <col min="5" max="5" width="17.28515625" style="23" customWidth="1"/>
    <col min="6" max="6" width="32.28515625" style="23" customWidth="1"/>
    <col min="7" max="7" width="16.85546875" style="45" customWidth="1"/>
    <col min="8" max="8" width="64.28515625" style="23" customWidth="1"/>
    <col min="9" max="16384" width="11.42578125" style="23"/>
  </cols>
  <sheetData>
    <row r="2" spans="2:8" ht="27.75" customHeight="1" x14ac:dyDescent="0.25">
      <c r="B2" s="21" t="s">
        <v>36</v>
      </c>
      <c r="C2" s="21"/>
      <c r="D2" s="21" t="s">
        <v>44</v>
      </c>
      <c r="E2" s="21" t="s">
        <v>312</v>
      </c>
      <c r="F2" s="21" t="s">
        <v>37</v>
      </c>
      <c r="G2" s="20" t="s">
        <v>38</v>
      </c>
      <c r="H2" s="40"/>
    </row>
    <row r="3" spans="2:8" ht="21.75" customHeight="1" x14ac:dyDescent="0.25">
      <c r="B3" s="22" t="s">
        <v>39</v>
      </c>
      <c r="C3" s="22"/>
      <c r="D3" s="41"/>
      <c r="E3" s="42">
        <v>4.4999999999999997E-3</v>
      </c>
      <c r="F3" s="22" t="s">
        <v>747</v>
      </c>
      <c r="G3" s="43"/>
      <c r="H3" s="22"/>
    </row>
    <row r="4" spans="2:8" ht="21.75" customHeight="1" x14ac:dyDescent="0.25">
      <c r="B4" s="22" t="s">
        <v>40</v>
      </c>
      <c r="C4" s="22"/>
      <c r="D4" s="41" t="s">
        <v>41</v>
      </c>
      <c r="E4" s="22" t="s">
        <v>313</v>
      </c>
      <c r="F4" s="22"/>
      <c r="G4" s="43">
        <v>44180</v>
      </c>
      <c r="H4" s="22"/>
    </row>
    <row r="5" spans="2:8" ht="21.75" customHeight="1" x14ac:dyDescent="0.25">
      <c r="B5" s="22"/>
      <c r="C5" s="22"/>
      <c r="D5" s="41" t="s">
        <v>65</v>
      </c>
      <c r="E5" s="22">
        <v>1</v>
      </c>
      <c r="F5" s="22" t="s">
        <v>310</v>
      </c>
      <c r="G5" s="43"/>
      <c r="H5" s="22"/>
    </row>
    <row r="6" spans="2:8" ht="21.75" customHeight="1" x14ac:dyDescent="0.25">
      <c r="B6" s="22" t="s">
        <v>42</v>
      </c>
      <c r="C6" s="22"/>
      <c r="D6" s="41" t="s">
        <v>55</v>
      </c>
      <c r="E6" s="22">
        <v>0.6</v>
      </c>
      <c r="F6" s="22"/>
      <c r="G6" s="43">
        <v>43651</v>
      </c>
      <c r="H6" s="22" t="s">
        <v>46</v>
      </c>
    </row>
    <row r="7" spans="2:8" ht="21.75" customHeight="1" x14ac:dyDescent="0.25">
      <c r="B7" s="22" t="s">
        <v>749</v>
      </c>
      <c r="C7" s="22"/>
      <c r="D7" s="41"/>
      <c r="E7" s="22">
        <v>0.63300000000000001</v>
      </c>
      <c r="F7" s="22"/>
      <c r="G7" s="43"/>
      <c r="H7" s="22"/>
    </row>
    <row r="8" spans="2:8" ht="53.25" customHeight="1" x14ac:dyDescent="0.25">
      <c r="B8" s="22" t="s">
        <v>750</v>
      </c>
      <c r="C8" s="22"/>
      <c r="D8" s="41"/>
      <c r="E8" s="22" t="s">
        <v>751</v>
      </c>
      <c r="F8" s="22" t="s">
        <v>752</v>
      </c>
      <c r="G8" s="43"/>
      <c r="H8" s="22"/>
    </row>
    <row r="9" spans="2:8" ht="53.25" customHeight="1" x14ac:dyDescent="0.25">
      <c r="B9" s="22" t="s">
        <v>753</v>
      </c>
      <c r="C9" s="22"/>
      <c r="D9" s="41"/>
      <c r="E9" s="22"/>
      <c r="F9" s="22" t="s">
        <v>754</v>
      </c>
      <c r="G9" s="43"/>
      <c r="H9" s="22"/>
    </row>
    <row r="10" spans="2:8" ht="21.75" customHeight="1" x14ac:dyDescent="0.25">
      <c r="B10" s="22" t="s">
        <v>56</v>
      </c>
      <c r="C10" s="22"/>
      <c r="D10" s="41"/>
      <c r="E10" s="22" t="s">
        <v>57</v>
      </c>
      <c r="F10" s="22"/>
      <c r="G10" s="43"/>
      <c r="H10" s="22"/>
    </row>
    <row r="11" spans="2:8" ht="21.75" customHeight="1" x14ac:dyDescent="0.25">
      <c r="B11" s="22" t="s">
        <v>311</v>
      </c>
      <c r="C11" s="22"/>
      <c r="D11" s="41" t="s">
        <v>45</v>
      </c>
      <c r="E11" s="22"/>
      <c r="F11" s="22"/>
      <c r="G11" s="43"/>
      <c r="H11" s="22" t="s">
        <v>47</v>
      </c>
    </row>
    <row r="12" spans="2:8" ht="21.75" customHeight="1" x14ac:dyDescent="0.25">
      <c r="B12" s="22" t="s">
        <v>43</v>
      </c>
      <c r="C12" s="22"/>
      <c r="D12" s="41" t="s">
        <v>45</v>
      </c>
      <c r="E12" s="22"/>
      <c r="F12" s="22"/>
      <c r="G12" s="43"/>
      <c r="H12" s="22" t="s">
        <v>47</v>
      </c>
    </row>
    <row r="13" spans="2:8" ht="21.75" customHeight="1" x14ac:dyDescent="0.25">
      <c r="B13" s="22" t="s">
        <v>68</v>
      </c>
      <c r="C13" s="22"/>
      <c r="D13" s="41" t="s">
        <v>66</v>
      </c>
      <c r="E13" s="22" t="s">
        <v>748</v>
      </c>
      <c r="F13" s="22"/>
      <c r="G13" s="43">
        <v>44075</v>
      </c>
      <c r="H13" s="22"/>
    </row>
    <row r="14" spans="2:8" ht="21.75" customHeight="1" x14ac:dyDescent="0.25">
      <c r="B14" s="22" t="s">
        <v>67</v>
      </c>
      <c r="C14" s="22"/>
      <c r="D14" s="41" t="s">
        <v>69</v>
      </c>
      <c r="E14" s="22" t="s">
        <v>70</v>
      </c>
      <c r="F14" s="22"/>
      <c r="G14" s="43">
        <v>43651</v>
      </c>
      <c r="H14" s="22"/>
    </row>
    <row r="15" spans="2:8" ht="21.75" customHeight="1" x14ac:dyDescent="0.25">
      <c r="B15" s="22" t="s">
        <v>58</v>
      </c>
      <c r="C15" s="22"/>
      <c r="D15" s="41" t="s">
        <v>59</v>
      </c>
      <c r="E15" s="22">
        <v>1</v>
      </c>
      <c r="F15" s="22"/>
      <c r="G15" s="43">
        <v>43651</v>
      </c>
      <c r="H15" s="22"/>
    </row>
    <row r="16" spans="2:8" ht="21.75" customHeight="1" x14ac:dyDescent="0.25">
      <c r="B16" s="22" t="s">
        <v>53</v>
      </c>
      <c r="C16" s="22"/>
      <c r="D16" s="41" t="s">
        <v>71</v>
      </c>
      <c r="E16" s="22">
        <v>1</v>
      </c>
      <c r="F16" s="22"/>
      <c r="G16" s="43"/>
      <c r="H16" s="22"/>
    </row>
    <row r="17" spans="2:8" ht="21.75" customHeight="1" x14ac:dyDescent="0.25">
      <c r="B17" s="22"/>
      <c r="C17" s="22"/>
      <c r="D17" s="41"/>
      <c r="E17" s="22"/>
      <c r="F17" s="22"/>
      <c r="G17" s="43"/>
      <c r="H17" s="22"/>
    </row>
    <row r="18" spans="2:8" ht="21.75" customHeight="1" x14ac:dyDescent="0.25">
      <c r="B18" s="22" t="s">
        <v>48</v>
      </c>
      <c r="C18" s="22" t="s">
        <v>49</v>
      </c>
      <c r="D18" s="41"/>
      <c r="E18" s="22"/>
      <c r="F18" s="22" t="s">
        <v>50</v>
      </c>
      <c r="G18" s="43">
        <v>44166</v>
      </c>
      <c r="H18" s="22"/>
    </row>
    <row r="19" spans="2:8" ht="21.75" customHeight="1" x14ac:dyDescent="0.25">
      <c r="B19" s="22" t="s">
        <v>51</v>
      </c>
      <c r="C19" s="22" t="s">
        <v>52</v>
      </c>
      <c r="D19" s="41" t="s">
        <v>54</v>
      </c>
      <c r="E19" s="22">
        <v>1</v>
      </c>
      <c r="F19" s="22"/>
      <c r="G19" s="43"/>
      <c r="H19" s="22"/>
    </row>
    <row r="20" spans="2:8" ht="45" x14ac:dyDescent="0.25">
      <c r="B20" s="22" t="s">
        <v>95</v>
      </c>
      <c r="C20" s="22"/>
      <c r="D20" s="41" t="s">
        <v>94</v>
      </c>
      <c r="E20" s="22">
        <v>10</v>
      </c>
      <c r="F20" s="22"/>
      <c r="G20" s="43">
        <v>43662</v>
      </c>
      <c r="H20" s="22"/>
    </row>
    <row r="21" spans="2:8" ht="21.75" customHeight="1" x14ac:dyDescent="0.25">
      <c r="B21" s="22"/>
      <c r="C21" s="22"/>
      <c r="D21" s="41"/>
      <c r="E21" s="22"/>
      <c r="F21" s="22"/>
      <c r="G21" s="43"/>
      <c r="H21" s="22"/>
    </row>
    <row r="22" spans="2:8" ht="21.75" customHeight="1" x14ac:dyDescent="0.25">
      <c r="B22" s="22"/>
      <c r="C22" s="22"/>
      <c r="D22" s="41"/>
      <c r="E22" s="22"/>
      <c r="F22" s="22"/>
      <c r="G22" s="43"/>
      <c r="H22" s="22"/>
    </row>
    <row r="23" spans="2:8" ht="21.75" customHeight="1" x14ac:dyDescent="0.25">
      <c r="B23" s="22"/>
      <c r="C23" s="22"/>
      <c r="D23" s="41"/>
      <c r="E23" s="22"/>
      <c r="F23" s="22"/>
      <c r="G23" s="43"/>
      <c r="H23" s="22"/>
    </row>
    <row r="24" spans="2:8" ht="21.75" customHeight="1" x14ac:dyDescent="0.25">
      <c r="B24" s="22"/>
      <c r="C24" s="22"/>
      <c r="D24" s="41"/>
      <c r="E24" s="22"/>
      <c r="F24" s="22"/>
      <c r="G24" s="43"/>
      <c r="H24" s="22"/>
    </row>
    <row r="25" spans="2:8" ht="21.75" customHeight="1" x14ac:dyDescent="0.25">
      <c r="B25" s="22"/>
      <c r="C25" s="22"/>
      <c r="D25" s="41"/>
      <c r="E25" s="22"/>
      <c r="F25" s="22"/>
      <c r="G25" s="43"/>
      <c r="H25" s="22"/>
    </row>
    <row r="26" spans="2:8" ht="21.75" customHeight="1" x14ac:dyDescent="0.25">
      <c r="D26" s="44"/>
    </row>
    <row r="27" spans="2:8" ht="21.75" customHeight="1" x14ac:dyDescent="0.25">
      <c r="D27" s="44"/>
    </row>
    <row r="28" spans="2:8" ht="21.75" customHeight="1" x14ac:dyDescent="0.25">
      <c r="D28" s="44"/>
    </row>
    <row r="29" spans="2:8" ht="21.75" customHeight="1" x14ac:dyDescent="0.25">
      <c r="D29" s="44"/>
    </row>
    <row r="30" spans="2:8" ht="21.75" customHeight="1" x14ac:dyDescent="0.25">
      <c r="D30" s="44"/>
    </row>
    <row r="31" spans="2:8" ht="21.75" customHeight="1" x14ac:dyDescent="0.25">
      <c r="D31" s="44"/>
    </row>
    <row r="32" spans="2:8" ht="21.75" customHeight="1" x14ac:dyDescent="0.25">
      <c r="D32" s="44"/>
    </row>
    <row r="33" spans="4:4" ht="21.75" customHeight="1" x14ac:dyDescent="0.25">
      <c r="D33" s="44"/>
    </row>
    <row r="34" spans="4:4" ht="21.75" customHeight="1" x14ac:dyDescent="0.25">
      <c r="D34" s="44"/>
    </row>
    <row r="35" spans="4:4" ht="21.75" customHeight="1" x14ac:dyDescent="0.25">
      <c r="D35" s="4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D13"/>
  <sheetViews>
    <sheetView zoomScale="85" zoomScaleNormal="85" workbookViewId="0">
      <selection activeCell="F7" sqref="F7"/>
    </sheetView>
  </sheetViews>
  <sheetFormatPr baseColWidth="10" defaultRowHeight="15" x14ac:dyDescent="0.25"/>
  <cols>
    <col min="2" max="2" width="20.140625" customWidth="1"/>
    <col min="3" max="3" width="24.28515625" customWidth="1"/>
  </cols>
  <sheetData>
    <row r="2" spans="2:4" x14ac:dyDescent="0.25">
      <c r="B2" s="46" t="s">
        <v>101</v>
      </c>
      <c r="C2" s="34" t="s">
        <v>102</v>
      </c>
    </row>
    <row r="3" spans="2:4" s="48" customFormat="1" x14ac:dyDescent="0.25">
      <c r="B3" s="49">
        <v>1</v>
      </c>
      <c r="C3" s="50" t="s">
        <v>111</v>
      </c>
      <c r="D3" s="48" t="s">
        <v>120</v>
      </c>
    </row>
    <row r="4" spans="2:4" s="48" customFormat="1" x14ac:dyDescent="0.25">
      <c r="B4" s="49">
        <v>2</v>
      </c>
      <c r="C4" s="50" t="s">
        <v>113</v>
      </c>
      <c r="D4" s="49" t="s">
        <v>112</v>
      </c>
    </row>
    <row r="5" spans="2:4" s="48" customFormat="1" x14ac:dyDescent="0.25">
      <c r="B5" s="49">
        <v>6</v>
      </c>
      <c r="C5" s="50" t="s">
        <v>119</v>
      </c>
      <c r="D5" s="49"/>
    </row>
    <row r="6" spans="2:4" x14ac:dyDescent="0.25">
      <c r="B6">
        <v>7</v>
      </c>
      <c r="C6" s="4" t="s">
        <v>103</v>
      </c>
    </row>
    <row r="7" spans="2:4" x14ac:dyDescent="0.25">
      <c r="B7">
        <v>8</v>
      </c>
      <c r="C7" s="4" t="s">
        <v>104</v>
      </c>
    </row>
    <row r="8" spans="2:4" x14ac:dyDescent="0.25">
      <c r="B8">
        <v>9</v>
      </c>
      <c r="C8" s="4" t="s">
        <v>106</v>
      </c>
      <c r="D8" t="s">
        <v>109</v>
      </c>
    </row>
    <row r="9" spans="2:4" x14ac:dyDescent="0.25">
      <c r="B9">
        <v>10</v>
      </c>
      <c r="C9" s="4" t="s">
        <v>105</v>
      </c>
      <c r="D9" t="s">
        <v>108</v>
      </c>
    </row>
    <row r="10" spans="2:4" x14ac:dyDescent="0.25">
      <c r="B10">
        <v>11</v>
      </c>
      <c r="C10" s="4" t="s">
        <v>121</v>
      </c>
      <c r="D10" t="s">
        <v>122</v>
      </c>
    </row>
    <row r="13" spans="2:4" ht="60" x14ac:dyDescent="0.25">
      <c r="C13" s="47" t="s">
        <v>110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39" sqref="D39"/>
    </sheetView>
  </sheetViews>
  <sheetFormatPr baseColWidth="10" defaultRowHeight="15" x14ac:dyDescent="0.25"/>
  <cols>
    <col min="4" max="4" width="19" customWidth="1"/>
  </cols>
  <sheetData>
    <row r="1" spans="1:6" x14ac:dyDescent="0.25">
      <c r="A1" t="s">
        <v>83</v>
      </c>
      <c r="B1">
        <v>5</v>
      </c>
    </row>
    <row r="2" spans="1:6" x14ac:dyDescent="0.25">
      <c r="A2" t="s">
        <v>82</v>
      </c>
      <c r="B2" s="33">
        <v>1E-3</v>
      </c>
    </row>
    <row r="3" spans="1:6" x14ac:dyDescent="0.25">
      <c r="A3" t="s">
        <v>84</v>
      </c>
      <c r="B3" s="33">
        <v>0.01</v>
      </c>
    </row>
    <row r="4" spans="1:6" x14ac:dyDescent="0.25">
      <c r="A4" t="s">
        <v>85</v>
      </c>
      <c r="B4" s="33">
        <v>0.1</v>
      </c>
    </row>
    <row r="5" spans="1:6" x14ac:dyDescent="0.25">
      <c r="A5" t="s">
        <v>86</v>
      </c>
      <c r="B5" s="33">
        <v>0.02</v>
      </c>
      <c r="E5" s="34" t="s">
        <v>87</v>
      </c>
      <c r="F5" s="34" t="s">
        <v>88</v>
      </c>
    </row>
    <row r="6" spans="1:6" x14ac:dyDescent="0.25">
      <c r="E6">
        <v>0</v>
      </c>
      <c r="F6">
        <v>0</v>
      </c>
    </row>
    <row r="7" spans="1:6" x14ac:dyDescent="0.25">
      <c r="E7">
        <f>eps</f>
        <v>1E-3</v>
      </c>
      <c r="F7">
        <f>power</f>
        <v>0.02</v>
      </c>
    </row>
    <row r="8" spans="1:6" x14ac:dyDescent="0.25">
      <c r="E8">
        <f>d_tir</f>
        <v>0.01</v>
      </c>
      <c r="F8">
        <f>power</f>
        <v>0.02</v>
      </c>
    </row>
    <row r="9" spans="1:6" x14ac:dyDescent="0.25">
      <c r="E9">
        <f>d_tir+eps</f>
        <v>1.0999999999999999E-2</v>
      </c>
      <c r="F9">
        <v>0</v>
      </c>
    </row>
    <row r="10" spans="1:6" x14ac:dyDescent="0.25">
      <c r="E10">
        <f>d_tir</f>
        <v>0.01</v>
      </c>
      <c r="F10">
        <v>0</v>
      </c>
    </row>
    <row r="11" spans="1:6" x14ac:dyDescent="0.25">
      <c r="E11">
        <f>d_inter</f>
        <v>0.1</v>
      </c>
      <c r="F11">
        <v>0</v>
      </c>
    </row>
    <row r="12" spans="1:6" x14ac:dyDescent="0.25">
      <c r="E12">
        <f>d_inter+eps</f>
        <v>0.10100000000000001</v>
      </c>
      <c r="F12">
        <f>power</f>
        <v>0.02</v>
      </c>
    </row>
    <row r="13" spans="1:6" x14ac:dyDescent="0.25">
      <c r="E13">
        <f>d_inter+d_tir</f>
        <v>0.11</v>
      </c>
      <c r="F13">
        <f>power</f>
        <v>0.02</v>
      </c>
    </row>
    <row r="14" spans="1:6" x14ac:dyDescent="0.25">
      <c r="D14" t="s">
        <v>93</v>
      </c>
      <c r="E14">
        <f>d_inter+d_tir+eps</f>
        <v>0.111</v>
      </c>
      <c r="F14">
        <v>0</v>
      </c>
    </row>
    <row r="15" spans="1:6" x14ac:dyDescent="0.25">
      <c r="D15" t="s">
        <v>92</v>
      </c>
      <c r="E15">
        <f>2*d_inter</f>
        <v>0.2</v>
      </c>
      <c r="F15">
        <v>0</v>
      </c>
    </row>
    <row r="16" spans="1:6" x14ac:dyDescent="0.25">
      <c r="D16" t="s">
        <v>91</v>
      </c>
      <c r="E16">
        <f>2*d_inter+eps</f>
        <v>0.20100000000000001</v>
      </c>
      <c r="F16">
        <f>power</f>
        <v>0.02</v>
      </c>
    </row>
    <row r="17" spans="4:6" x14ac:dyDescent="0.25">
      <c r="D17" t="s">
        <v>90</v>
      </c>
      <c r="E17">
        <f>2*d_inter+d_tir</f>
        <v>0.21000000000000002</v>
      </c>
      <c r="F17">
        <f>power</f>
        <v>0.02</v>
      </c>
    </row>
    <row r="18" spans="4:6" x14ac:dyDescent="0.25">
      <c r="D18" t="s">
        <v>89</v>
      </c>
      <c r="E18">
        <f>2*d_inter+d_tir+eps</f>
        <v>0.21100000000000002</v>
      </c>
      <c r="F1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5" sqref="B5"/>
    </sheetView>
  </sheetViews>
  <sheetFormatPr baseColWidth="10" defaultRowHeight="15" x14ac:dyDescent="0.25"/>
  <sheetData>
    <row r="2" spans="2:4" x14ac:dyDescent="0.25">
      <c r="B2" t="s">
        <v>138</v>
      </c>
      <c r="D2" s="70" t="s">
        <v>137</v>
      </c>
    </row>
  </sheetData>
  <hyperlinks>
    <hyperlink ref="D2" r:id="rId1"/>
  </hyperlink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ntent" ma:contentTypeID="0x01010027A78714A689410DB4A6072C0E610D71" ma:contentTypeVersion="1" ma:contentTypeDescription="" ma:contentTypeScope="" ma:versionID="84a7f6b9a9324c93f7c429fe637c4145">
  <xsd:schema xmlns:xsd="http://www.w3.org/2001/XMLSchema" xmlns:p="http://schemas.microsoft.com/office/2006/metadata/properties" xmlns:ns2="0e656187-b300-4fb0-8bf4-3a50f872073c" targetNamespace="http://schemas.microsoft.com/office/2006/metadata/properties" ma:root="true" ma:fieldsID="d82bb511108d8e269345fc9bd5c1ab5b" ns2:_="">
    <xsd:import namespace="0e656187-b300-4fb0-8bf4-3a50f872073c"/>
    <xsd:element name="properties">
      <xsd:complexType>
        <xsd:sequence>
          <xsd:element name="documentManagement">
            <xsd:complexType>
              <xsd:all>
                <xsd:element ref="ns2:Publication_x0020_status"/>
                <xsd:element ref="ns2:Previous_x0020_publication_x0020_status" minOccurs="0"/>
                <xsd:element ref="ns2:Document_x0020_Id" minOccurs="0"/>
                <xsd:element ref="ns2:Document_x0020_Nature" minOccurs="0"/>
                <xsd:element ref="ns2:Description" minOccurs="0"/>
                <xsd:element ref="ns2:External_x0020_reference" minOccurs="0"/>
                <xsd:element ref="ns2:Auteu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e656187-b300-4fb0-8bf4-3a50f872073c" elementFormDefault="qualified">
    <xsd:import namespace="http://schemas.microsoft.com/office/2006/documentManagement/types"/>
    <xsd:element name="Publication_x0020_status" ma:index="8" ma:displayName="Publication status" ma:format="Dropdown" ma:internalName="Publication_x0020_status">
      <xsd:simpleType>
        <xsd:restriction base="dms:Choice">
          <xsd:enumeration value="draft"/>
          <xsd:enumeration value="applicable"/>
          <xsd:enumeration value="approval_in_progress"/>
          <xsd:enumeration value="approved"/>
          <xsd:enumeration value="obsolete"/>
          <xsd:enumeration value="archived"/>
        </xsd:restriction>
      </xsd:simpleType>
    </xsd:element>
    <xsd:element name="Previous_x0020_publication_x0020_status" ma:index="9" nillable="true" ma:displayName="Previous publication status" ma:internalName="Previous_x0020_publication_x0020_status">
      <xsd:simpleType>
        <xsd:restriction base="dms:Text">
</xsd:restriction>
      </xsd:simpleType>
    </xsd:element>
    <xsd:element name="Document_x0020_Id" ma:readOnly="true" ma:index="10" nillable="true" ma:displayName="Document Id" ma:internalName="Document_x0020_Id">
      <xsd:simpleType>
        <xsd:restriction base="dms:Text">
</xsd:restriction>
      </xsd:simpleType>
    </xsd:element>
    <xsd:element name="Document_x0020_Nature" ma:index="11" nillable="true" ma:displayName="Document Nature" ma:internalName="Document_x0020_Nature">
      <xsd:simpleType>
        <xsd:restriction base="dms:Text">
</xsd:restriction>
      </xsd:simpleType>
    </xsd:element>
    <xsd:element name="Description" ma:index="12" nillable="true" ma:displayName="Description" ma:internalName="Description">
      <xsd:simpleType>
        <xsd:restriction base="dms:Note">
</xsd:restriction>
      </xsd:simpleType>
    </xsd:element>
    <xsd:element name="External_x0020_reference" ma:index="13" nillable="true" ma:displayName="External reference" ma:internalName="External_x0020_reference">
      <xsd:simpleType>
        <xsd:restriction base="dms:Text">
</xsd:restriction>
      </xsd:simpleType>
    </xsd:element>
    <xsd:element name="Auteur" ma:index="14" nillable="true" ma:displayName="Auteur" ma:internalName="Auteur">
      <xsd:simpleType>
        <xsd:restriction base="dms:Text">
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-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/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ation_x0020_status xmlns="0e656187-b300-4fb0-8bf4-3a50f872073c">draft</Publication_x0020_status>
    <Previous_x0020_publication_x0020_status xmlns="0e656187-b300-4fb0-8bf4-3a50f872073c">draft</Previous_x0020_publication_x0020_status>
    <Document_x0020_Id xmlns="0e656187-b300-4fb0-8bf4-3a50f872073c">I0002599138</Document_x0020_Id>
    <Document_x0020_Nature xmlns="0e656187-b300-4fb0-8bf4-3a50f872073c" xsi:nil="true"/>
    <Description xmlns="0e656187-b300-4fb0-8bf4-3a50f872073c" xsi:nil="true"/>
    <External_x0020_reference xmlns="0e656187-b300-4fb0-8bf4-3a50f872073c" xsi:nil="true"/>
    <Auteur xmlns="0e656187-b300-4fb0-8bf4-3a50f872073c">Julien Hillairet</Auteur>
  </documentManagement>
</p:properties>
</file>

<file path=customXml/itemProps1.xml><?xml version="1.0" encoding="utf-8"?>
<ds:datastoreItem xmlns:ds="http://schemas.openxmlformats.org/officeDocument/2006/customXml" ds:itemID="{B50D2022-14F7-47ED-8521-E8B8CACCC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56187-b300-4fb0-8bf4-3a50f872073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7822964-ADCE-41A2-A869-D455DB3550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41F118-CCA8-417F-9D67-C65785C7385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0e656187-b300-4fb0-8bf4-3a50f872073c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9</vt:i4>
      </vt:variant>
    </vt:vector>
  </HeadingPairs>
  <TitlesOfParts>
    <vt:vector size="15" baseType="lpstr">
      <vt:lpstr>Summary</vt:lpstr>
      <vt:lpstr>Pulse list</vt:lpstr>
      <vt:lpstr>Liste des sécurités</vt:lpstr>
      <vt:lpstr>Rappels Vannes</vt:lpstr>
      <vt:lpstr>Top</vt:lpstr>
      <vt:lpstr>InfraRouge</vt:lpstr>
      <vt:lpstr>d_inter</vt:lpstr>
      <vt:lpstr>d_tir</vt:lpstr>
      <vt:lpstr>date</vt:lpstr>
      <vt:lpstr>eps</vt:lpstr>
      <vt:lpstr>It</vt:lpstr>
      <vt:lpstr>nb_cycle</vt:lpstr>
      <vt:lpstr>power</vt:lpstr>
      <vt:lpstr>session_name</vt:lpstr>
      <vt:lpstr>temp_B30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Hillairet</dc:creator>
  <cp:lastModifiedBy>HILLAIRET Julien 218595</cp:lastModifiedBy>
  <cp:lastPrinted>2018-11-18T21:36:45Z</cp:lastPrinted>
  <dcterms:created xsi:type="dcterms:W3CDTF">2018-11-18T20:30:35Z</dcterms:created>
  <dcterms:modified xsi:type="dcterms:W3CDTF">2021-05-28T12:39:03Z</dcterms:modified>
</cp:coreProperties>
</file>