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hkersting/Desktop/fi-596/final/"/>
    </mc:Choice>
  </mc:AlternateContent>
  <xr:revisionPtr revIDLastSave="0" documentId="13_ncr:1_{C409D52D-6D49-7740-9C2C-832807BFE84A}" xr6:coauthVersionLast="47" xr6:coauthVersionMax="47" xr10:uidLastSave="{00000000-0000-0000-0000-000000000000}"/>
  <bookViews>
    <workbookView xWindow="1100" yWindow="820" windowWidth="28040" windowHeight="17440" activeTab="1" xr2:uid="{00000000-000D-0000-FFFF-FFFF00000000}"/>
  </bookViews>
  <sheets>
    <sheet name="year-data-full" sheetId="1" r:id="rId1"/>
    <sheet name="anala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L3" i="2"/>
  <c r="L24" i="2"/>
  <c r="I13" i="2"/>
  <c r="K13" i="2"/>
  <c r="E25" i="2"/>
  <c r="U3" i="1"/>
  <c r="U4" i="1"/>
  <c r="U5" i="1"/>
  <c r="N24" i="2" s="1"/>
  <c r="U6" i="1"/>
  <c r="U7" i="1"/>
  <c r="N7" i="2" s="1"/>
  <c r="U8" i="1"/>
  <c r="U9" i="1"/>
  <c r="C19" i="2" s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N22" i="2" s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2" i="1"/>
  <c r="B2" i="2"/>
  <c r="H21" i="2"/>
  <c r="E17" i="2"/>
  <c r="C16" i="2"/>
  <c r="B15" i="2"/>
  <c r="V13" i="2"/>
  <c r="U13" i="2" s="1"/>
  <c r="B13" i="2"/>
  <c r="V11" i="2"/>
  <c r="K11" i="2" s="1"/>
  <c r="N10" i="2"/>
  <c r="O10" i="2" s="1"/>
  <c r="P10" i="2" s="1"/>
  <c r="J10" i="2" s="1"/>
  <c r="N9" i="2"/>
  <c r="O9" i="2" s="1"/>
  <c r="P9" i="2" s="1"/>
  <c r="J9" i="2" s="1"/>
  <c r="H8" i="2"/>
  <c r="F7" i="2"/>
  <c r="F6" i="2"/>
  <c r="E6" i="2"/>
  <c r="V5" i="2"/>
  <c r="U5" i="2" s="1"/>
  <c r="I5" i="2" s="1"/>
  <c r="N5" i="2"/>
  <c r="O5" i="2" s="1"/>
  <c r="H5" i="2"/>
  <c r="E5" i="2"/>
  <c r="C5" i="2"/>
  <c r="N4" i="2"/>
  <c r="H4" i="2"/>
  <c r="F4" i="2"/>
  <c r="E4" i="2"/>
  <c r="C4" i="2"/>
  <c r="B4" i="2"/>
  <c r="V3" i="2"/>
  <c r="K3" i="2" s="1"/>
  <c r="N3" i="2"/>
  <c r="O3" i="2" s="1"/>
  <c r="P3" i="2" s="1"/>
  <c r="J3" i="2" s="1"/>
  <c r="H3" i="2"/>
  <c r="F3" i="2"/>
  <c r="E3" i="2"/>
  <c r="C3" i="2"/>
  <c r="B3" i="2"/>
  <c r="V2" i="2"/>
  <c r="U2" i="2" s="1"/>
  <c r="I2" i="2" s="1"/>
  <c r="N2" i="2"/>
  <c r="H2" i="2"/>
  <c r="F2" i="2"/>
  <c r="E2" i="2"/>
  <c r="C2" i="2"/>
  <c r="M2" i="2" s="1"/>
  <c r="L2" i="2"/>
  <c r="H19" i="2" l="1"/>
  <c r="N8" i="2"/>
  <c r="V10" i="2"/>
  <c r="K10" i="2" s="1"/>
  <c r="B12" i="2"/>
  <c r="C13" i="2"/>
  <c r="D13" i="2" s="1"/>
  <c r="B14" i="2"/>
  <c r="D14" i="2" s="1"/>
  <c r="C15" i="2"/>
  <c r="D15" i="2" s="1"/>
  <c r="E16" i="2"/>
  <c r="F17" i="2"/>
  <c r="H18" i="2"/>
  <c r="H20" i="2"/>
  <c r="N21" i="2"/>
  <c r="V22" i="2"/>
  <c r="U22" i="2" s="1"/>
  <c r="I22" i="2" s="1"/>
  <c r="V23" i="2"/>
  <c r="U23" i="2" s="1"/>
  <c r="I23" i="2" s="1"/>
  <c r="G3" i="2"/>
  <c r="F5" i="2"/>
  <c r="H6" i="2"/>
  <c r="V8" i="2"/>
  <c r="U8" i="2" s="1"/>
  <c r="I8" i="2" s="1"/>
  <c r="V9" i="2"/>
  <c r="K9" i="2" s="1"/>
  <c r="B11" i="2"/>
  <c r="C12" i="2"/>
  <c r="D12" i="2" s="1"/>
  <c r="C14" i="2"/>
  <c r="E15" i="2"/>
  <c r="F16" i="2"/>
  <c r="H17" i="2"/>
  <c r="N18" i="2"/>
  <c r="O18" i="2" s="1"/>
  <c r="P18" i="2" s="1"/>
  <c r="J18" i="2" s="1"/>
  <c r="N19" i="2"/>
  <c r="O19" i="2" s="1"/>
  <c r="P19" i="2" s="1"/>
  <c r="J19" i="2" s="1"/>
  <c r="N20" i="2"/>
  <c r="O20" i="2" s="1"/>
  <c r="P20" i="2" s="1"/>
  <c r="J20" i="2" s="1"/>
  <c r="V21" i="2"/>
  <c r="U21" i="2" s="1"/>
  <c r="I21" i="2" s="1"/>
  <c r="B23" i="2"/>
  <c r="D23" i="2" s="1"/>
  <c r="B24" i="2"/>
  <c r="F20" i="2"/>
  <c r="C11" i="2"/>
  <c r="E14" i="2"/>
  <c r="F15" i="2"/>
  <c r="H16" i="2"/>
  <c r="N17" i="2"/>
  <c r="O17" i="2" s="1"/>
  <c r="P17" i="2" s="1"/>
  <c r="J17" i="2" s="1"/>
  <c r="V18" i="2"/>
  <c r="K18" i="2" s="1"/>
  <c r="V20" i="2"/>
  <c r="K20" i="2" s="1"/>
  <c r="B22" i="2"/>
  <c r="C23" i="2"/>
  <c r="C24" i="2"/>
  <c r="F18" i="2"/>
  <c r="V24" i="2"/>
  <c r="U24" i="2" s="1"/>
  <c r="I24" i="2" s="1"/>
  <c r="C10" i="2"/>
  <c r="F13" i="2"/>
  <c r="G13" i="2" s="1"/>
  <c r="N16" i="2"/>
  <c r="V19" i="2"/>
  <c r="B21" i="2"/>
  <c r="E23" i="2"/>
  <c r="E24" i="2"/>
  <c r="H7" i="2"/>
  <c r="H25" i="2" s="1"/>
  <c r="B10" i="2"/>
  <c r="C9" i="2"/>
  <c r="D9" i="2" s="1"/>
  <c r="F24" i="2"/>
  <c r="N6" i="2"/>
  <c r="O6" i="2" s="1"/>
  <c r="B9" i="2"/>
  <c r="E13" i="2"/>
  <c r="B8" i="2"/>
  <c r="F12" i="2"/>
  <c r="H15" i="2"/>
  <c r="B19" i="2"/>
  <c r="D19" i="2" s="1"/>
  <c r="B7" i="2"/>
  <c r="E9" i="2"/>
  <c r="F11" i="2"/>
  <c r="H13" i="2"/>
  <c r="N15" i="2"/>
  <c r="B18" i="2"/>
  <c r="D18" i="2" s="1"/>
  <c r="B20" i="2"/>
  <c r="D20" i="2" s="1"/>
  <c r="C21" i="2"/>
  <c r="E22" i="2"/>
  <c r="F23" i="2"/>
  <c r="U3" i="2"/>
  <c r="I3" i="2" s="1"/>
  <c r="V4" i="2"/>
  <c r="K4" i="2" s="1"/>
  <c r="B6" i="2"/>
  <c r="C7" i="2"/>
  <c r="D7" i="2" s="1"/>
  <c r="E8" i="2"/>
  <c r="F9" i="2"/>
  <c r="G9" i="2" s="1"/>
  <c r="F10" i="2"/>
  <c r="H11" i="2"/>
  <c r="N12" i="2"/>
  <c r="O12" i="2" s="1"/>
  <c r="P12" i="2" s="1"/>
  <c r="J12" i="2" s="1"/>
  <c r="N14" i="2"/>
  <c r="V15" i="2"/>
  <c r="U15" i="2" s="1"/>
  <c r="I15" i="2" s="1"/>
  <c r="B17" i="2"/>
  <c r="D17" i="2" s="1"/>
  <c r="C18" i="2"/>
  <c r="E19" i="2"/>
  <c r="C20" i="2"/>
  <c r="E21" i="2"/>
  <c r="F22" i="2"/>
  <c r="H23" i="2"/>
  <c r="H24" i="2"/>
  <c r="V7" i="2"/>
  <c r="U7" i="2" s="1"/>
  <c r="I7" i="2" s="1"/>
  <c r="E12" i="2"/>
  <c r="V6" i="2"/>
  <c r="U6" i="2" s="1"/>
  <c r="I6" i="2" s="1"/>
  <c r="E11" i="2"/>
  <c r="F14" i="2"/>
  <c r="V17" i="2"/>
  <c r="K17" i="2" s="1"/>
  <c r="C22" i="2"/>
  <c r="C8" i="2"/>
  <c r="D8" i="2" s="1"/>
  <c r="E10" i="2"/>
  <c r="G10" i="2" s="1"/>
  <c r="H12" i="2"/>
  <c r="H14" i="2"/>
  <c r="V16" i="2"/>
  <c r="U16" i="2" s="1"/>
  <c r="I16" i="2" s="1"/>
  <c r="B5" i="2"/>
  <c r="D5" i="2" s="1"/>
  <c r="C6" i="2"/>
  <c r="C25" i="2" s="1"/>
  <c r="E7" i="2"/>
  <c r="F8" i="2"/>
  <c r="F25" i="2" s="1"/>
  <c r="H9" i="2"/>
  <c r="H10" i="2"/>
  <c r="N11" i="2"/>
  <c r="P11" i="2" s="1"/>
  <c r="J11" i="2" s="1"/>
  <c r="V12" i="2"/>
  <c r="K12" i="2" s="1"/>
  <c r="N13" i="2"/>
  <c r="V14" i="2"/>
  <c r="U14" i="2" s="1"/>
  <c r="I14" i="2" s="1"/>
  <c r="B16" i="2"/>
  <c r="D16" i="2" s="1"/>
  <c r="C17" i="2"/>
  <c r="E18" i="2"/>
  <c r="F19" i="2"/>
  <c r="E20" i="2"/>
  <c r="F21" i="2"/>
  <c r="G21" i="2" s="1"/>
  <c r="H22" i="2"/>
  <c r="N23" i="2"/>
  <c r="O23" i="2" s="1"/>
  <c r="G15" i="2"/>
  <c r="G24" i="2"/>
  <c r="K16" i="2"/>
  <c r="G20" i="2"/>
  <c r="U10" i="2"/>
  <c r="I10" i="2" s="1"/>
  <c r="O11" i="2"/>
  <c r="U18" i="2"/>
  <c r="I18" i="2" s="1"/>
  <c r="K24" i="2"/>
  <c r="U11" i="2"/>
  <c r="I11" i="2" s="1"/>
  <c r="G4" i="2"/>
  <c r="O2" i="2"/>
  <c r="P2" i="2" s="1"/>
  <c r="J2" i="2" s="1"/>
  <c r="G6" i="2"/>
  <c r="G16" i="2"/>
  <c r="G17" i="2"/>
  <c r="G18" i="2"/>
  <c r="G19" i="2"/>
  <c r="K15" i="2"/>
  <c r="G23" i="2"/>
  <c r="O15" i="2"/>
  <c r="P15" i="2" s="1"/>
  <c r="J15" i="2" s="1"/>
  <c r="G5" i="2"/>
  <c r="U4" i="2"/>
  <c r="I4" i="2" s="1"/>
  <c r="K5" i="2"/>
  <c r="G7" i="2"/>
  <c r="G14" i="2"/>
  <c r="G2" i="2"/>
  <c r="K6" i="2"/>
  <c r="K8" i="2"/>
  <c r="K14" i="2"/>
  <c r="G22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8" i="2" s="1"/>
  <c r="L19" i="2" s="1"/>
  <c r="L20" i="2" s="1"/>
  <c r="L21" i="2" s="1"/>
  <c r="L22" i="2" s="1"/>
  <c r="L23" i="2" s="1"/>
  <c r="L25" i="2" s="1"/>
  <c r="M3" i="2"/>
  <c r="M4" i="2" s="1"/>
  <c r="M5" i="2" s="1"/>
  <c r="K2" i="2"/>
  <c r="D2" i="2"/>
  <c r="P6" i="2"/>
  <c r="J6" i="2" s="1"/>
  <c r="U9" i="2"/>
  <c r="I9" i="2" s="1"/>
  <c r="U17" i="2"/>
  <c r="I17" i="2" s="1"/>
  <c r="O13" i="2"/>
  <c r="P13" i="2" s="1"/>
  <c r="J13" i="2" s="1"/>
  <c r="O21" i="2"/>
  <c r="P21" i="2" s="1"/>
  <c r="J21" i="2" s="1"/>
  <c r="D24" i="2"/>
  <c r="U12" i="2"/>
  <c r="I12" i="2" s="1"/>
  <c r="O14" i="2"/>
  <c r="P14" i="2" s="1"/>
  <c r="J14" i="2" s="1"/>
  <c r="O22" i="2"/>
  <c r="P22" i="2" s="1"/>
  <c r="J22" i="2" s="1"/>
  <c r="D10" i="2"/>
  <c r="O4" i="2"/>
  <c r="P4" i="2" s="1"/>
  <c r="J4" i="2" s="1"/>
  <c r="P5" i="2"/>
  <c r="J5" i="2" s="1"/>
  <c r="O7" i="2"/>
  <c r="P7" i="2" s="1"/>
  <c r="J7" i="2" s="1"/>
  <c r="D3" i="2"/>
  <c r="O8" i="2"/>
  <c r="P8" i="2" s="1"/>
  <c r="J8" i="2" s="1"/>
  <c r="D11" i="2"/>
  <c r="O16" i="2"/>
  <c r="P16" i="2" s="1"/>
  <c r="J16" i="2" s="1"/>
  <c r="O24" i="2"/>
  <c r="P24" i="2" s="1"/>
  <c r="J24" i="2" s="1"/>
  <c r="D4" i="2"/>
  <c r="G25" i="2" l="1"/>
  <c r="G8" i="2"/>
  <c r="G12" i="2"/>
  <c r="D6" i="2"/>
  <c r="D25" i="2"/>
  <c r="K7" i="2"/>
  <c r="K25" i="2" s="1"/>
  <c r="K23" i="2"/>
  <c r="V25" i="2"/>
  <c r="U25" i="2" s="1"/>
  <c r="I25" i="2" s="1"/>
  <c r="B25" i="2"/>
  <c r="K22" i="2"/>
  <c r="G11" i="2"/>
  <c r="D21" i="2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U19" i="2"/>
  <c r="I19" i="2" s="1"/>
  <c r="K19" i="2"/>
  <c r="U20" i="2"/>
  <c r="I20" i="2" s="1"/>
  <c r="J25" i="2"/>
  <c r="P23" i="2"/>
  <c r="J23" i="2" s="1"/>
  <c r="K21" i="2"/>
  <c r="D22" i="2"/>
</calcChain>
</file>

<file path=xl/sharedStrings.xml><?xml version="1.0" encoding="utf-8"?>
<sst xmlns="http://schemas.openxmlformats.org/spreadsheetml/2006/main" count="145" uniqueCount="38">
  <si>
    <t>year</t>
  </si>
  <si>
    <t>factor</t>
  </si>
  <si>
    <t>total_return</t>
  </si>
  <si>
    <t>alpha</t>
  </si>
  <si>
    <t>alpha_t</t>
  </si>
  <si>
    <t>mkt-rf</t>
  </si>
  <si>
    <t>mkt_rf_t</t>
  </si>
  <si>
    <t>smb</t>
  </si>
  <si>
    <t>smb_t</t>
  </si>
  <si>
    <t>hml</t>
  </si>
  <si>
    <t>hml_t</t>
  </si>
  <si>
    <t>rmw</t>
  </si>
  <si>
    <t>rmw_t</t>
  </si>
  <si>
    <t>cma</t>
  </si>
  <si>
    <t>cma_t</t>
  </si>
  <si>
    <t>mom</t>
  </si>
  <si>
    <t>mom_t</t>
  </si>
  <si>
    <t>vol</t>
  </si>
  <si>
    <t>value</t>
  </si>
  <si>
    <t>n</t>
  </si>
  <si>
    <t>mkt-rf-alpha</t>
  </si>
  <si>
    <t>z-score</t>
  </si>
  <si>
    <t>Portfolio</t>
  </si>
  <si>
    <t>Equal</t>
  </si>
  <si>
    <t>Difference</t>
  </si>
  <si>
    <t>average</t>
  </si>
  <si>
    <t>Yearly Return</t>
  </si>
  <si>
    <t>Volatility</t>
  </si>
  <si>
    <t>Beta</t>
  </si>
  <si>
    <t>Alpha</t>
  </si>
  <si>
    <t>Alpha t-val</t>
  </si>
  <si>
    <t>Annualized</t>
  </si>
  <si>
    <t>equal</t>
  </si>
  <si>
    <t>diff</t>
  </si>
  <si>
    <t>% diff</t>
  </si>
  <si>
    <t>principal</t>
  </si>
  <si>
    <t>index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</si>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</sst>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%"/>
    <numFmt numFmtId="165" formatCode="#,##0.000"/>
    <numFmt numFmtId="166" formatCode="_(&quot;$&quot;* #,##0_);_(&quot;$&quot;* \(#,##0\);_(&quot;$&quot;* &quot;-&quot;??_);_(@_)"/>
    <numFmt numFmtId="167" formatCode="0.000%"/>
    <numFmt numFmtId="168" formatCode="0.000"/>
  </numFmts>
  <fonts count="21">
    <font>
      <sz val="10"/>
      <color theme="1"/>
      <name val="JetBrainsMono-Light"/>
      <family val="2"/>
    </font>
    <font>
      <sz val="10"/>
      <color theme="1"/>
      <name val="JetBrainsMono-Ligh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JetBrainsMono-Light"/>
      <family val="2"/>
    </font>
    <font>
      <b/>
      <sz val="13"/>
      <color theme="3"/>
      <name val="JetBrainsMono-Light"/>
      <family val="2"/>
    </font>
    <font>
      <b/>
      <sz val="11"/>
      <color theme="3"/>
      <name val="JetBrainsMono-Light"/>
      <family val="2"/>
    </font>
    <font>
      <sz val="10"/>
      <color rgb="FF006100"/>
      <name val="JetBrainsMono-Light"/>
      <family val="2"/>
    </font>
    <font>
      <sz val="10"/>
      <color rgb="FF9C0006"/>
      <name val="JetBrainsMono-Light"/>
      <family val="2"/>
    </font>
    <font>
      <sz val="10"/>
      <color rgb="FF9C5700"/>
      <name val="JetBrainsMono-Light"/>
      <family val="2"/>
    </font>
    <font>
      <sz val="10"/>
      <color rgb="FF3F3F76"/>
      <name val="JetBrainsMono-Light"/>
      <family val="2"/>
    </font>
    <font>
      <b/>
      <sz val="10"/>
      <color rgb="FF3F3F3F"/>
      <name val="JetBrainsMono-Light"/>
      <family val="2"/>
    </font>
    <font>
      <b/>
      <sz val="10"/>
      <color rgb="FFFA7D00"/>
      <name val="JetBrainsMono-Light"/>
      <family val="2"/>
    </font>
    <font>
      <sz val="10"/>
      <color rgb="FFFA7D00"/>
      <name val="JetBrainsMono-Light"/>
      <family val="2"/>
    </font>
    <font>
      <b/>
      <sz val="10"/>
      <color theme="0"/>
      <name val="JetBrainsMono-Light"/>
      <family val="2"/>
    </font>
    <font>
      <sz val="10"/>
      <color rgb="FFFF0000"/>
      <name val="JetBrainsMono-Light"/>
      <family val="2"/>
    </font>
    <font>
      <i/>
      <sz val="10"/>
      <color rgb="FF7F7F7F"/>
      <name val="JetBrainsMono-Light"/>
      <family val="2"/>
    </font>
    <font>
      <b/>
      <sz val="10"/>
      <color theme="1"/>
      <name val="JetBrainsMono-Light"/>
      <family val="2"/>
    </font>
    <font>
      <sz val="10"/>
      <color theme="0"/>
      <name val="JetBrainsMono-Light"/>
      <family val="2"/>
    </font>
    <font>
      <sz val="10"/>
      <color theme="1"/>
      <name val="JetBrains Mono Bold"/>
    </font>
    <font>
      <sz val="10"/>
      <color theme="1"/>
      <name val="JetBrains Mono"/>
    </font>
    <font>
      <sz val="10"/>
      <color rgb="FF000000"/>
      <name val="JetBrainsMono-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1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/>
    <xf numFmtId="164" fontId="0" fillId="0" borderId="0" xfId="2" applyNumberFormat="1" applyFont="1" applyBorder="1"/>
    <xf numFmtId="164" fontId="0" fillId="0" borderId="13" xfId="0" applyNumberFormat="1" applyBorder="1"/>
    <xf numFmtId="10" fontId="0" fillId="0" borderId="0" xfId="2" applyNumberFormat="1" applyFont="1" applyBorder="1"/>
    <xf numFmtId="164" fontId="0" fillId="0" borderId="13" xfId="2" applyNumberFormat="1" applyFont="1" applyBorder="1"/>
    <xf numFmtId="165" fontId="0" fillId="0" borderId="0" xfId="2" applyNumberFormat="1" applyFont="1" applyBorder="1"/>
    <xf numFmtId="10" fontId="0" fillId="0" borderId="14" xfId="2" applyNumberFormat="1" applyFont="1" applyBorder="1" applyAlignment="1">
      <alignment horizontal="right"/>
    </xf>
    <xf numFmtId="0" fontId="20" fillId="0" borderId="0" xfId="0" applyFont="1" applyAlignment="1">
      <alignment horizontal="right"/>
    </xf>
    <xf numFmtId="166" fontId="0" fillId="0" borderId="0" xfId="1" applyNumberFormat="1" applyFont="1" applyAlignment="1">
      <alignment horizontal="right" indent="1"/>
    </xf>
    <xf numFmtId="167" fontId="0" fillId="0" borderId="14" xfId="2" applyNumberFormat="1" applyFont="1" applyBorder="1"/>
    <xf numFmtId="0" fontId="19" fillId="0" borderId="10" xfId="0" applyFont="1" applyBorder="1"/>
    <xf numFmtId="164" fontId="0" fillId="0" borderId="11" xfId="2" applyNumberFormat="1" applyFont="1" applyBorder="1"/>
    <xf numFmtId="164" fontId="0" fillId="0" borderId="10" xfId="0" applyNumberFormat="1" applyBorder="1"/>
    <xf numFmtId="10" fontId="0" fillId="0" borderId="11" xfId="2" applyNumberFormat="1" applyFont="1" applyBorder="1"/>
    <xf numFmtId="164" fontId="0" fillId="0" borderId="10" xfId="2" applyNumberFormat="1" applyFont="1" applyBorder="1"/>
    <xf numFmtId="165" fontId="0" fillId="0" borderId="12" xfId="2" applyNumberFormat="1" applyFont="1" applyBorder="1"/>
    <xf numFmtId="10" fontId="0" fillId="0" borderId="12" xfId="2" applyNumberFormat="1" applyFont="1" applyBorder="1" applyAlignment="1">
      <alignment horizontal="right"/>
    </xf>
    <xf numFmtId="0" fontId="20" fillId="0" borderId="11" xfId="0" applyFont="1" applyBorder="1" applyAlignment="1">
      <alignment horizontal="right"/>
    </xf>
    <xf numFmtId="164" fontId="0" fillId="0" borderId="11" xfId="0" applyNumberFormat="1" applyBorder="1"/>
    <xf numFmtId="0" fontId="18" fillId="0" borderId="15" xfId="0" applyFont="1" applyBorder="1"/>
    <xf numFmtId="164" fontId="18" fillId="0" borderId="16" xfId="0" applyNumberFormat="1" applyFont="1" applyBorder="1"/>
    <xf numFmtId="164" fontId="18" fillId="0" borderId="15" xfId="0" applyNumberFormat="1" applyFont="1" applyBorder="1"/>
    <xf numFmtId="10" fontId="18" fillId="0" borderId="16" xfId="2" applyNumberFormat="1" applyFont="1" applyBorder="1"/>
    <xf numFmtId="168" fontId="18" fillId="0" borderId="17" xfId="0" applyNumberFormat="1" applyFont="1" applyBorder="1"/>
    <xf numFmtId="10" fontId="0" fillId="0" borderId="18" xfId="2" applyNumberFormat="1" applyFont="1" applyBorder="1" applyAlignment="1">
      <alignment horizontal="right"/>
    </xf>
    <xf numFmtId="168" fontId="18" fillId="0" borderId="19" xfId="0" applyNumberFormat="1" applyFont="1" applyBorder="1"/>
    <xf numFmtId="164" fontId="18" fillId="0" borderId="10" xfId="0" applyNumberFormat="1" applyFont="1" applyBorder="1"/>
    <xf numFmtId="9" fontId="0" fillId="0" borderId="0" xfId="2" applyFont="1" applyAlignment="1">
      <alignment horizontal="right" indent="1"/>
    </xf>
    <xf numFmtId="167" fontId="0" fillId="0" borderId="0" xfId="0" applyNumberFormat="1"/>
    <xf numFmtId="0" fontId="0" fillId="0" borderId="11" xfId="0" applyBorder="1"/>
    <xf numFmtId="10" fontId="18" fillId="0" borderId="12" xfId="2" applyNumberFormat="1" applyFont="1" applyBorder="1" applyAlignment="1">
      <alignment horizontal="center"/>
    </xf>
    <xf numFmtId="10" fontId="18" fillId="0" borderId="18" xfId="2" applyNumberFormat="1" applyFont="1" applyBorder="1" applyAlignment="1">
      <alignment horizontal="center"/>
    </xf>
    <xf numFmtId="166" fontId="0" fillId="0" borderId="0" xfId="1" applyNumberFormat="1" applyFont="1"/>
    <xf numFmtId="0" fontId="18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SF COMPACT MEDIUM" panose="020B0A04030202060204" pitchFamily="34" charset="77"/>
                <a:ea typeface="+mn-ea"/>
                <a:cs typeface="JetBrains Mono" panose="02000009000000000000" pitchFamily="49" charset="0"/>
              </a:defRPr>
            </a:pPr>
            <a:r>
              <a:rPr lang="en-US" b="0" i="0">
                <a:solidFill>
                  <a:schemeClr val="bg1"/>
                </a:solidFill>
                <a:latin typeface="SF COMPACT MEDIUM" panose="020B0A04030202060204" pitchFamily="34" charset="77"/>
              </a:rPr>
              <a:t>Yearly Returns</a:t>
            </a:r>
          </a:p>
        </c:rich>
      </c:tx>
      <c:layout>
        <c:manualLayout>
          <c:xMode val="edge"/>
          <c:yMode val="edge"/>
          <c:x val="3.2439712816836728E-4"/>
          <c:y val="0"/>
        </c:manualLayout>
      </c:layout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SF COMPACT MEDIUM" panose="020B0A04030202060204" pitchFamily="34" charset="77"/>
              <a:ea typeface="+mn-ea"/>
              <a:cs typeface="JetBrains Mono" panose="02000009000000000000" pitchFamily="49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analaysis!$B$1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analaysis!$A$2:$A$24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analaysis!$B$2:$B$24</c:f>
              <c:numCache>
                <c:formatCode>0.0%</c:formatCode>
                <c:ptCount val="23"/>
                <c:pt idx="0">
                  <c:v>0.42138999999999999</c:v>
                </c:pt>
                <c:pt idx="1">
                  <c:v>0.37247000000000002</c:v>
                </c:pt>
                <c:pt idx="2">
                  <c:v>0.71601000000000004</c:v>
                </c:pt>
                <c:pt idx="3">
                  <c:v>0.77690999999999999</c:v>
                </c:pt>
                <c:pt idx="4">
                  <c:v>0.39959</c:v>
                </c:pt>
                <c:pt idx="5">
                  <c:v>0.28281000000000001</c:v>
                </c:pt>
                <c:pt idx="6">
                  <c:v>0.16747999999999999</c:v>
                </c:pt>
                <c:pt idx="7">
                  <c:v>-0.39478000000000002</c:v>
                </c:pt>
                <c:pt idx="8">
                  <c:v>0.82484000000000002</c:v>
                </c:pt>
                <c:pt idx="9">
                  <c:v>0.39445999999999998</c:v>
                </c:pt>
                <c:pt idx="10">
                  <c:v>0.19192999999999999</c:v>
                </c:pt>
                <c:pt idx="11">
                  <c:v>0.65686999999999995</c:v>
                </c:pt>
                <c:pt idx="12">
                  <c:v>0.82504</c:v>
                </c:pt>
                <c:pt idx="13">
                  <c:v>0.16775000000000001</c:v>
                </c:pt>
                <c:pt idx="14">
                  <c:v>0.21246000000000001</c:v>
                </c:pt>
                <c:pt idx="15">
                  <c:v>0.27904000000000001</c:v>
                </c:pt>
                <c:pt idx="16">
                  <c:v>0.25524000000000002</c:v>
                </c:pt>
                <c:pt idx="17">
                  <c:v>-1.2149999999999999E-2</c:v>
                </c:pt>
                <c:pt idx="18">
                  <c:v>0.31037999999999999</c:v>
                </c:pt>
                <c:pt idx="19">
                  <c:v>0.35602</c:v>
                </c:pt>
                <c:pt idx="20">
                  <c:v>0.28003</c:v>
                </c:pt>
                <c:pt idx="21">
                  <c:v>-0.15522</c:v>
                </c:pt>
                <c:pt idx="22">
                  <c:v>0.23951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2-7740-B8B2-E1A6A13E56D6}"/>
            </c:ext>
          </c:extLst>
        </c:ser>
        <c:ser>
          <c:idx val="1"/>
          <c:order val="1"/>
          <c:tx>
            <c:strRef>
              <c:f>analaysis!$C$1</c:f>
              <c:strCache>
                <c:ptCount val="1"/>
                <c:pt idx="0">
                  <c:v>Equal</c:v>
                </c:pt>
              </c:strCache>
            </c:strRef>
          </c:tx>
          <c:spPr>
            <a:solidFill>
              <a:schemeClr val="accent1">
                <a:alpha val="47077"/>
              </a:schemeClr>
            </a:solidFill>
            <a:ln>
              <a:noFill/>
            </a:ln>
            <a:effectLst/>
          </c:spPr>
          <c:invertIfNegative val="0"/>
          <c:cat>
            <c:numRef>
              <c:f>analaysis!$A$2:$A$24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analaysis!$C$2:$C$24</c:f>
              <c:numCache>
                <c:formatCode>0.0%</c:formatCode>
                <c:ptCount val="23"/>
                <c:pt idx="0">
                  <c:v>0.23995</c:v>
                </c:pt>
                <c:pt idx="1">
                  <c:v>-1.98E-3</c:v>
                </c:pt>
                <c:pt idx="2">
                  <c:v>0.47392000000000001</c:v>
                </c:pt>
                <c:pt idx="3">
                  <c:v>0.26822000000000001</c:v>
                </c:pt>
                <c:pt idx="4">
                  <c:v>0.12945999999999999</c:v>
                </c:pt>
                <c:pt idx="5">
                  <c:v>0.22306999999999999</c:v>
                </c:pt>
                <c:pt idx="6">
                  <c:v>4.2939999999999999E-2</c:v>
                </c:pt>
                <c:pt idx="7">
                  <c:v>-0.46371000000000001</c:v>
                </c:pt>
                <c:pt idx="8">
                  <c:v>0.41003000000000001</c:v>
                </c:pt>
                <c:pt idx="9">
                  <c:v>0.24759</c:v>
                </c:pt>
                <c:pt idx="10">
                  <c:v>-5.2080000000000001E-2</c:v>
                </c:pt>
                <c:pt idx="11">
                  <c:v>0.20977000000000001</c:v>
                </c:pt>
                <c:pt idx="12">
                  <c:v>0.34939999999999999</c:v>
                </c:pt>
                <c:pt idx="13">
                  <c:v>9.3100000000000002E-2</c:v>
                </c:pt>
                <c:pt idx="14">
                  <c:v>-2.2380000000000001E-2</c:v>
                </c:pt>
                <c:pt idx="15">
                  <c:v>0.21429000000000001</c:v>
                </c:pt>
                <c:pt idx="16">
                  <c:v>0.20796000000000001</c:v>
                </c:pt>
                <c:pt idx="17">
                  <c:v>-8.2680000000000003E-2</c:v>
                </c:pt>
                <c:pt idx="18">
                  <c:v>0.27953</c:v>
                </c:pt>
                <c:pt idx="19">
                  <c:v>0.2009</c:v>
                </c:pt>
                <c:pt idx="20">
                  <c:v>0.25380999999999998</c:v>
                </c:pt>
                <c:pt idx="21">
                  <c:v>-0.14435000000000001</c:v>
                </c:pt>
                <c:pt idx="22">
                  <c:v>0.23616000000000001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72-7740-B8B2-E1A6A13E5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10676496"/>
        <c:axId val="12358816"/>
      </c:barChart>
      <c:catAx>
        <c:axId val="41067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F COMPACT LIGHT" panose="020B0A04030202060204" pitchFamily="34" charset="77"/>
                <a:ea typeface="+mn-ea"/>
                <a:cs typeface="JetBrains Mono" panose="02000009000000000000" pitchFamily="49" charset="0"/>
              </a:defRPr>
            </a:pPr>
            <a:endParaRPr lang="en-US"/>
          </a:p>
        </c:txPr>
        <c:crossAx val="12358816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23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F COMPACT LIGHT" panose="020B0A04030202060204" pitchFamily="34" charset="77"/>
                <a:ea typeface="+mn-ea"/>
                <a:cs typeface="JetBrains Mono" panose="02000009000000000000" pitchFamily="49" charset="0"/>
              </a:defRPr>
            </a:pPr>
            <a:endParaRPr lang="en-US"/>
          </a:p>
        </c:txPr>
        <c:crossAx val="41067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SF COMPACT LIGHT" panose="020B0A04030202060204" pitchFamily="34" charset="77"/>
              <a:ea typeface="+mn-ea"/>
              <a:cs typeface="JetBrains Mono" panose="02000009000000000000" pitchFamily="49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SF COMPACT LIGHT" panose="020B0A04030202060204" pitchFamily="34" charset="77"/>
          <a:cs typeface="JetBrains Mono" panose="02000009000000000000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SF COMPACT MEDIUM" panose="020B0A04030202060204" pitchFamily="34" charset="77"/>
                <a:ea typeface="+mn-ea"/>
                <a:cs typeface="JetBrains Mono" panose="02000009000000000000" pitchFamily="49" charset="0"/>
              </a:defRPr>
            </a:pPr>
            <a:r>
              <a:rPr lang="en-US" b="0" i="0">
                <a:solidFill>
                  <a:schemeClr val="bg1"/>
                </a:solidFill>
                <a:latin typeface="SF COMPACT MEDIUM" panose="020B0A04030202060204" pitchFamily="34" charset="77"/>
              </a:rPr>
              <a:t>Yearly Alpha</a:t>
            </a:r>
          </a:p>
        </c:rich>
      </c:tx>
      <c:layout>
        <c:manualLayout>
          <c:xMode val="edge"/>
          <c:yMode val="edge"/>
          <c:x val="3.2438132733408318E-4"/>
          <c:y val="0"/>
        </c:manualLayout>
      </c:layout>
      <c:overlay val="0"/>
      <c:spPr>
        <a:solidFill>
          <a:schemeClr val="accent2"/>
        </a:solidFill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"Alpha"</c:v>
          </c:tx>
          <c:spPr>
            <a:solidFill>
              <a:schemeClr val="accent2"/>
            </a:solidFill>
          </c:spPr>
          <c:invertIfNegative val="0"/>
          <c:cat>
            <c:numRef>
              <c:f>analaysis!$A$2:$A$24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analaysis!$K$2:$K$24</c:f>
              <c:numCache>
                <c:formatCode>0.0%</c:formatCode>
                <c:ptCount val="23"/>
                <c:pt idx="0">
                  <c:v>0.21711509400875584</c:v>
                </c:pt>
                <c:pt idx="1">
                  <c:v>0.39433925482065879</c:v>
                </c:pt>
                <c:pt idx="2">
                  <c:v>0.41199518127715851</c:v>
                </c:pt>
                <c:pt idx="3">
                  <c:v>0.35285707099178487</c:v>
                </c:pt>
                <c:pt idx="4">
                  <c:v>0.24188062504870445</c:v>
                </c:pt>
                <c:pt idx="5">
                  <c:v>0.18386376186805675</c:v>
                </c:pt>
                <c:pt idx="6">
                  <c:v>2.0363762522676465E-2</c:v>
                </c:pt>
                <c:pt idx="7">
                  <c:v>6.7704998634994684E-2</c:v>
                </c:pt>
                <c:pt idx="8">
                  <c:v>0.67122409751110168</c:v>
                </c:pt>
                <c:pt idx="9">
                  <c:v>0.16905015482356878</c:v>
                </c:pt>
                <c:pt idx="10">
                  <c:v>0.2450113992242362</c:v>
                </c:pt>
                <c:pt idx="11">
                  <c:v>0.5188799347060209</c:v>
                </c:pt>
                <c:pt idx="12">
                  <c:v>0.54975827063097049</c:v>
                </c:pt>
                <c:pt idx="13">
                  <c:v>0.10047489592637127</c:v>
                </c:pt>
                <c:pt idx="14">
                  <c:v>0.23564258209645472</c:v>
                </c:pt>
                <c:pt idx="15">
                  <c:v>0.17791601492522879</c:v>
                </c:pt>
                <c:pt idx="16">
                  <c:v>0.11442291875534072</c:v>
                </c:pt>
                <c:pt idx="17">
                  <c:v>2.8106206602160011E-2</c:v>
                </c:pt>
                <c:pt idx="18">
                  <c:v>9.7706227426229697E-2</c:v>
                </c:pt>
                <c:pt idx="19">
                  <c:v>0.1399745543440718</c:v>
                </c:pt>
                <c:pt idx="20">
                  <c:v>0.26396182069095508</c:v>
                </c:pt>
                <c:pt idx="21">
                  <c:v>0.1399745543440718</c:v>
                </c:pt>
                <c:pt idx="22">
                  <c:v>0.11723358182093513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99-8C40-B61D-859BBA222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10676496"/>
        <c:axId val="12358816"/>
      </c:barChart>
      <c:catAx>
        <c:axId val="41067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F COMPACT LIGHT" panose="020B0A04030202060204" pitchFamily="34" charset="77"/>
                <a:ea typeface="+mn-ea"/>
                <a:cs typeface="JetBrains Mono" panose="02000009000000000000" pitchFamily="49" charset="0"/>
              </a:defRPr>
            </a:pPr>
            <a:endParaRPr lang="en-US"/>
          </a:p>
        </c:txPr>
        <c:crossAx val="12358816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23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F COMPACT LIGHT" panose="020B0A04030202060204" pitchFamily="34" charset="77"/>
                <a:ea typeface="+mn-ea"/>
                <a:cs typeface="JetBrains Mono" panose="02000009000000000000" pitchFamily="49" charset="0"/>
              </a:defRPr>
            </a:pPr>
            <a:endParaRPr lang="en-US"/>
          </a:p>
        </c:txPr>
        <c:crossAx val="410676496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  <a:latin typeface="SF COMPACT LIGHT" panose="020B0A04030202060204" pitchFamily="34" charset="77"/>
          <a:cs typeface="JetBrains Mono" panose="02000009000000000000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SF COMPACT MEDIUM" panose="020B0A04030202060204" pitchFamily="34" charset="77"/>
                <a:ea typeface="+mn-ea"/>
                <a:cs typeface="+mn-cs"/>
              </a:defRPr>
            </a:pPr>
            <a:r>
              <a:rPr lang="en-US" sz="1400" b="0" i="0">
                <a:solidFill>
                  <a:schemeClr val="bg1"/>
                </a:solidFill>
                <a:latin typeface="SF COMPACT MEDIUM" panose="020B0A04030202060204" pitchFamily="34" charset="77"/>
              </a:rPr>
              <a:t> Return since 2001</a:t>
            </a:r>
          </a:p>
        </c:rich>
      </c:tx>
      <c:layout>
        <c:manualLayout>
          <c:xMode val="edge"/>
          <c:yMode val="edge"/>
          <c:x val="1.8052772501733744E-4"/>
          <c:y val="0"/>
        </c:manualLayout>
      </c:layout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SF COMPACT MEDIUM" panose="020B0A04030202060204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analaysis!$L$1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analaysis!$A$2:$A$24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analaysis!$L$2:$L$24</c:f>
              <c:numCache>
                <c:formatCode>_("$"* #,##0_);_("$"* \(#,##0\);_("$"* "-"??_);_(@_)</c:formatCode>
                <c:ptCount val="23"/>
                <c:pt idx="0">
                  <c:v>1421.3899999999999</c:v>
                </c:pt>
                <c:pt idx="1">
                  <c:v>1950.8151332999998</c:v>
                </c:pt>
                <c:pt idx="2">
                  <c:v>3347.6182768941326</c:v>
                </c:pt>
                <c:pt idx="3">
                  <c:v>5948.4163923959532</c:v>
                </c:pt>
                <c:pt idx="4">
                  <c:v>8325.3440986334517</c:v>
                </c:pt>
                <c:pt idx="5">
                  <c:v>10679.834663167978</c:v>
                </c:pt>
                <c:pt idx="6">
                  <c:v>12468.493372555351</c:v>
                </c:pt>
                <c:pt idx="7">
                  <c:v>7546.1815589379494</c:v>
                </c:pt>
                <c:pt idx="8">
                  <c:v>13770.573956012327</c:v>
                </c:pt>
                <c:pt idx="9">
                  <c:v>19202.51455870095</c:v>
                </c:pt>
                <c:pt idx="10">
                  <c:v>22888.053177952421</c:v>
                </c:pt>
                <c:pt idx="11">
                  <c:v>37922.52866895403</c:v>
                </c:pt>
                <c:pt idx="12">
                  <c:v>69210.131721987869</c:v>
                </c:pt>
                <c:pt idx="13">
                  <c:v>80820.131318351341</c:v>
                </c:pt>
                <c:pt idx="14">
                  <c:v>97991.176418248273</c:v>
                </c:pt>
                <c:pt idx="15">
                  <c:v>125334.63428599626</c:v>
                </c:pt>
                <c:pt idx="16">
                  <c:v>157325.04634115397</c:v>
                </c:pt>
                <c:pt idx="17">
                  <c:v>155413.54702810894</c:v>
                </c:pt>
                <c:pt idx="18">
                  <c:v>203650.80375469336</c:v>
                </c:pt>
                <c:pt idx="19">
                  <c:v>276154.56290743931</c:v>
                </c:pt>
                <c:pt idx="20">
                  <c:v>353486.12515840953</c:v>
                </c:pt>
                <c:pt idx="21">
                  <c:v>298618.00881132117</c:v>
                </c:pt>
                <c:pt idx="22">
                  <c:v>370140.00810172071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D-954B-BB24-5E4A61602926}"/>
            </c:ext>
          </c:extLst>
        </c:ser>
        <c:ser>
          <c:idx val="1"/>
          <c:order val="1"/>
          <c:tx>
            <c:strRef>
              <c:f>analaysis!$M$1</c:f>
              <c:strCache>
                <c:ptCount val="1"/>
                <c:pt idx="0">
                  <c:v>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analaysis!$A$2:$A$24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analaysis!$M$2:$M$24</c:f>
              <c:numCache>
                <c:formatCode>_("$"* #,##0_);_("$"* \(#,##0\);_("$"* "-"??_);_(@_)</c:formatCode>
                <c:ptCount val="23"/>
                <c:pt idx="0">
                  <c:v>1239.9499999999998</c:v>
                </c:pt>
                <c:pt idx="1">
                  <c:v>1237.4948989999998</c:v>
                </c:pt>
                <c:pt idx="2">
                  <c:v>1823.96848153408</c:v>
                </c:pt>
                <c:pt idx="3">
                  <c:v>2313.1933076511509</c:v>
                </c:pt>
                <c:pt idx="4">
                  <c:v>2612.6593132596686</c:v>
                </c:pt>
                <c:pt idx="5">
                  <c:v>3195.4652262685026</c:v>
                </c:pt>
                <c:pt idx="6">
                  <c:v>3332.6785030844721</c:v>
                </c:pt>
                <c:pt idx="7">
                  <c:v>1787.2821544191713</c:v>
                </c:pt>
                <c:pt idx="8">
                  <c:v>2520.121456195664</c:v>
                </c:pt>
                <c:pt idx="9">
                  <c:v>3144.0783275351482</c:v>
                </c:pt>
                <c:pt idx="10">
                  <c:v>2980.3347282371178</c:v>
                </c:pt>
                <c:pt idx="11">
                  <c:v>3605.5195441794181</c:v>
                </c:pt>
                <c:pt idx="12">
                  <c:v>4865.2880729157068</c:v>
                </c:pt>
                <c:pt idx="13">
                  <c:v>5318.2463925041593</c:v>
                </c:pt>
                <c:pt idx="14">
                  <c:v>5199.2240382399168</c:v>
                </c:pt>
                <c:pt idx="15">
                  <c:v>6313.3657573943492</c:v>
                </c:pt>
                <c:pt idx="16">
                  <c:v>7626.293300302078</c:v>
                </c:pt>
                <c:pt idx="17">
                  <c:v>6995.7513702331025</c:v>
                </c:pt>
                <c:pt idx="18">
                  <c:v>8951.2737507543625</c:v>
                </c:pt>
                <c:pt idx="19">
                  <c:v>10749.584647280915</c:v>
                </c:pt>
                <c:pt idx="20">
                  <c:v>13477.936726607286</c:v>
                </c:pt>
                <c:pt idx="21">
                  <c:v>11532.396560121524</c:v>
                </c:pt>
                <c:pt idx="22">
                  <c:v>14255.887331759823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D-954B-BB24-5E4A61602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477676096"/>
        <c:axId val="6902608"/>
      </c:barChart>
      <c:catAx>
        <c:axId val="47767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F COMPACT LIGHT" panose="020B0A04030202060204" pitchFamily="34" charset="77"/>
                <a:ea typeface="+mn-ea"/>
                <a:cs typeface="+mn-cs"/>
              </a:defRPr>
            </a:pPr>
            <a:endParaRPr lang="en-US"/>
          </a:p>
        </c:txPr>
        <c:crossAx val="6902608"/>
        <c:crosses val="autoZero"/>
        <c:auto val="1"/>
        <c:lblAlgn val="ctr"/>
        <c:lblOffset val="100"/>
        <c:tickLblSkip val="2"/>
        <c:noMultiLvlLbl val="0"/>
      </c:catAx>
      <c:valAx>
        <c:axId val="69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F COMPACT LIGHT" panose="020B0A04030202060204" pitchFamily="34" charset="77"/>
                <a:ea typeface="+mn-ea"/>
                <a:cs typeface="+mn-cs"/>
              </a:defRPr>
            </a:pPr>
            <a:endParaRPr lang="en-US"/>
          </a:p>
        </c:txPr>
        <c:crossAx val="47767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F COMPACT LIGHT" panose="020B0A04030202060204" pitchFamily="34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>
          <a:latin typeface="SF COMPACT LIGHT" panose="020B0A04030202060204" pitchFamily="34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127000</xdr:rowOff>
    </xdr:from>
    <xdr:to>
      <xdr:col>8</xdr:col>
      <xdr:colOff>508000</xdr:colOff>
      <xdr:row>55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D8ED48-BE9A-D5C7-E309-9ED5A01EE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741178</xdr:colOff>
      <xdr:row>35</xdr:row>
      <xdr:rowOff>70429</xdr:rowOff>
    </xdr:from>
    <xdr:to>
      <xdr:col>20</xdr:col>
      <xdr:colOff>773678</xdr:colOff>
      <xdr:row>53</xdr:row>
      <xdr:rowOff>14598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DFFB67-854B-BD42-9F8F-BE504A16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589712</xdr:colOff>
      <xdr:row>26</xdr:row>
      <xdr:rowOff>157911</xdr:rowOff>
    </xdr:from>
    <xdr:to>
      <xdr:col>15</xdr:col>
      <xdr:colOff>360872</xdr:colOff>
      <xdr:row>47</xdr:row>
      <xdr:rowOff>119811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22D2B-5AED-062F-3EEB-4C7B054E4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rgbClr val="000000"/>
      </a:dk1>
      <a:lt1>
        <a:srgbClr val="FFFFFF"/>
      </a:lt1>
      <a:dk2>
        <a:srgbClr val="FFFFFF"/>
      </a:dk2>
      <a:lt2>
        <a:srgbClr val="E2E2E2"/>
      </a:lt2>
      <a:accent1>
        <a:srgbClr val="F45052"/>
      </a:accent1>
      <a:accent2>
        <a:srgbClr val="3773FF"/>
      </a:accent2>
      <a:accent3>
        <a:srgbClr val="FFE130"/>
      </a:accent3>
      <a:accent4>
        <a:srgbClr val="CD64FF"/>
      </a:accent4>
      <a:accent5>
        <a:srgbClr val="00C181"/>
      </a:accent5>
      <a:accent6>
        <a:srgbClr val="399000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opLeftCell="I1" workbookViewId="0">
      <selection activeCell="U2" sqref="U2:U47"/>
    </sheetView>
  </sheetViews>
  <sheetFormatPr baseColWidth="10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</row>
    <row r="2" spans="1:21">
      <c r="A2">
        <v>2001</v>
      </c>
      <c r="B2" t="s">
        <v>20</v>
      </c>
      <c r="C2">
        <v>0.42138999999999999</v>
      </c>
      <c r="D2">
        <v>7.7999999999999999E-4</v>
      </c>
      <c r="E2">
        <v>1.8202</v>
      </c>
      <c r="F2">
        <v>0.85712999999999995</v>
      </c>
      <c r="G2">
        <v>15.056940000000001</v>
      </c>
      <c r="H2">
        <v>7.9509999999999997E-2</v>
      </c>
      <c r="I2">
        <v>1.03315</v>
      </c>
      <c r="J2">
        <v>-7.3370000000000005E-2</v>
      </c>
      <c r="K2">
        <v>-0.86782000000000004</v>
      </c>
      <c r="L2">
        <v>-8.8090000000000002E-2</v>
      </c>
      <c r="M2">
        <v>-0.89783999999999997</v>
      </c>
      <c r="N2">
        <v>-0.16975999999999999</v>
      </c>
      <c r="O2">
        <v>-1.3212600000000001</v>
      </c>
      <c r="P2">
        <v>9.5990000000000006E-2</v>
      </c>
      <c r="Q2">
        <v>1.4676</v>
      </c>
      <c r="R2">
        <v>1.153E-2</v>
      </c>
      <c r="S2" t="s">
        <v>21</v>
      </c>
      <c r="T2">
        <v>277</v>
      </c>
      <c r="U2" t="str">
        <f>A2&amp;S2</f>
        <v>2001z-score</v>
      </c>
    </row>
    <row r="3" spans="1:21">
      <c r="A3">
        <v>2001</v>
      </c>
      <c r="B3" t="s">
        <v>20</v>
      </c>
      <c r="C3">
        <v>0.23995</v>
      </c>
      <c r="D3">
        <v>0</v>
      </c>
      <c r="E3">
        <v>-10.07156</v>
      </c>
      <c r="F3">
        <v>1</v>
      </c>
      <c r="G3" s="1">
        <v>1.71652941365357E+16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1.0160000000000001E-2</v>
      </c>
      <c r="S3" t="s">
        <v>32</v>
      </c>
      <c r="U3" t="str">
        <f t="shared" ref="U3:U47" si="0">A3&amp;S3</f>
        <v>2001equal</v>
      </c>
    </row>
    <row r="4" spans="1:21">
      <c r="A4">
        <v>2002</v>
      </c>
      <c r="B4" t="s">
        <v>20</v>
      </c>
      <c r="C4">
        <v>0.37247000000000002</v>
      </c>
      <c r="D4">
        <v>1.32E-3</v>
      </c>
      <c r="E4">
        <v>3.5103</v>
      </c>
      <c r="F4">
        <v>0.44219000000000003</v>
      </c>
      <c r="G4">
        <v>11.588419999999999</v>
      </c>
      <c r="H4">
        <v>7.7880000000000005E-2</v>
      </c>
      <c r="I4">
        <v>1.26146</v>
      </c>
      <c r="J4">
        <v>0.11638</v>
      </c>
      <c r="K4">
        <v>1.4068099999999999</v>
      </c>
      <c r="L4">
        <v>-0.23857999999999999</v>
      </c>
      <c r="M4">
        <v>-2.4664000000000001</v>
      </c>
      <c r="N4">
        <v>-3.1710000000000002E-2</v>
      </c>
      <c r="O4">
        <v>-0.39304</v>
      </c>
      <c r="P4">
        <v>9.3030000000000002E-2</v>
      </c>
      <c r="Q4">
        <v>1.1860900000000001</v>
      </c>
      <c r="R4">
        <v>8.4700000000000001E-3</v>
      </c>
      <c r="S4" t="s">
        <v>21</v>
      </c>
      <c r="T4">
        <v>347</v>
      </c>
      <c r="U4" t="str">
        <f t="shared" si="0"/>
        <v>2002z-score</v>
      </c>
    </row>
    <row r="5" spans="1:21">
      <c r="A5">
        <v>2002</v>
      </c>
      <c r="B5" t="s">
        <v>20</v>
      </c>
      <c r="C5">
        <v>-1.98E-3</v>
      </c>
      <c r="D5">
        <v>0</v>
      </c>
      <c r="E5">
        <v>-3.7900399999999999</v>
      </c>
      <c r="F5">
        <v>1</v>
      </c>
      <c r="G5" s="1">
        <v>1.04609187607737E+16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1.345E-2</v>
      </c>
      <c r="S5" t="s">
        <v>32</v>
      </c>
      <c r="U5" t="str">
        <f t="shared" si="0"/>
        <v>2002equal</v>
      </c>
    </row>
    <row r="6" spans="1:21">
      <c r="A6">
        <v>2003</v>
      </c>
      <c r="B6" t="s">
        <v>20</v>
      </c>
      <c r="C6">
        <v>0.71601000000000004</v>
      </c>
      <c r="D6">
        <v>1.3699999999999999E-3</v>
      </c>
      <c r="E6">
        <v>2.8300800000000002</v>
      </c>
      <c r="F6">
        <v>0.49376999999999999</v>
      </c>
      <c r="G6">
        <v>5.9994300000000003</v>
      </c>
      <c r="H6">
        <v>0.13557</v>
      </c>
      <c r="I6">
        <v>1.2314099999999999</v>
      </c>
      <c r="J6">
        <v>-0.21285000000000001</v>
      </c>
      <c r="K6">
        <v>-1.36171</v>
      </c>
      <c r="L6">
        <v>-1.813E-2</v>
      </c>
      <c r="M6">
        <v>-0.12077</v>
      </c>
      <c r="N6">
        <v>-2.9309999999999999E-2</v>
      </c>
      <c r="O6">
        <v>-0.12987000000000001</v>
      </c>
      <c r="P6">
        <v>0.1004</v>
      </c>
      <c r="Q6">
        <v>1.0989800000000001</v>
      </c>
      <c r="R6">
        <v>8.3400000000000002E-3</v>
      </c>
      <c r="S6" t="s">
        <v>21</v>
      </c>
      <c r="T6">
        <v>309</v>
      </c>
      <c r="U6" t="str">
        <f t="shared" si="0"/>
        <v>2003z-score</v>
      </c>
    </row>
    <row r="7" spans="1:21">
      <c r="A7">
        <v>2003</v>
      </c>
      <c r="B7" t="s">
        <v>20</v>
      </c>
      <c r="C7">
        <v>0.47392000000000001</v>
      </c>
      <c r="D7">
        <v>0</v>
      </c>
      <c r="E7">
        <v>15.10111</v>
      </c>
      <c r="F7">
        <v>1</v>
      </c>
      <c r="G7">
        <v>98773719459048.406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7.9699999999999997E-3</v>
      </c>
      <c r="S7" t="s">
        <v>32</v>
      </c>
      <c r="U7" t="str">
        <f t="shared" si="0"/>
        <v>2003equal</v>
      </c>
    </row>
    <row r="8" spans="1:21">
      <c r="A8">
        <v>2004</v>
      </c>
      <c r="B8" t="s">
        <v>20</v>
      </c>
      <c r="C8">
        <v>0.77690999999999999</v>
      </c>
      <c r="D8">
        <v>1.1999999999999999E-3</v>
      </c>
      <c r="E8">
        <v>1.2731699999999999</v>
      </c>
      <c r="F8">
        <v>1.5016</v>
      </c>
      <c r="G8">
        <v>8.3739399999999993</v>
      </c>
      <c r="H8">
        <v>-1.0100800000000001</v>
      </c>
      <c r="I8">
        <v>-3.4407399999999999</v>
      </c>
      <c r="J8">
        <v>0.29221000000000003</v>
      </c>
      <c r="K8">
        <v>0.87050000000000005</v>
      </c>
      <c r="L8">
        <v>0.23960999999999999</v>
      </c>
      <c r="M8">
        <v>0.66071000000000002</v>
      </c>
      <c r="N8">
        <v>0.32181999999999999</v>
      </c>
      <c r="O8">
        <v>0.65495999999999999</v>
      </c>
      <c r="P8">
        <v>2.1850000000000001E-2</v>
      </c>
      <c r="Q8">
        <v>9.2969999999999997E-2</v>
      </c>
      <c r="R8">
        <v>1.6930000000000001E-2</v>
      </c>
      <c r="S8" t="s">
        <v>21</v>
      </c>
      <c r="T8">
        <v>427</v>
      </c>
      <c r="U8" t="str">
        <f t="shared" si="0"/>
        <v>2004z-score</v>
      </c>
    </row>
    <row r="9" spans="1:21">
      <c r="A9">
        <v>2004</v>
      </c>
      <c r="B9" t="s">
        <v>20</v>
      </c>
      <c r="C9">
        <v>0.26822000000000001</v>
      </c>
      <c r="D9">
        <v>0</v>
      </c>
      <c r="E9">
        <v>15.11497</v>
      </c>
      <c r="F9">
        <v>1</v>
      </c>
      <c r="G9">
        <v>151105047666187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7.9000000000000008E-3</v>
      </c>
      <c r="S9" t="s">
        <v>32</v>
      </c>
      <c r="U9" t="str">
        <f t="shared" si="0"/>
        <v>2004equal</v>
      </c>
    </row>
    <row r="10" spans="1:21">
      <c r="A10">
        <v>2005</v>
      </c>
      <c r="B10" t="s">
        <v>20</v>
      </c>
      <c r="C10">
        <v>0.39959</v>
      </c>
      <c r="D10">
        <v>8.5999999999999998E-4</v>
      </c>
      <c r="E10">
        <v>1.90595</v>
      </c>
      <c r="F10">
        <v>0.76927999999999996</v>
      </c>
      <c r="G10">
        <v>8.4644100000000009</v>
      </c>
      <c r="H10">
        <v>-0.13994000000000001</v>
      </c>
      <c r="I10">
        <v>-0.91300000000000003</v>
      </c>
      <c r="J10">
        <v>0.13441</v>
      </c>
      <c r="K10">
        <v>0.58796000000000004</v>
      </c>
      <c r="L10">
        <v>-0.27682000000000001</v>
      </c>
      <c r="M10">
        <v>-1.4333199999999999</v>
      </c>
      <c r="N10">
        <v>0.59162000000000003</v>
      </c>
      <c r="O10">
        <v>1.9356899999999999</v>
      </c>
      <c r="P10">
        <v>0.27622000000000002</v>
      </c>
      <c r="Q10">
        <v>2.1069900000000001</v>
      </c>
      <c r="R10">
        <v>9.1500000000000001E-3</v>
      </c>
      <c r="S10" t="s">
        <v>21</v>
      </c>
      <c r="T10">
        <v>384</v>
      </c>
      <c r="U10" t="str">
        <f t="shared" si="0"/>
        <v>2005z-score</v>
      </c>
    </row>
    <row r="11" spans="1:21">
      <c r="A11">
        <v>2005</v>
      </c>
      <c r="B11" t="s">
        <v>20</v>
      </c>
      <c r="C11">
        <v>0.12945999999999999</v>
      </c>
      <c r="D11">
        <v>0</v>
      </c>
      <c r="E11">
        <v>15.20622</v>
      </c>
      <c r="F11">
        <v>1</v>
      </c>
      <c r="G11">
        <v>402833764785303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7.5100000000000002E-3</v>
      </c>
      <c r="S11" t="s">
        <v>32</v>
      </c>
      <c r="U11" t="str">
        <f t="shared" si="0"/>
        <v>2005equal</v>
      </c>
    </row>
    <row r="12" spans="1:21">
      <c r="A12">
        <v>2006</v>
      </c>
      <c r="B12" t="s">
        <v>20</v>
      </c>
      <c r="C12">
        <v>0.28281000000000001</v>
      </c>
      <c r="D12">
        <v>6.7000000000000002E-4</v>
      </c>
      <c r="E12">
        <v>3.09185</v>
      </c>
      <c r="F12">
        <v>0.57447000000000004</v>
      </c>
      <c r="G12">
        <v>11.29538</v>
      </c>
      <c r="H12">
        <v>0.14241000000000001</v>
      </c>
      <c r="I12">
        <v>2.0806900000000002</v>
      </c>
      <c r="J12">
        <v>-0.11704000000000001</v>
      </c>
      <c r="K12">
        <v>-1.0967499999999999</v>
      </c>
      <c r="L12">
        <v>-0.25281999999999999</v>
      </c>
      <c r="M12">
        <v>-2.5035699999999999</v>
      </c>
      <c r="N12">
        <v>-0.28004000000000001</v>
      </c>
      <c r="O12">
        <v>-2.44034</v>
      </c>
      <c r="P12">
        <v>0.27426</v>
      </c>
      <c r="Q12">
        <v>4.7926900000000003</v>
      </c>
      <c r="R12">
        <v>6.9899999999999997E-3</v>
      </c>
      <c r="S12" t="s">
        <v>21</v>
      </c>
      <c r="T12">
        <v>337</v>
      </c>
      <c r="U12" t="str">
        <f t="shared" si="0"/>
        <v>2006z-score</v>
      </c>
    </row>
    <row r="13" spans="1:21">
      <c r="A13">
        <v>2006</v>
      </c>
      <c r="B13" t="s">
        <v>20</v>
      </c>
      <c r="C13">
        <v>0.22306999999999999</v>
      </c>
      <c r="D13">
        <v>0</v>
      </c>
      <c r="E13">
        <v>14.66778</v>
      </c>
      <c r="F13">
        <v>1</v>
      </c>
      <c r="G13">
        <v>270749089054673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7.6499999999999997E-3</v>
      </c>
      <c r="S13" t="s">
        <v>32</v>
      </c>
      <c r="U13" t="str">
        <f t="shared" si="0"/>
        <v>2006equal</v>
      </c>
    </row>
    <row r="14" spans="1:21">
      <c r="A14">
        <v>2007</v>
      </c>
      <c r="B14" t="s">
        <v>20</v>
      </c>
      <c r="C14">
        <v>0.16747999999999999</v>
      </c>
      <c r="D14" s="1">
        <v>8.0000000000000007E-5</v>
      </c>
      <c r="E14">
        <v>0.34361000000000003</v>
      </c>
      <c r="F14">
        <v>0.79242999999999997</v>
      </c>
      <c r="G14">
        <v>30.176770000000001</v>
      </c>
      <c r="H14">
        <v>0.14429</v>
      </c>
      <c r="I14">
        <v>2.1997200000000001</v>
      </c>
      <c r="J14">
        <v>-0.15903999999999999</v>
      </c>
      <c r="K14">
        <v>-1.70265</v>
      </c>
      <c r="L14">
        <v>-0.17691000000000001</v>
      </c>
      <c r="M14">
        <v>-1.62158</v>
      </c>
      <c r="N14">
        <v>-0.20444999999999999</v>
      </c>
      <c r="O14">
        <v>-1.9205000000000001</v>
      </c>
      <c r="P14">
        <v>0.28819</v>
      </c>
      <c r="Q14">
        <v>6.0182200000000003</v>
      </c>
      <c r="R14">
        <v>9.4900000000000002E-3</v>
      </c>
      <c r="S14" t="s">
        <v>21</v>
      </c>
      <c r="T14">
        <v>435</v>
      </c>
      <c r="U14" t="str">
        <f t="shared" si="0"/>
        <v>2007z-score</v>
      </c>
    </row>
    <row r="15" spans="1:21">
      <c r="A15">
        <v>2007</v>
      </c>
      <c r="B15" t="s">
        <v>20</v>
      </c>
      <c r="C15">
        <v>4.2939999999999999E-2</v>
      </c>
      <c r="D15">
        <v>0</v>
      </c>
      <c r="E15">
        <v>-14.66198</v>
      </c>
      <c r="F15">
        <v>1</v>
      </c>
      <c r="G15">
        <v>1937899216334750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1.0489999999999999E-2</v>
      </c>
      <c r="S15" t="s">
        <v>32</v>
      </c>
      <c r="U15" t="str">
        <f t="shared" si="0"/>
        <v>2007equal</v>
      </c>
    </row>
    <row r="16" spans="1:21">
      <c r="A16">
        <v>2008</v>
      </c>
      <c r="B16" t="s">
        <v>20</v>
      </c>
      <c r="C16">
        <v>-0.39478000000000002</v>
      </c>
      <c r="D16">
        <v>2.5999999999999998E-4</v>
      </c>
      <c r="E16">
        <v>0.40357999999999999</v>
      </c>
      <c r="F16">
        <v>0.77483999999999997</v>
      </c>
      <c r="G16">
        <v>34.667580000000001</v>
      </c>
      <c r="H16">
        <v>9.1299999999999992E-3</v>
      </c>
      <c r="I16">
        <v>0.13283</v>
      </c>
      <c r="J16">
        <v>-0.16632</v>
      </c>
      <c r="K16">
        <v>-2.0935000000000001</v>
      </c>
      <c r="L16">
        <v>-0.47554000000000002</v>
      </c>
      <c r="M16">
        <v>-3.0949399999999998</v>
      </c>
      <c r="N16">
        <v>-0.36814000000000002</v>
      </c>
      <c r="O16">
        <v>-2.2732000000000001</v>
      </c>
      <c r="P16">
        <v>8.9200000000000002E-2</v>
      </c>
      <c r="Q16">
        <v>1.3983099999999999</v>
      </c>
      <c r="R16">
        <v>3.2559999999999999E-2</v>
      </c>
      <c r="S16" t="s">
        <v>21</v>
      </c>
      <c r="T16">
        <v>334</v>
      </c>
      <c r="U16" t="str">
        <f t="shared" si="0"/>
        <v>2008z-score</v>
      </c>
    </row>
    <row r="17" spans="1:21">
      <c r="A17">
        <v>2008</v>
      </c>
      <c r="B17" t="s">
        <v>20</v>
      </c>
      <c r="C17">
        <v>-0.46371000000000001</v>
      </c>
      <c r="D17">
        <v>0</v>
      </c>
      <c r="E17">
        <v>-14.397629999999999</v>
      </c>
      <c r="F17">
        <v>1</v>
      </c>
      <c r="G17" s="1">
        <v>1.06988801840085E+16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4.0750000000000001E-2</v>
      </c>
      <c r="S17" t="s">
        <v>32</v>
      </c>
      <c r="U17" t="str">
        <f t="shared" si="0"/>
        <v>2008equal</v>
      </c>
    </row>
    <row r="18" spans="1:21">
      <c r="A18">
        <v>2009</v>
      </c>
      <c r="B18" t="s">
        <v>20</v>
      </c>
      <c r="C18">
        <v>0.82484000000000002</v>
      </c>
      <c r="D18">
        <v>2.0400000000000001E-3</v>
      </c>
      <c r="E18">
        <v>2.29895</v>
      </c>
      <c r="F18">
        <v>0.55725999999999998</v>
      </c>
      <c r="G18">
        <v>6.7779199999999999</v>
      </c>
      <c r="H18">
        <v>-6.1780000000000002E-2</v>
      </c>
      <c r="I18">
        <v>-0.41449999999999998</v>
      </c>
      <c r="J18">
        <v>2.513E-2</v>
      </c>
      <c r="K18">
        <v>0.20324999999999999</v>
      </c>
      <c r="L18">
        <v>-9.0730000000000005E-2</v>
      </c>
      <c r="M18">
        <v>-0.36451</v>
      </c>
      <c r="N18">
        <v>4.7140000000000001E-2</v>
      </c>
      <c r="O18">
        <v>0.15573000000000001</v>
      </c>
      <c r="P18">
        <v>0.14913999999999999</v>
      </c>
      <c r="Q18">
        <v>1.6901999999999999</v>
      </c>
      <c r="R18">
        <v>1.736E-2</v>
      </c>
      <c r="S18" t="s">
        <v>21</v>
      </c>
      <c r="T18">
        <v>301</v>
      </c>
      <c r="U18" t="str">
        <f t="shared" si="0"/>
        <v>2009z-score</v>
      </c>
    </row>
    <row r="19" spans="1:21">
      <c r="A19">
        <v>2009</v>
      </c>
      <c r="B19" t="s">
        <v>20</v>
      </c>
      <c r="C19">
        <v>0.41003000000000001</v>
      </c>
      <c r="D19">
        <v>0</v>
      </c>
      <c r="E19">
        <v>15.31358</v>
      </c>
      <c r="F19">
        <v>1</v>
      </c>
      <c r="G19">
        <v>97743454723591.094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2.3050000000000001E-2</v>
      </c>
      <c r="S19" t="s">
        <v>32</v>
      </c>
      <c r="U19" t="str">
        <f t="shared" si="0"/>
        <v>2009equal</v>
      </c>
    </row>
    <row r="20" spans="1:21">
      <c r="A20">
        <v>2010</v>
      </c>
      <c r="B20" t="s">
        <v>20</v>
      </c>
      <c r="C20">
        <v>0.39445999999999998</v>
      </c>
      <c r="D20">
        <v>6.2E-4</v>
      </c>
      <c r="E20">
        <v>2.1009199999999999</v>
      </c>
      <c r="F20">
        <v>0.77264999999999995</v>
      </c>
      <c r="G20">
        <v>15.97148</v>
      </c>
      <c r="H20">
        <v>0.18626000000000001</v>
      </c>
      <c r="I20">
        <v>2.63219</v>
      </c>
      <c r="J20">
        <v>0.18443000000000001</v>
      </c>
      <c r="K20">
        <v>2.13056</v>
      </c>
      <c r="L20">
        <v>0.14807999999999999</v>
      </c>
      <c r="M20">
        <v>1.2742199999999999</v>
      </c>
      <c r="N20">
        <v>-0.13164999999999999</v>
      </c>
      <c r="O20">
        <v>-0.89085000000000003</v>
      </c>
      <c r="P20">
        <v>5.1670000000000001E-2</v>
      </c>
      <c r="Q20">
        <v>0.72208000000000006</v>
      </c>
      <c r="R20">
        <v>1.191E-2</v>
      </c>
      <c r="S20" t="s">
        <v>21</v>
      </c>
      <c r="T20">
        <v>438</v>
      </c>
      <c r="U20" t="str">
        <f t="shared" si="0"/>
        <v>2010z-score</v>
      </c>
    </row>
    <row r="21" spans="1:21">
      <c r="A21">
        <v>2010</v>
      </c>
      <c r="B21" t="s">
        <v>20</v>
      </c>
      <c r="C21">
        <v>0.24759</v>
      </c>
      <c r="D21">
        <v>0</v>
      </c>
      <c r="E21">
        <v>1.7520199999999999</v>
      </c>
      <c r="F21">
        <v>1</v>
      </c>
      <c r="G21" s="1">
        <v>1.13076027245912E+16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1.2760000000000001E-2</v>
      </c>
      <c r="S21" t="s">
        <v>32</v>
      </c>
      <c r="U21" t="str">
        <f t="shared" si="0"/>
        <v>2010equal</v>
      </c>
    </row>
    <row r="22" spans="1:21">
      <c r="A22">
        <v>2011</v>
      </c>
      <c r="B22" t="s">
        <v>20</v>
      </c>
      <c r="C22">
        <v>0.19192999999999999</v>
      </c>
      <c r="D22">
        <v>8.7000000000000001E-4</v>
      </c>
      <c r="E22">
        <v>2.53687</v>
      </c>
      <c r="F22">
        <v>0.59321999999999997</v>
      </c>
      <c r="G22">
        <v>16.292439999999999</v>
      </c>
      <c r="H22">
        <v>-0.17169000000000001</v>
      </c>
      <c r="I22">
        <v>-2.1392199999999999</v>
      </c>
      <c r="J22">
        <v>-0.26412000000000002</v>
      </c>
      <c r="K22">
        <v>-2.19841</v>
      </c>
      <c r="L22">
        <v>-0.50438000000000005</v>
      </c>
      <c r="M22">
        <v>-3.4855499999999999</v>
      </c>
      <c r="N22">
        <v>-0.17952000000000001</v>
      </c>
      <c r="O22">
        <v>-1.09398</v>
      </c>
      <c r="P22">
        <v>0.14573</v>
      </c>
      <c r="Q22">
        <v>2.42875</v>
      </c>
      <c r="R22">
        <v>1.312E-2</v>
      </c>
      <c r="S22" t="s">
        <v>21</v>
      </c>
      <c r="T22">
        <v>428</v>
      </c>
      <c r="U22" t="str">
        <f t="shared" si="0"/>
        <v>2011z-score</v>
      </c>
    </row>
    <row r="23" spans="1:21">
      <c r="A23">
        <v>2011</v>
      </c>
      <c r="B23" t="s">
        <v>20</v>
      </c>
      <c r="C23">
        <v>-5.2080000000000001E-2</v>
      </c>
      <c r="D23">
        <v>0</v>
      </c>
      <c r="E23">
        <v>-3.2191700000000001</v>
      </c>
      <c r="F23">
        <v>1</v>
      </c>
      <c r="G23">
        <v>4035334748355330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1.9220000000000001E-2</v>
      </c>
      <c r="S23" t="s">
        <v>32</v>
      </c>
      <c r="U23" t="str">
        <f t="shared" si="0"/>
        <v>2011equal</v>
      </c>
    </row>
    <row r="24" spans="1:21">
      <c r="A24">
        <v>2012</v>
      </c>
      <c r="B24" t="s">
        <v>20</v>
      </c>
      <c r="C24">
        <v>0.65686999999999995</v>
      </c>
      <c r="D24">
        <v>1.66E-3</v>
      </c>
      <c r="E24">
        <v>3.34585</v>
      </c>
      <c r="F24">
        <v>0.57099999999999995</v>
      </c>
      <c r="G24">
        <v>6.6454700000000004</v>
      </c>
      <c r="H24">
        <v>-0.19500000000000001</v>
      </c>
      <c r="I24">
        <v>-1.3774</v>
      </c>
      <c r="J24">
        <v>-0.38314999999999999</v>
      </c>
      <c r="K24">
        <v>-2.0533700000000001</v>
      </c>
      <c r="L24">
        <v>-0.58069999999999999</v>
      </c>
      <c r="M24">
        <v>-2.4540600000000001</v>
      </c>
      <c r="N24">
        <v>-8.9870000000000005E-2</v>
      </c>
      <c r="O24">
        <v>-0.33544000000000002</v>
      </c>
      <c r="P24">
        <v>3.3E-4</v>
      </c>
      <c r="Q24">
        <v>2.8800000000000002E-3</v>
      </c>
      <c r="R24">
        <v>9.2899999999999996E-3</v>
      </c>
      <c r="S24" t="s">
        <v>21</v>
      </c>
      <c r="T24">
        <v>462</v>
      </c>
      <c r="U24" t="str">
        <f t="shared" si="0"/>
        <v>2012z-score</v>
      </c>
    </row>
    <row r="25" spans="1:21">
      <c r="A25">
        <v>2012</v>
      </c>
      <c r="B25" t="s">
        <v>20</v>
      </c>
      <c r="C25">
        <v>0.20977000000000001</v>
      </c>
      <c r="D25">
        <v>0</v>
      </c>
      <c r="E25">
        <v>15.25507</v>
      </c>
      <c r="F25">
        <v>1</v>
      </c>
      <c r="G25">
        <v>145751821461544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8.5900000000000004E-3</v>
      </c>
      <c r="S25" t="s">
        <v>32</v>
      </c>
      <c r="U25" t="str">
        <f t="shared" si="0"/>
        <v>2012equal</v>
      </c>
    </row>
    <row r="26" spans="1:21">
      <c r="A26">
        <v>2013</v>
      </c>
      <c r="B26" t="s">
        <v>20</v>
      </c>
      <c r="C26">
        <v>0.82504</v>
      </c>
      <c r="D26">
        <v>1.74E-3</v>
      </c>
      <c r="E26">
        <v>2.0424000000000002</v>
      </c>
      <c r="F26">
        <v>0.69469000000000003</v>
      </c>
      <c r="G26">
        <v>4.1390500000000001</v>
      </c>
      <c r="H26">
        <v>-0.19097</v>
      </c>
      <c r="I26">
        <v>-0.74382000000000004</v>
      </c>
      <c r="J26">
        <v>-0.29688999999999999</v>
      </c>
      <c r="K26">
        <v>-0.83721999999999996</v>
      </c>
      <c r="L26">
        <v>-0.94989000000000001</v>
      </c>
      <c r="M26">
        <v>-1.9730399999999999</v>
      </c>
      <c r="N26">
        <v>0.58796000000000004</v>
      </c>
      <c r="O26">
        <v>1.2235100000000001</v>
      </c>
      <c r="P26">
        <v>-0.78283000000000003</v>
      </c>
      <c r="Q26">
        <v>-3.1469399999999998</v>
      </c>
      <c r="R26">
        <v>1.4069999999999999E-2</v>
      </c>
      <c r="S26" t="s">
        <v>21</v>
      </c>
      <c r="T26">
        <v>425</v>
      </c>
      <c r="U26" t="str">
        <f t="shared" si="0"/>
        <v>2013z-score</v>
      </c>
    </row>
    <row r="27" spans="1:21">
      <c r="A27">
        <v>2013</v>
      </c>
      <c r="B27" t="s">
        <v>20</v>
      </c>
      <c r="C27">
        <v>0.34939999999999999</v>
      </c>
      <c r="D27">
        <v>0</v>
      </c>
      <c r="E27">
        <v>15.28641</v>
      </c>
      <c r="F27">
        <v>1</v>
      </c>
      <c r="G27">
        <v>369891008976206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6.7999999999999996E-3</v>
      </c>
      <c r="S27" t="s">
        <v>32</v>
      </c>
      <c r="U27" t="str">
        <f t="shared" si="0"/>
        <v>2013equal</v>
      </c>
    </row>
    <row r="28" spans="1:21">
      <c r="A28">
        <v>2014</v>
      </c>
      <c r="B28" t="s">
        <v>20</v>
      </c>
      <c r="C28">
        <v>0.16775000000000001</v>
      </c>
      <c r="D28">
        <v>3.8000000000000002E-4</v>
      </c>
      <c r="E28">
        <v>1.0029399999999999</v>
      </c>
      <c r="F28">
        <v>0.80718999999999996</v>
      </c>
      <c r="G28">
        <v>12.71195</v>
      </c>
      <c r="H28">
        <v>0.12417</v>
      </c>
      <c r="I28">
        <v>1.2859499999999999</v>
      </c>
      <c r="J28">
        <v>-0.48266999999999999</v>
      </c>
      <c r="K28">
        <v>-3.3136899999999998</v>
      </c>
      <c r="L28">
        <v>-0.60311999999999999</v>
      </c>
      <c r="M28">
        <v>-3.7025899999999998</v>
      </c>
      <c r="N28">
        <v>4.3889999999999998E-2</v>
      </c>
      <c r="O28">
        <v>0.16392000000000001</v>
      </c>
      <c r="P28">
        <v>4.7260000000000003E-2</v>
      </c>
      <c r="Q28">
        <v>0.49684</v>
      </c>
      <c r="R28">
        <v>1.069E-2</v>
      </c>
      <c r="S28" t="s">
        <v>21</v>
      </c>
      <c r="T28">
        <v>526</v>
      </c>
      <c r="U28" t="str">
        <f t="shared" si="0"/>
        <v>2014z-score</v>
      </c>
    </row>
    <row r="29" spans="1:21">
      <c r="A29">
        <v>2014</v>
      </c>
      <c r="B29" t="s">
        <v>20</v>
      </c>
      <c r="C29">
        <v>9.3100000000000002E-2</v>
      </c>
      <c r="D29">
        <v>0</v>
      </c>
      <c r="E29">
        <v>15.574909999999999</v>
      </c>
      <c r="F29">
        <v>1</v>
      </c>
      <c r="G29">
        <v>663160233700473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8.0199999999999994E-3</v>
      </c>
      <c r="S29" t="s">
        <v>32</v>
      </c>
      <c r="U29" t="str">
        <f t="shared" si="0"/>
        <v>2014equal</v>
      </c>
    </row>
    <row r="30" spans="1:21">
      <c r="A30">
        <v>2015</v>
      </c>
      <c r="B30" t="s">
        <v>20</v>
      </c>
      <c r="C30">
        <v>0.21246000000000001</v>
      </c>
      <c r="D30">
        <v>8.4000000000000003E-4</v>
      </c>
      <c r="E30">
        <v>1.1468700000000001</v>
      </c>
      <c r="F30">
        <v>0.72252000000000005</v>
      </c>
      <c r="G30">
        <v>8.8217199999999991</v>
      </c>
      <c r="H30">
        <v>-0.45185999999999998</v>
      </c>
      <c r="I30">
        <v>-2.6872199999999999</v>
      </c>
      <c r="J30">
        <v>-0.25270999999999999</v>
      </c>
      <c r="K30">
        <v>-1.19204</v>
      </c>
      <c r="L30">
        <v>-1.17702</v>
      </c>
      <c r="M30">
        <v>-4.2046200000000002</v>
      </c>
      <c r="N30">
        <v>0.23807</v>
      </c>
      <c r="O30">
        <v>0.62717999999999996</v>
      </c>
      <c r="P30">
        <v>-6.8909999999999999E-2</v>
      </c>
      <c r="Q30">
        <v>-0.63634000000000002</v>
      </c>
      <c r="R30">
        <v>1.3950000000000001E-2</v>
      </c>
      <c r="S30" t="s">
        <v>21</v>
      </c>
      <c r="T30">
        <v>556</v>
      </c>
      <c r="U30" t="str">
        <f t="shared" si="0"/>
        <v>2015z-score</v>
      </c>
    </row>
    <row r="31" spans="1:21">
      <c r="A31">
        <v>2015</v>
      </c>
      <c r="B31" t="s">
        <v>20</v>
      </c>
      <c r="C31">
        <v>-2.2380000000000001E-2</v>
      </c>
      <c r="D31">
        <v>0</v>
      </c>
      <c r="E31">
        <v>-15.533010000000001</v>
      </c>
      <c r="F31">
        <v>1</v>
      </c>
      <c r="G31">
        <v>319005131934071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9.7000000000000003E-3</v>
      </c>
      <c r="S31" t="s">
        <v>32</v>
      </c>
      <c r="U31" t="str">
        <f t="shared" si="0"/>
        <v>2015equal</v>
      </c>
    </row>
    <row r="32" spans="1:21">
      <c r="A32">
        <v>2016</v>
      </c>
      <c r="B32" t="s">
        <v>20</v>
      </c>
      <c r="C32">
        <v>0.27904000000000001</v>
      </c>
      <c r="D32">
        <v>6.4999999999999997E-4</v>
      </c>
      <c r="E32">
        <v>2.2812800000000002</v>
      </c>
      <c r="F32">
        <v>0.63458000000000003</v>
      </c>
      <c r="G32">
        <v>16.628620000000002</v>
      </c>
      <c r="H32">
        <v>0.11849999999999999</v>
      </c>
      <c r="I32">
        <v>1.84798</v>
      </c>
      <c r="J32">
        <v>-0.15018000000000001</v>
      </c>
      <c r="K32">
        <v>-2.2721399999999998</v>
      </c>
      <c r="L32">
        <v>3.5799999999999998E-2</v>
      </c>
      <c r="M32">
        <v>0.44923000000000002</v>
      </c>
      <c r="N32">
        <v>8.9859999999999995E-2</v>
      </c>
      <c r="O32">
        <v>0.90513999999999994</v>
      </c>
      <c r="P32">
        <v>0.15895999999999999</v>
      </c>
      <c r="Q32">
        <v>3.8525299999999998</v>
      </c>
      <c r="R32">
        <v>7.5399999999999998E-3</v>
      </c>
      <c r="S32" t="s">
        <v>21</v>
      </c>
      <c r="T32">
        <v>508</v>
      </c>
      <c r="U32" t="str">
        <f t="shared" si="0"/>
        <v>2016z-score</v>
      </c>
    </row>
    <row r="33" spans="1:21">
      <c r="A33">
        <v>2016</v>
      </c>
      <c r="B33" t="s">
        <v>20</v>
      </c>
      <c r="C33">
        <v>0.21429000000000001</v>
      </c>
      <c r="D33">
        <v>0</v>
      </c>
      <c r="E33">
        <v>15.428280000000001</v>
      </c>
      <c r="F33">
        <v>1</v>
      </c>
      <c r="G33">
        <v>25276522513486.699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1.059E-2</v>
      </c>
      <c r="S33" t="s">
        <v>32</v>
      </c>
      <c r="U33" t="str">
        <f t="shared" si="0"/>
        <v>2016equal</v>
      </c>
    </row>
    <row r="34" spans="1:21">
      <c r="A34">
        <v>2017</v>
      </c>
      <c r="B34" t="s">
        <v>20</v>
      </c>
      <c r="C34">
        <v>0.25524000000000002</v>
      </c>
      <c r="D34">
        <v>4.2999999999999999E-4</v>
      </c>
      <c r="E34">
        <v>1.47553</v>
      </c>
      <c r="F34">
        <v>0.69338999999999995</v>
      </c>
      <c r="G34">
        <v>8.0762900000000002</v>
      </c>
      <c r="H34">
        <v>6.4019999999999994E-2</v>
      </c>
      <c r="I34">
        <v>0.68896000000000002</v>
      </c>
      <c r="J34">
        <v>-0.33883999999999997</v>
      </c>
      <c r="K34">
        <v>-5.0576499999999998</v>
      </c>
      <c r="L34">
        <v>-0.21201</v>
      </c>
      <c r="M34">
        <v>-2.0341</v>
      </c>
      <c r="N34">
        <v>0.38722000000000001</v>
      </c>
      <c r="O34">
        <v>3.21434</v>
      </c>
      <c r="P34">
        <v>-1.2789999999999999E-2</v>
      </c>
      <c r="Q34">
        <v>-0.20691000000000001</v>
      </c>
      <c r="R34">
        <v>6.1599999999999997E-3</v>
      </c>
      <c r="S34" t="s">
        <v>21</v>
      </c>
      <c r="T34">
        <v>591</v>
      </c>
      <c r="U34" t="str">
        <f t="shared" si="0"/>
        <v>2017z-score</v>
      </c>
    </row>
    <row r="35" spans="1:21">
      <c r="A35">
        <v>2017</v>
      </c>
      <c r="B35" t="s">
        <v>20</v>
      </c>
      <c r="C35">
        <v>0.20796000000000001</v>
      </c>
      <c r="D35">
        <v>0</v>
      </c>
      <c r="E35">
        <v>14.61191</v>
      </c>
      <c r="F35">
        <v>1</v>
      </c>
      <c r="G35">
        <v>2053118778381690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5.4900000000000001E-3</v>
      </c>
      <c r="S35" t="s">
        <v>32</v>
      </c>
      <c r="U35" t="str">
        <f t="shared" si="0"/>
        <v>2017equal</v>
      </c>
    </row>
    <row r="36" spans="1:21">
      <c r="A36">
        <v>2018</v>
      </c>
      <c r="B36" t="s">
        <v>20</v>
      </c>
      <c r="C36">
        <v>-1.2149999999999999E-2</v>
      </c>
      <c r="D36">
        <v>1.1E-4</v>
      </c>
      <c r="E36">
        <v>0.47252</v>
      </c>
      <c r="F36">
        <v>0.79544999999999999</v>
      </c>
      <c r="G36">
        <v>29.284420000000001</v>
      </c>
      <c r="H36">
        <v>0.17574999999999999</v>
      </c>
      <c r="I36">
        <v>3.63883</v>
      </c>
      <c r="J36">
        <v>-0.28360999999999997</v>
      </c>
      <c r="K36">
        <v>-4.8468200000000001</v>
      </c>
      <c r="L36">
        <v>-0.40606999999999999</v>
      </c>
      <c r="M36">
        <v>-5.7684699999999998</v>
      </c>
      <c r="N36">
        <v>-2.147E-2</v>
      </c>
      <c r="O36">
        <v>-0.25613000000000002</v>
      </c>
      <c r="P36">
        <v>-1.2670000000000001E-2</v>
      </c>
      <c r="Q36">
        <v>-0.25252999999999998</v>
      </c>
      <c r="R36">
        <v>9.9900000000000006E-3</v>
      </c>
      <c r="S36" t="s">
        <v>21</v>
      </c>
      <c r="T36">
        <v>571</v>
      </c>
      <c r="U36" t="str">
        <f t="shared" si="0"/>
        <v>2018z-score</v>
      </c>
    </row>
    <row r="37" spans="1:21">
      <c r="A37">
        <v>2018</v>
      </c>
      <c r="B37" t="s">
        <v>20</v>
      </c>
      <c r="C37">
        <v>-8.2680000000000003E-2</v>
      </c>
      <c r="D37">
        <v>0</v>
      </c>
      <c r="E37">
        <v>-15.50042</v>
      </c>
      <c r="F37">
        <v>1</v>
      </c>
      <c r="G37">
        <v>1891148602845480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9.92E-3</v>
      </c>
      <c r="S37" t="s">
        <v>32</v>
      </c>
      <c r="U37" t="str">
        <f t="shared" si="0"/>
        <v>2018equal</v>
      </c>
    </row>
    <row r="38" spans="1:21">
      <c r="A38">
        <v>2019</v>
      </c>
      <c r="B38" t="s">
        <v>20</v>
      </c>
      <c r="C38">
        <v>0.31037999999999999</v>
      </c>
      <c r="D38">
        <v>3.6999999999999999E-4</v>
      </c>
      <c r="E38">
        <v>1.9132100000000001</v>
      </c>
      <c r="F38">
        <v>0.72679000000000005</v>
      </c>
      <c r="G38">
        <v>20.784040000000001</v>
      </c>
      <c r="H38">
        <v>0.12345</v>
      </c>
      <c r="I38">
        <v>2.3951699999999998</v>
      </c>
      <c r="J38">
        <v>-0.21221000000000001</v>
      </c>
      <c r="K38">
        <v>-3.9862600000000001</v>
      </c>
      <c r="L38">
        <v>-0.15040999999999999</v>
      </c>
      <c r="M38">
        <v>-2.3795999999999999</v>
      </c>
      <c r="N38">
        <v>0.32547999999999999</v>
      </c>
      <c r="O38">
        <v>3.7942100000000001</v>
      </c>
      <c r="P38">
        <v>0.16148000000000001</v>
      </c>
      <c r="Q38">
        <v>3.9464600000000001</v>
      </c>
      <c r="R38">
        <v>5.96E-3</v>
      </c>
      <c r="S38" t="s">
        <v>21</v>
      </c>
      <c r="T38">
        <v>546</v>
      </c>
      <c r="U38" t="str">
        <f t="shared" si="0"/>
        <v>2019z-score</v>
      </c>
    </row>
    <row r="39" spans="1:21">
      <c r="A39">
        <v>2019</v>
      </c>
      <c r="B39" t="s">
        <v>20</v>
      </c>
      <c r="C39">
        <v>0.27953</v>
      </c>
      <c r="D39">
        <v>0</v>
      </c>
      <c r="E39">
        <v>15.424519999999999</v>
      </c>
      <c r="F39">
        <v>1</v>
      </c>
      <c r="G39">
        <v>264459122705260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7.62E-3</v>
      </c>
      <c r="S39" t="s">
        <v>32</v>
      </c>
      <c r="U39" t="str">
        <f t="shared" si="0"/>
        <v>2019equal</v>
      </c>
    </row>
    <row r="40" spans="1:21">
      <c r="A40">
        <v>2020</v>
      </c>
      <c r="B40" t="s">
        <v>20</v>
      </c>
      <c r="C40">
        <v>0.35602</v>
      </c>
      <c r="D40">
        <v>5.1999999999999995E-4</v>
      </c>
      <c r="E40">
        <v>0.56338999999999995</v>
      </c>
      <c r="F40">
        <v>0.75349999999999995</v>
      </c>
      <c r="G40">
        <v>22.649719999999999</v>
      </c>
      <c r="H40">
        <v>0.40265000000000001</v>
      </c>
      <c r="I40">
        <v>3.4081999999999999</v>
      </c>
      <c r="J40">
        <v>-0.11236</v>
      </c>
      <c r="K40">
        <v>-0.81369000000000002</v>
      </c>
      <c r="L40">
        <v>-0.11713999999999999</v>
      </c>
      <c r="M40">
        <v>-0.60324999999999995</v>
      </c>
      <c r="N40">
        <v>0.22967000000000001</v>
      </c>
      <c r="O40">
        <v>0.92273000000000005</v>
      </c>
      <c r="P40">
        <v>0.32602999999999999</v>
      </c>
      <c r="Q40">
        <v>3.5097399999999999</v>
      </c>
      <c r="R40">
        <v>3.058E-2</v>
      </c>
      <c r="S40" t="s">
        <v>21</v>
      </c>
      <c r="T40">
        <v>611</v>
      </c>
      <c r="U40" t="str">
        <f t="shared" si="0"/>
        <v>2020z-score</v>
      </c>
    </row>
    <row r="41" spans="1:21">
      <c r="A41">
        <v>2020</v>
      </c>
      <c r="B41" t="s">
        <v>20</v>
      </c>
      <c r="C41">
        <v>0.2009</v>
      </c>
      <c r="D41">
        <v>0</v>
      </c>
      <c r="E41">
        <v>15.28811</v>
      </c>
      <c r="F41">
        <v>1</v>
      </c>
      <c r="G41">
        <v>89389488228555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3.6499999999999998E-2</v>
      </c>
      <c r="S41" t="s">
        <v>32</v>
      </c>
      <c r="U41" t="str">
        <f t="shared" si="0"/>
        <v>2020equal</v>
      </c>
    </row>
    <row r="42" spans="1:21">
      <c r="A42">
        <v>2021</v>
      </c>
      <c r="B42" t="s">
        <v>20</v>
      </c>
      <c r="C42">
        <v>0.28003</v>
      </c>
      <c r="D42">
        <v>9.3000000000000005E-4</v>
      </c>
      <c r="E42">
        <v>3.2891599999999999</v>
      </c>
      <c r="F42">
        <v>0.69182999999999995</v>
      </c>
      <c r="G42">
        <v>15.485620000000001</v>
      </c>
      <c r="H42">
        <v>0.16225999999999999</v>
      </c>
      <c r="I42">
        <v>3.0731799999999998</v>
      </c>
      <c r="J42">
        <v>-0.14312</v>
      </c>
      <c r="K42">
        <v>-3.6002100000000001</v>
      </c>
      <c r="L42">
        <v>-0.48485</v>
      </c>
      <c r="M42">
        <v>-8.6594499999999996</v>
      </c>
      <c r="N42">
        <v>0.12609999999999999</v>
      </c>
      <c r="O42">
        <v>1.6617599999999999</v>
      </c>
      <c r="P42">
        <v>0.13127</v>
      </c>
      <c r="Q42">
        <v>4.0407099999999998</v>
      </c>
      <c r="R42">
        <v>1.1560000000000001E-2</v>
      </c>
      <c r="S42" t="s">
        <v>21</v>
      </c>
      <c r="T42">
        <v>600</v>
      </c>
      <c r="U42" t="str">
        <f t="shared" si="0"/>
        <v>2021z-score</v>
      </c>
    </row>
    <row r="43" spans="1:21">
      <c r="A43">
        <v>2021</v>
      </c>
      <c r="B43" t="s">
        <v>20</v>
      </c>
      <c r="C43">
        <v>0.25380999999999998</v>
      </c>
      <c r="D43">
        <v>0</v>
      </c>
      <c r="E43">
        <v>15.262790000000001</v>
      </c>
      <c r="F43">
        <v>1</v>
      </c>
      <c r="G43">
        <v>207469907477543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9.4500000000000001E-3</v>
      </c>
      <c r="S43" t="s">
        <v>32</v>
      </c>
      <c r="U43" t="str">
        <f t="shared" si="0"/>
        <v>2021equal</v>
      </c>
    </row>
    <row r="44" spans="1:21">
      <c r="A44">
        <v>2022</v>
      </c>
      <c r="B44" t="s">
        <v>20</v>
      </c>
      <c r="C44">
        <v>-0.15522</v>
      </c>
      <c r="D44">
        <v>5.1999999999999995E-4</v>
      </c>
      <c r="E44">
        <v>1.2206300000000001</v>
      </c>
      <c r="F44">
        <v>0.96904000000000001</v>
      </c>
      <c r="G44">
        <v>33.014270000000003</v>
      </c>
      <c r="H44">
        <v>2.0070000000000001E-2</v>
      </c>
      <c r="I44">
        <v>0.22672</v>
      </c>
      <c r="J44">
        <v>-0.50368999999999997</v>
      </c>
      <c r="K44">
        <v>-7.5376200000000004</v>
      </c>
      <c r="L44">
        <v>-0.50853000000000004</v>
      </c>
      <c r="M44">
        <v>-7.7526200000000003</v>
      </c>
      <c r="N44">
        <v>5.8540000000000002E-2</v>
      </c>
      <c r="O44">
        <v>0.53293999999999997</v>
      </c>
      <c r="P44">
        <v>0.19370000000000001</v>
      </c>
      <c r="Q44">
        <v>3.4111899999999999</v>
      </c>
      <c r="R44">
        <v>2.3650000000000001E-2</v>
      </c>
      <c r="S44" t="s">
        <v>21</v>
      </c>
      <c r="T44">
        <v>696</v>
      </c>
      <c r="U44" t="str">
        <f t="shared" si="0"/>
        <v>2022z-score</v>
      </c>
    </row>
    <row r="45" spans="1:21">
      <c r="A45">
        <v>2022</v>
      </c>
      <c r="B45" t="s">
        <v>20</v>
      </c>
      <c r="C45">
        <v>-0.14435000000000001</v>
      </c>
      <c r="D45">
        <v>0</v>
      </c>
      <c r="E45">
        <v>-15.410159999999999</v>
      </c>
      <c r="F45">
        <v>1</v>
      </c>
      <c r="G45">
        <v>1726574776747330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1.9120000000000002E-2</v>
      </c>
      <c r="S45" t="s">
        <v>32</v>
      </c>
      <c r="U45" t="str">
        <f t="shared" si="0"/>
        <v>2022equal</v>
      </c>
    </row>
    <row r="46" spans="1:21">
      <c r="A46">
        <v>2023</v>
      </c>
      <c r="B46" t="s">
        <v>20</v>
      </c>
      <c r="C46">
        <v>0.23951</v>
      </c>
      <c r="D46">
        <v>4.4000000000000002E-4</v>
      </c>
      <c r="E46">
        <v>1.4296800000000001</v>
      </c>
      <c r="F46">
        <v>0.83987000000000001</v>
      </c>
      <c r="G46">
        <v>17.591570000000001</v>
      </c>
      <c r="H46">
        <v>0.17008000000000001</v>
      </c>
      <c r="I46">
        <v>2.4702299999999999</v>
      </c>
      <c r="J46">
        <v>-0.26519999999999999</v>
      </c>
      <c r="K46">
        <v>-4.2051400000000001</v>
      </c>
      <c r="L46">
        <v>-0.48243999999999998</v>
      </c>
      <c r="M46">
        <v>-6.4407899999999998</v>
      </c>
      <c r="N46">
        <v>0.34811999999999999</v>
      </c>
      <c r="O46">
        <v>3.6770700000000001</v>
      </c>
      <c r="P46">
        <v>0.20200000000000001</v>
      </c>
      <c r="Q46">
        <v>5.0799300000000001</v>
      </c>
      <c r="R46">
        <v>1.0659999999999999E-2</v>
      </c>
      <c r="S46" t="s">
        <v>21</v>
      </c>
      <c r="T46">
        <v>692</v>
      </c>
      <c r="U46" t="str">
        <f t="shared" si="0"/>
        <v>2023z-score</v>
      </c>
    </row>
    <row r="47" spans="1:21">
      <c r="A47">
        <v>2023</v>
      </c>
      <c r="B47" t="s">
        <v>20</v>
      </c>
      <c r="C47">
        <v>0.23616000000000001</v>
      </c>
      <c r="D47">
        <v>0</v>
      </c>
      <c r="E47">
        <v>15.35469</v>
      </c>
      <c r="F47">
        <v>1</v>
      </c>
      <c r="G47">
        <v>33034133794257.801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1.0500000000000001E-2</v>
      </c>
      <c r="S47" t="s">
        <v>32</v>
      </c>
      <c r="U47" t="str">
        <f t="shared" si="0"/>
        <v>2023equal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"/>
  <sheetViews>
    <sheetView tabSelected="1" topLeftCell="A16" zoomScale="119" workbookViewId="0">
      <selection activeCell="E3" sqref="E3"/>
    </sheetView>
  </sheetViews>
  <sheetFormatPr baseColWidth="10" defaultRowHeight="14"/>
  <cols>
    <col min="2" max="7" width="12.33203125" customWidth="1"/>
    <col min="8" max="8" width="12.6640625" customWidth="1"/>
    <col min="9" max="9" width="11.6640625" bestFit="1" customWidth="1"/>
    <col min="10" max="10" width="12.6640625" bestFit="1" customWidth="1"/>
    <col min="11" max="11" width="11.6640625" bestFit="1" customWidth="1"/>
    <col min="12" max="12" width="17.1640625" bestFit="1" customWidth="1"/>
    <col min="13" max="13" width="17.1640625" customWidth="1"/>
  </cols>
  <sheetData>
    <row r="1" spans="1:22">
      <c r="A1" s="2" t="s">
        <v>0</v>
      </c>
      <c r="B1" s="3" t="s">
        <v>22</v>
      </c>
      <c r="C1" s="3" t="s">
        <v>23</v>
      </c>
      <c r="D1" s="4" t="s">
        <v>24</v>
      </c>
      <c r="E1" s="3" t="s">
        <v>22</v>
      </c>
      <c r="F1" s="3" t="s">
        <v>23</v>
      </c>
      <c r="G1" s="4" t="s">
        <v>24</v>
      </c>
      <c r="H1" s="39" t="s">
        <v>22</v>
      </c>
      <c r="I1" s="40"/>
      <c r="J1" s="40"/>
      <c r="K1" s="41"/>
      <c r="L1" s="5" t="s">
        <v>22</v>
      </c>
      <c r="M1" s="5" t="s">
        <v>37</v>
      </c>
    </row>
    <row r="2" spans="1:22">
      <c r="A2" s="6">
        <v>2001</v>
      </c>
      <c r="B2" s="7">
        <f>INDEX('year-data-full'!$C:$R,MATCH(analaysis!$A2&amp;analaysis!B$27,'year-data-full'!$U:$U,0),MATCH(analaysis!$B$28,'year-data-full'!$C$1:$R$1,0))</f>
        <v>0.42138999999999999</v>
      </c>
      <c r="C2" s="7">
        <f>INDEX('year-data-full'!$C:$R,MATCH(analaysis!$A2&amp;analaysis!C$27,'year-data-full'!$U:$U,0),MATCH(analaysis!$B$28,'year-data-full'!$C$1:$R$1,0))</f>
        <v>0.23995</v>
      </c>
      <c r="D2" s="8">
        <f t="shared" ref="D2:D24" si="0">B2-C2</f>
        <v>0.18143999999999999</v>
      </c>
      <c r="E2" s="9">
        <f>INDEX('year-data-full'!$C:$R,MATCH(analaysis!$A2&amp;analaysis!E$27,'year-data-full'!$U:$U,0),MATCH(analaysis!$E$28,'year-data-full'!$C$1:$R$1,0))</f>
        <v>1.153E-2</v>
      </c>
      <c r="F2" s="9">
        <f>INDEX('year-data-full'!$C:$R,MATCH(analaysis!$A2&amp;analaysis!F$27,'year-data-full'!$U:$U,0),MATCH(analaysis!$E$28,'year-data-full'!$C$1:$R$1,0))</f>
        <v>1.0160000000000001E-2</v>
      </c>
      <c r="G2" s="10">
        <f t="shared" ref="G2:G25" si="1">(E2-F2)/F2</f>
        <v>0.13484251968503932</v>
      </c>
      <c r="H2" s="11">
        <f>INDEX('year-data-full'!$C:$R,MATCH(analaysis!$A2&amp;analaysis!H$27,'year-data-full'!$U:$U,0),MATCH(analaysis!$H$28,'year-data-full'!$C$1:$R$1,0))</f>
        <v>0.85712999999999995</v>
      </c>
      <c r="I2" s="12" t="str">
        <f t="shared" ref="I2:I25" si="2">U2</f>
        <v>7.8 bps</v>
      </c>
      <c r="J2" s="13" t="str">
        <f t="shared" ref="J2:J24" si="3">P2</f>
        <v>1.82 *</v>
      </c>
      <c r="K2" s="8">
        <f t="shared" ref="K2:K24" si="4">(1+V2)^252-1</f>
        <v>0.21711509400875584</v>
      </c>
      <c r="L2" s="14">
        <f>(1+B2)*L28</f>
        <v>1421.3899999999999</v>
      </c>
      <c r="M2" s="14">
        <f>(1+C2)*L28</f>
        <v>1239.9499999999998</v>
      </c>
      <c r="N2" s="11">
        <f>INDEX('year-data-full'!$C:$R,MATCH(analaysis!$A2&amp;analaysis!J$27,'year-data-full'!$U:$U,0),MATCH(analaysis!$J$28,'year-data-full'!$C$1:$R$1,0))</f>
        <v>1.8202</v>
      </c>
      <c r="O2" t="str">
        <f t="shared" ref="O2:O24" si="5">IF(N2&gt;2.57,"***",IF(N2&gt;1.96,"**",IF(N2&gt;1.645,"*","")))</f>
        <v>*</v>
      </c>
      <c r="P2" t="str">
        <f t="shared" ref="P2:P24" si="6">ROUND(N2,3)&amp;" "&amp;O2</f>
        <v>1.82 *</v>
      </c>
      <c r="U2" t="str">
        <f t="shared" ref="U2:U25" si="7">ROUND(V2*10000,2)&amp;" bps"</f>
        <v>7.8 bps</v>
      </c>
      <c r="V2" s="15">
        <f>INDEX('year-data-full'!$C:$R,MATCH(analaysis!$A2&amp;analaysis!H$27,'year-data-full'!$U:$U,0),MATCH(analaysis!$I$28,'year-data-full'!$C$1:$R$1,0))</f>
        <v>7.7999999999999999E-4</v>
      </c>
    </row>
    <row r="3" spans="1:22">
      <c r="A3" s="6">
        <v>2002</v>
      </c>
      <c r="B3" s="7">
        <f>INDEX('year-data-full'!$C:$R,MATCH(analaysis!$A3&amp;analaysis!B$27,'year-data-full'!$U:$U,0),MATCH(analaysis!$B$28,'year-data-full'!$C$1:$R$1,0))</f>
        <v>0.37247000000000002</v>
      </c>
      <c r="C3" s="7">
        <f>INDEX('year-data-full'!$C:$R,MATCH(analaysis!$A3&amp;analaysis!C$27,'year-data-full'!$U:$U,0),MATCH(analaysis!$B$28,'year-data-full'!$C$1:$R$1,0))</f>
        <v>-1.98E-3</v>
      </c>
      <c r="D3" s="8">
        <f t="shared" si="0"/>
        <v>0.37445000000000001</v>
      </c>
      <c r="E3" s="9">
        <f>INDEX('year-data-full'!$C:$R,MATCH(analaysis!$A3&amp;analaysis!E$27,'year-data-full'!$U:$U,0),MATCH(analaysis!$E$28,'year-data-full'!$C$1:$R$1,0))</f>
        <v>8.4700000000000001E-3</v>
      </c>
      <c r="F3" s="9">
        <f>INDEX('year-data-full'!$C:$R,MATCH(analaysis!$A3&amp;analaysis!F$27,'year-data-full'!$U:$U,0),MATCH(analaysis!$E$28,'year-data-full'!$C$1:$R$1,0))</f>
        <v>1.345E-2</v>
      </c>
      <c r="G3" s="10">
        <f t="shared" si="1"/>
        <v>-0.37026022304832712</v>
      </c>
      <c r="H3" s="11">
        <f>INDEX('year-data-full'!$C:$R,MATCH(analaysis!$A3&amp;analaysis!H$27,'year-data-full'!$U:$U,0),MATCH(analaysis!$H$28,'year-data-full'!$C$1:$R$1,0))</f>
        <v>0.44219000000000003</v>
      </c>
      <c r="I3" s="12" t="str">
        <f t="shared" si="2"/>
        <v>13.2 bps</v>
      </c>
      <c r="J3" s="13" t="str">
        <f t="shared" si="3"/>
        <v>3.51 ***</v>
      </c>
      <c r="K3" s="8">
        <f t="shared" si="4"/>
        <v>0.39433925482065879</v>
      </c>
      <c r="L3" s="14">
        <f>(1+B3)*L2</f>
        <v>1950.8151332999998</v>
      </c>
      <c r="M3" s="14">
        <f t="shared" ref="M3:M24" si="8">(1+C3)*M2</f>
        <v>1237.4948989999998</v>
      </c>
      <c r="N3" s="11">
        <f>INDEX('year-data-full'!$C:$R,MATCH(analaysis!$A3&amp;analaysis!J$27,'year-data-full'!$U:$U,0),MATCH(analaysis!$J$28,'year-data-full'!$C$1:$R$1,0))</f>
        <v>3.5103</v>
      </c>
      <c r="O3" t="str">
        <f t="shared" si="5"/>
        <v>***</v>
      </c>
      <c r="P3" t="str">
        <f t="shared" si="6"/>
        <v>3.51 ***</v>
      </c>
      <c r="U3" t="str">
        <f t="shared" si="7"/>
        <v>13.2 bps</v>
      </c>
      <c r="V3" s="15">
        <f>INDEX('year-data-full'!$C:$R,MATCH(analaysis!$A3&amp;analaysis!H$27,'year-data-full'!$U:$U,0),MATCH(analaysis!$I$28,'year-data-full'!$C$1:$R$1,0))</f>
        <v>1.32E-3</v>
      </c>
    </row>
    <row r="4" spans="1:22">
      <c r="A4" s="6">
        <v>2003</v>
      </c>
      <c r="B4" s="7">
        <f>INDEX('year-data-full'!$C:$R,MATCH(analaysis!$A4&amp;analaysis!B$27,'year-data-full'!$U:$U,0),MATCH(analaysis!$B$28,'year-data-full'!$C$1:$R$1,0))</f>
        <v>0.71601000000000004</v>
      </c>
      <c r="C4" s="7">
        <f>INDEX('year-data-full'!$C:$R,MATCH(analaysis!$A4&amp;analaysis!C$27,'year-data-full'!$U:$U,0),MATCH(analaysis!$B$28,'year-data-full'!$C$1:$R$1,0))</f>
        <v>0.47392000000000001</v>
      </c>
      <c r="D4" s="8">
        <f t="shared" si="0"/>
        <v>0.24209000000000003</v>
      </c>
      <c r="E4" s="9">
        <f>INDEX('year-data-full'!$C:$R,MATCH(analaysis!$A4&amp;analaysis!E$27,'year-data-full'!$U:$U,0),MATCH(analaysis!$E$28,'year-data-full'!$C$1:$R$1,0))</f>
        <v>8.3400000000000002E-3</v>
      </c>
      <c r="F4" s="9">
        <f>INDEX('year-data-full'!$C:$R,MATCH(analaysis!$A4&amp;analaysis!F$27,'year-data-full'!$U:$U,0),MATCH(analaysis!$E$28,'year-data-full'!$C$1:$R$1,0))</f>
        <v>7.9699999999999997E-3</v>
      </c>
      <c r="G4" s="10">
        <f t="shared" si="1"/>
        <v>4.6424090338770457E-2</v>
      </c>
      <c r="H4" s="11">
        <f>INDEX('year-data-full'!$C:$R,MATCH(analaysis!$A4&amp;analaysis!H$27,'year-data-full'!$U:$U,0),MATCH(analaysis!$H$28,'year-data-full'!$C$1:$R$1,0))</f>
        <v>0.49376999999999999</v>
      </c>
      <c r="I4" s="12" t="str">
        <f t="shared" si="2"/>
        <v>13.7 bps</v>
      </c>
      <c r="J4" s="13" t="str">
        <f t="shared" si="3"/>
        <v>2.83 ***</v>
      </c>
      <c r="K4" s="8">
        <f t="shared" si="4"/>
        <v>0.41199518127715851</v>
      </c>
      <c r="L4" s="14">
        <f t="shared" ref="L3:L24" si="9">(1+B4)*L3</f>
        <v>3347.6182768941326</v>
      </c>
      <c r="M4" s="14">
        <f t="shared" si="8"/>
        <v>1823.96848153408</v>
      </c>
      <c r="N4" s="11">
        <f>INDEX('year-data-full'!$C:$R,MATCH(analaysis!$A4&amp;analaysis!J$27,'year-data-full'!$U:$U,0),MATCH(analaysis!$J$28,'year-data-full'!$C$1:$R$1,0))</f>
        <v>2.8300800000000002</v>
      </c>
      <c r="O4" t="str">
        <f t="shared" si="5"/>
        <v>***</v>
      </c>
      <c r="P4" t="str">
        <f t="shared" si="6"/>
        <v>2.83 ***</v>
      </c>
      <c r="U4" t="str">
        <f t="shared" si="7"/>
        <v>13.7 bps</v>
      </c>
      <c r="V4" s="15">
        <f>INDEX('year-data-full'!$C:$R,MATCH(analaysis!$A4&amp;analaysis!H$27,'year-data-full'!$U:$U,0),MATCH(analaysis!$I$28,'year-data-full'!$C$1:$R$1,0))</f>
        <v>1.3699999999999999E-3</v>
      </c>
    </row>
    <row r="5" spans="1:22">
      <c r="A5" s="6">
        <v>2004</v>
      </c>
      <c r="B5" s="7">
        <f>INDEX('year-data-full'!$C:$R,MATCH(analaysis!$A5&amp;analaysis!B$27,'year-data-full'!$U:$U,0),MATCH(analaysis!$B$28,'year-data-full'!$C$1:$R$1,0))</f>
        <v>0.77690999999999999</v>
      </c>
      <c r="C5" s="7">
        <f>INDEX('year-data-full'!$C:$R,MATCH(analaysis!$A5&amp;analaysis!C$27,'year-data-full'!$U:$U,0),MATCH(analaysis!$B$28,'year-data-full'!$C$1:$R$1,0))</f>
        <v>0.26822000000000001</v>
      </c>
      <c r="D5" s="8">
        <f t="shared" si="0"/>
        <v>0.50868999999999998</v>
      </c>
      <c r="E5" s="9">
        <f>INDEX('year-data-full'!$C:$R,MATCH(analaysis!$A5&amp;analaysis!E$27,'year-data-full'!$U:$U,0),MATCH(analaysis!$E$28,'year-data-full'!$C$1:$R$1,0))</f>
        <v>1.6930000000000001E-2</v>
      </c>
      <c r="F5" s="9">
        <f>INDEX('year-data-full'!$C:$R,MATCH(analaysis!$A5&amp;analaysis!F$27,'year-data-full'!$U:$U,0),MATCH(analaysis!$E$28,'year-data-full'!$C$1:$R$1,0))</f>
        <v>7.9000000000000008E-3</v>
      </c>
      <c r="G5" s="10">
        <f t="shared" si="1"/>
        <v>1.1430379746835442</v>
      </c>
      <c r="H5" s="11">
        <f>INDEX('year-data-full'!$C:$R,MATCH(analaysis!$A5&amp;analaysis!H$27,'year-data-full'!$U:$U,0),MATCH(analaysis!$H$28,'year-data-full'!$C$1:$R$1,0))</f>
        <v>1.5016</v>
      </c>
      <c r="I5" s="12" t="str">
        <f t="shared" si="2"/>
        <v>12 bps</v>
      </c>
      <c r="J5" s="13" t="str">
        <f t="shared" si="3"/>
        <v xml:space="preserve">1.273 </v>
      </c>
      <c r="K5" s="8">
        <f t="shared" si="4"/>
        <v>0.35285707099178487</v>
      </c>
      <c r="L5" s="14">
        <f t="shared" si="9"/>
        <v>5948.4163923959532</v>
      </c>
      <c r="M5" s="14">
        <f t="shared" si="8"/>
        <v>2313.1933076511509</v>
      </c>
      <c r="N5" s="11">
        <f>INDEX('year-data-full'!$C:$R,MATCH(analaysis!$A5&amp;analaysis!J$27,'year-data-full'!$U:$U,0),MATCH(analaysis!$J$28,'year-data-full'!$C$1:$R$1,0))</f>
        <v>1.2731699999999999</v>
      </c>
      <c r="O5" t="str">
        <f t="shared" si="5"/>
        <v/>
      </c>
      <c r="P5" t="str">
        <f t="shared" si="6"/>
        <v xml:space="preserve">1.273 </v>
      </c>
      <c r="U5" t="str">
        <f t="shared" si="7"/>
        <v>12 bps</v>
      </c>
      <c r="V5" s="15">
        <f>INDEX('year-data-full'!$C:$R,MATCH(analaysis!$A5&amp;analaysis!H$27,'year-data-full'!$U:$U,0),MATCH(analaysis!$I$28,'year-data-full'!$C$1:$R$1,0))</f>
        <v>1.1999999999999999E-3</v>
      </c>
    </row>
    <row r="6" spans="1:22">
      <c r="A6" s="6">
        <v>2005</v>
      </c>
      <c r="B6" s="7">
        <f>INDEX('year-data-full'!$C:$R,MATCH(analaysis!$A6&amp;analaysis!B$27,'year-data-full'!$U:$U,0),MATCH(analaysis!$B$28,'year-data-full'!$C$1:$R$1,0))</f>
        <v>0.39959</v>
      </c>
      <c r="C6" s="7">
        <f>INDEX('year-data-full'!$C:$R,MATCH(analaysis!$A6&amp;analaysis!C$27,'year-data-full'!$U:$U,0),MATCH(analaysis!$B$28,'year-data-full'!$C$1:$R$1,0))</f>
        <v>0.12945999999999999</v>
      </c>
      <c r="D6" s="8">
        <f t="shared" si="0"/>
        <v>0.27012999999999998</v>
      </c>
      <c r="E6" s="9">
        <f>INDEX('year-data-full'!$C:$R,MATCH(analaysis!$A6&amp;analaysis!E$27,'year-data-full'!$U:$U,0),MATCH(analaysis!$E$28,'year-data-full'!$C$1:$R$1,0))</f>
        <v>9.1500000000000001E-3</v>
      </c>
      <c r="F6" s="9">
        <f>INDEX('year-data-full'!$C:$R,MATCH(analaysis!$A6&amp;analaysis!F$27,'year-data-full'!$U:$U,0),MATCH(analaysis!$E$28,'year-data-full'!$C$1:$R$1,0))</f>
        <v>7.5100000000000002E-3</v>
      </c>
      <c r="G6" s="10">
        <f t="shared" si="1"/>
        <v>0.21837549933422104</v>
      </c>
      <c r="H6" s="11">
        <f>INDEX('year-data-full'!$C:$R,MATCH(analaysis!$A6&amp;analaysis!H$27,'year-data-full'!$U:$U,0),MATCH(analaysis!$H$28,'year-data-full'!$C$1:$R$1,0))</f>
        <v>0.76927999999999996</v>
      </c>
      <c r="I6" s="12" t="str">
        <f t="shared" si="2"/>
        <v>8.6 bps</v>
      </c>
      <c r="J6" s="13" t="str">
        <f t="shared" si="3"/>
        <v>1.906 *</v>
      </c>
      <c r="K6" s="8">
        <f t="shared" si="4"/>
        <v>0.24188062504870445</v>
      </c>
      <c r="L6" s="14">
        <f t="shared" si="9"/>
        <v>8325.3440986334517</v>
      </c>
      <c r="M6" s="14">
        <f t="shared" si="8"/>
        <v>2612.6593132596686</v>
      </c>
      <c r="N6" s="11">
        <f>INDEX('year-data-full'!$C:$R,MATCH(analaysis!$A6&amp;analaysis!J$27,'year-data-full'!$U:$U,0),MATCH(analaysis!$J$28,'year-data-full'!$C$1:$R$1,0))</f>
        <v>1.90595</v>
      </c>
      <c r="O6" t="str">
        <f t="shared" si="5"/>
        <v>*</v>
      </c>
      <c r="P6" t="str">
        <f t="shared" si="6"/>
        <v>1.906 *</v>
      </c>
      <c r="U6" t="str">
        <f t="shared" si="7"/>
        <v>8.6 bps</v>
      </c>
      <c r="V6" s="15">
        <f>INDEX('year-data-full'!$C:$R,MATCH(analaysis!$A6&amp;analaysis!H$27,'year-data-full'!$U:$U,0),MATCH(analaysis!$I$28,'year-data-full'!$C$1:$R$1,0))</f>
        <v>8.5999999999999998E-4</v>
      </c>
    </row>
    <row r="7" spans="1:22">
      <c r="A7" s="6">
        <v>2006</v>
      </c>
      <c r="B7" s="7">
        <f>INDEX('year-data-full'!$C:$R,MATCH(analaysis!$A7&amp;analaysis!B$27,'year-data-full'!$U:$U,0),MATCH(analaysis!$B$28,'year-data-full'!$C$1:$R$1,0))</f>
        <v>0.28281000000000001</v>
      </c>
      <c r="C7" s="7">
        <f>INDEX('year-data-full'!$C:$R,MATCH(analaysis!$A7&amp;analaysis!C$27,'year-data-full'!$U:$U,0),MATCH(analaysis!$B$28,'year-data-full'!$C$1:$R$1,0))</f>
        <v>0.22306999999999999</v>
      </c>
      <c r="D7" s="8">
        <f t="shared" si="0"/>
        <v>5.9740000000000015E-2</v>
      </c>
      <c r="E7" s="9">
        <f>INDEX('year-data-full'!$C:$R,MATCH(analaysis!$A7&amp;analaysis!E$27,'year-data-full'!$U:$U,0),MATCH(analaysis!$E$28,'year-data-full'!$C$1:$R$1,0))</f>
        <v>6.9899999999999997E-3</v>
      </c>
      <c r="F7" s="9">
        <f>INDEX('year-data-full'!$C:$R,MATCH(analaysis!$A7&amp;analaysis!F$27,'year-data-full'!$U:$U,0),MATCH(analaysis!$E$28,'year-data-full'!$C$1:$R$1,0))</f>
        <v>7.6499999999999997E-3</v>
      </c>
      <c r="G7" s="10">
        <f t="shared" si="1"/>
        <v>-8.6274509803921567E-2</v>
      </c>
      <c r="H7" s="11">
        <f>INDEX('year-data-full'!$C:$R,MATCH(analaysis!$A7&amp;analaysis!H$27,'year-data-full'!$U:$U,0),MATCH(analaysis!$H$28,'year-data-full'!$C$1:$R$1,0))</f>
        <v>0.57447000000000004</v>
      </c>
      <c r="I7" s="12" t="str">
        <f t="shared" si="2"/>
        <v>6.7 bps</v>
      </c>
      <c r="J7" s="13" t="str">
        <f t="shared" si="3"/>
        <v>3.092 ***</v>
      </c>
      <c r="K7" s="8">
        <f t="shared" si="4"/>
        <v>0.18386376186805675</v>
      </c>
      <c r="L7" s="14">
        <f t="shared" si="9"/>
        <v>10679.834663167978</v>
      </c>
      <c r="M7" s="14">
        <f t="shared" si="8"/>
        <v>3195.4652262685026</v>
      </c>
      <c r="N7" s="11">
        <f>INDEX('year-data-full'!$C:$R,MATCH(analaysis!$A7&amp;analaysis!J$27,'year-data-full'!$U:$U,0),MATCH(analaysis!$J$28,'year-data-full'!$C$1:$R$1,0))</f>
        <v>3.09185</v>
      </c>
      <c r="O7" t="str">
        <f t="shared" si="5"/>
        <v>***</v>
      </c>
      <c r="P7" t="str">
        <f t="shared" si="6"/>
        <v>3.092 ***</v>
      </c>
      <c r="U7" t="str">
        <f t="shared" si="7"/>
        <v>6.7 bps</v>
      </c>
      <c r="V7" s="15">
        <f>INDEX('year-data-full'!$C:$R,MATCH(analaysis!$A7&amp;analaysis!H$27,'year-data-full'!$U:$U,0),MATCH(analaysis!$I$28,'year-data-full'!$C$1:$R$1,0))</f>
        <v>6.7000000000000002E-4</v>
      </c>
    </row>
    <row r="8" spans="1:22">
      <c r="A8" s="6">
        <v>2007</v>
      </c>
      <c r="B8" s="7">
        <f>INDEX('year-data-full'!$C:$R,MATCH(analaysis!$A8&amp;analaysis!B$27,'year-data-full'!$U:$U,0),MATCH(analaysis!$B$28,'year-data-full'!$C$1:$R$1,0))</f>
        <v>0.16747999999999999</v>
      </c>
      <c r="C8" s="7">
        <f>INDEX('year-data-full'!$C:$R,MATCH(analaysis!$A8&amp;analaysis!C$27,'year-data-full'!$U:$U,0),MATCH(analaysis!$B$28,'year-data-full'!$C$1:$R$1,0))</f>
        <v>4.2939999999999999E-2</v>
      </c>
      <c r="D8" s="8">
        <f t="shared" si="0"/>
        <v>0.12453999999999998</v>
      </c>
      <c r="E8" s="9">
        <f>INDEX('year-data-full'!$C:$R,MATCH(analaysis!$A8&amp;analaysis!E$27,'year-data-full'!$U:$U,0),MATCH(analaysis!$E$28,'year-data-full'!$C$1:$R$1,0))</f>
        <v>9.4900000000000002E-3</v>
      </c>
      <c r="F8" s="9">
        <f>INDEX('year-data-full'!$C:$R,MATCH(analaysis!$A8&amp;analaysis!F$27,'year-data-full'!$U:$U,0),MATCH(analaysis!$E$28,'year-data-full'!$C$1:$R$1,0))</f>
        <v>1.0489999999999999E-2</v>
      </c>
      <c r="G8" s="10">
        <f t="shared" si="1"/>
        <v>-9.53288846520495E-2</v>
      </c>
      <c r="H8" s="11">
        <f>INDEX('year-data-full'!$C:$R,MATCH(analaysis!$A8&amp;analaysis!H$27,'year-data-full'!$U:$U,0),MATCH(analaysis!$H$28,'year-data-full'!$C$1:$R$1,0))</f>
        <v>0.79242999999999997</v>
      </c>
      <c r="I8" s="12" t="str">
        <f t="shared" si="2"/>
        <v>0.8 bps</v>
      </c>
      <c r="J8" s="13" t="str">
        <f t="shared" si="3"/>
        <v xml:space="preserve">0.344 </v>
      </c>
      <c r="K8" s="8">
        <f t="shared" si="4"/>
        <v>2.0363762522676465E-2</v>
      </c>
      <c r="L8" s="14">
        <f t="shared" si="9"/>
        <v>12468.493372555351</v>
      </c>
      <c r="M8" s="14">
        <f t="shared" si="8"/>
        <v>3332.6785030844721</v>
      </c>
      <c r="N8" s="11">
        <f>INDEX('year-data-full'!$C:$R,MATCH(analaysis!$A8&amp;analaysis!J$27,'year-data-full'!$U:$U,0),MATCH(analaysis!$J$28,'year-data-full'!$C$1:$R$1,0))</f>
        <v>0.34361000000000003</v>
      </c>
      <c r="O8" t="str">
        <f t="shared" si="5"/>
        <v/>
      </c>
      <c r="P8" t="str">
        <f t="shared" si="6"/>
        <v xml:space="preserve">0.344 </v>
      </c>
      <c r="U8" t="str">
        <f t="shared" si="7"/>
        <v>0.8 bps</v>
      </c>
      <c r="V8" s="15">
        <f>INDEX('year-data-full'!$C:$R,MATCH(analaysis!$A8&amp;analaysis!H$27,'year-data-full'!$U:$U,0),MATCH(analaysis!$I$28,'year-data-full'!$C$1:$R$1,0))</f>
        <v>8.0000000000000007E-5</v>
      </c>
    </row>
    <row r="9" spans="1:22">
      <c r="A9" s="6">
        <v>2008</v>
      </c>
      <c r="B9" s="7">
        <f>INDEX('year-data-full'!$C:$R,MATCH(analaysis!$A9&amp;analaysis!B$27,'year-data-full'!$U:$U,0),MATCH(analaysis!$B$28,'year-data-full'!$C$1:$R$1,0))</f>
        <v>-0.39478000000000002</v>
      </c>
      <c r="C9" s="7">
        <f>INDEX('year-data-full'!$C:$R,MATCH(analaysis!$A9&amp;analaysis!C$27,'year-data-full'!$U:$U,0),MATCH(analaysis!$B$28,'year-data-full'!$C$1:$R$1,0))</f>
        <v>-0.46371000000000001</v>
      </c>
      <c r="D9" s="8">
        <f t="shared" si="0"/>
        <v>6.8929999999999991E-2</v>
      </c>
      <c r="E9" s="9">
        <f>INDEX('year-data-full'!$C:$R,MATCH(analaysis!$A9&amp;analaysis!E$27,'year-data-full'!$U:$U,0),MATCH(analaysis!$E$28,'year-data-full'!$C$1:$R$1,0))</f>
        <v>3.2559999999999999E-2</v>
      </c>
      <c r="F9" s="9">
        <f>INDEX('year-data-full'!$C:$R,MATCH(analaysis!$A9&amp;analaysis!F$27,'year-data-full'!$U:$U,0),MATCH(analaysis!$E$28,'year-data-full'!$C$1:$R$1,0))</f>
        <v>4.0750000000000001E-2</v>
      </c>
      <c r="G9" s="10">
        <f t="shared" si="1"/>
        <v>-0.2009815950920246</v>
      </c>
      <c r="H9" s="11">
        <f>INDEX('year-data-full'!$C:$R,MATCH(analaysis!$A9&amp;analaysis!H$27,'year-data-full'!$U:$U,0),MATCH(analaysis!$H$28,'year-data-full'!$C$1:$R$1,0))</f>
        <v>0.77483999999999997</v>
      </c>
      <c r="I9" s="12" t="str">
        <f t="shared" si="2"/>
        <v>2.6 bps</v>
      </c>
      <c r="J9" s="13" t="str">
        <f t="shared" si="3"/>
        <v xml:space="preserve">0.404 </v>
      </c>
      <c r="K9" s="8">
        <f t="shared" si="4"/>
        <v>6.7704998634994684E-2</v>
      </c>
      <c r="L9" s="14">
        <f t="shared" si="9"/>
        <v>7546.1815589379494</v>
      </c>
      <c r="M9" s="14">
        <f t="shared" si="8"/>
        <v>1787.2821544191713</v>
      </c>
      <c r="N9" s="11">
        <f>INDEX('year-data-full'!$C:$R,MATCH(analaysis!$A9&amp;analaysis!J$27,'year-data-full'!$U:$U,0),MATCH(analaysis!$J$28,'year-data-full'!$C$1:$R$1,0))</f>
        <v>0.40357999999999999</v>
      </c>
      <c r="O9" t="str">
        <f t="shared" si="5"/>
        <v/>
      </c>
      <c r="P9" t="str">
        <f t="shared" si="6"/>
        <v xml:space="preserve">0.404 </v>
      </c>
      <c r="U9" t="str">
        <f t="shared" si="7"/>
        <v>2.6 bps</v>
      </c>
      <c r="V9" s="15">
        <f>INDEX('year-data-full'!$C:$R,MATCH(analaysis!$A9&amp;analaysis!H$27,'year-data-full'!$U:$U,0),MATCH(analaysis!$I$28,'year-data-full'!$C$1:$R$1,0))</f>
        <v>2.5999999999999998E-4</v>
      </c>
    </row>
    <row r="10" spans="1:22">
      <c r="A10" s="6">
        <v>2009</v>
      </c>
      <c r="B10" s="7">
        <f>INDEX('year-data-full'!$C:$R,MATCH(analaysis!$A10&amp;analaysis!B$27,'year-data-full'!$U:$U,0),MATCH(analaysis!$B$28,'year-data-full'!$C$1:$R$1,0))</f>
        <v>0.82484000000000002</v>
      </c>
      <c r="C10" s="7">
        <f>INDEX('year-data-full'!$C:$R,MATCH(analaysis!$A10&amp;analaysis!C$27,'year-data-full'!$U:$U,0),MATCH(analaysis!$B$28,'year-data-full'!$C$1:$R$1,0))</f>
        <v>0.41003000000000001</v>
      </c>
      <c r="D10" s="8">
        <f t="shared" si="0"/>
        <v>0.41481000000000001</v>
      </c>
      <c r="E10" s="9">
        <f>INDEX('year-data-full'!$C:$R,MATCH(analaysis!$A10&amp;analaysis!E$27,'year-data-full'!$U:$U,0),MATCH(analaysis!$E$28,'year-data-full'!$C$1:$R$1,0))</f>
        <v>1.736E-2</v>
      </c>
      <c r="F10" s="9">
        <f>INDEX('year-data-full'!$C:$R,MATCH(analaysis!$A10&amp;analaysis!F$27,'year-data-full'!$U:$U,0),MATCH(analaysis!$E$28,'year-data-full'!$C$1:$R$1,0))</f>
        <v>2.3050000000000001E-2</v>
      </c>
      <c r="G10" s="10">
        <f t="shared" si="1"/>
        <v>-0.24685466377440349</v>
      </c>
      <c r="H10" s="11">
        <f>INDEX('year-data-full'!$C:$R,MATCH(analaysis!$A10&amp;analaysis!H$27,'year-data-full'!$U:$U,0),MATCH(analaysis!$H$28,'year-data-full'!$C$1:$R$1,0))</f>
        <v>0.55725999999999998</v>
      </c>
      <c r="I10" s="12" t="str">
        <f t="shared" si="2"/>
        <v>20.4 bps</v>
      </c>
      <c r="J10" s="13" t="str">
        <f t="shared" si="3"/>
        <v>2.299 **</v>
      </c>
      <c r="K10" s="8">
        <f t="shared" si="4"/>
        <v>0.67122409751110168</v>
      </c>
      <c r="L10" s="14">
        <f t="shared" si="9"/>
        <v>13770.573956012327</v>
      </c>
      <c r="M10" s="14">
        <f t="shared" si="8"/>
        <v>2520.121456195664</v>
      </c>
      <c r="N10" s="11">
        <f>INDEX('year-data-full'!$C:$R,MATCH(analaysis!$A10&amp;analaysis!J$27,'year-data-full'!$U:$U,0),MATCH(analaysis!$J$28,'year-data-full'!$C$1:$R$1,0))</f>
        <v>2.29895</v>
      </c>
      <c r="O10" t="str">
        <f t="shared" si="5"/>
        <v>**</v>
      </c>
      <c r="P10" t="str">
        <f t="shared" si="6"/>
        <v>2.299 **</v>
      </c>
      <c r="U10" t="str">
        <f t="shared" si="7"/>
        <v>20.4 bps</v>
      </c>
      <c r="V10" s="15">
        <f>INDEX('year-data-full'!$C:$R,MATCH(analaysis!$A10&amp;analaysis!H$27,'year-data-full'!$U:$U,0),MATCH(analaysis!$I$28,'year-data-full'!$C$1:$R$1,0))</f>
        <v>2.0400000000000001E-3</v>
      </c>
    </row>
    <row r="11" spans="1:22">
      <c r="A11" s="6">
        <v>2010</v>
      </c>
      <c r="B11" s="7">
        <f>INDEX('year-data-full'!$C:$R,MATCH(analaysis!$A11&amp;analaysis!B$27,'year-data-full'!$U:$U,0),MATCH(analaysis!$B$28,'year-data-full'!$C$1:$R$1,0))</f>
        <v>0.39445999999999998</v>
      </c>
      <c r="C11" s="7">
        <f>INDEX('year-data-full'!$C:$R,MATCH(analaysis!$A11&amp;analaysis!C$27,'year-data-full'!$U:$U,0),MATCH(analaysis!$B$28,'year-data-full'!$C$1:$R$1,0))</f>
        <v>0.24759</v>
      </c>
      <c r="D11" s="8">
        <f t="shared" si="0"/>
        <v>0.14686999999999997</v>
      </c>
      <c r="E11" s="9">
        <f>INDEX('year-data-full'!$C:$R,MATCH(analaysis!$A11&amp;analaysis!E$27,'year-data-full'!$U:$U,0),MATCH(analaysis!$E$28,'year-data-full'!$C$1:$R$1,0))</f>
        <v>1.191E-2</v>
      </c>
      <c r="F11" s="9">
        <f>INDEX('year-data-full'!$C:$R,MATCH(analaysis!$A11&amp;analaysis!F$27,'year-data-full'!$U:$U,0),MATCH(analaysis!$E$28,'year-data-full'!$C$1:$R$1,0))</f>
        <v>1.2760000000000001E-2</v>
      </c>
      <c r="G11" s="10">
        <f t="shared" si="1"/>
        <v>-6.6614420062695925E-2</v>
      </c>
      <c r="H11" s="11">
        <f>INDEX('year-data-full'!$C:$R,MATCH(analaysis!$A11&amp;analaysis!H$27,'year-data-full'!$U:$U,0),MATCH(analaysis!$H$28,'year-data-full'!$C$1:$R$1,0))</f>
        <v>0.77264999999999995</v>
      </c>
      <c r="I11" s="12" t="str">
        <f t="shared" si="2"/>
        <v>6.2 bps</v>
      </c>
      <c r="J11" s="13" t="str">
        <f t="shared" si="3"/>
        <v>2.101 **</v>
      </c>
      <c r="K11" s="8">
        <f t="shared" si="4"/>
        <v>0.16905015482356878</v>
      </c>
      <c r="L11" s="14">
        <f t="shared" si="9"/>
        <v>19202.51455870095</v>
      </c>
      <c r="M11" s="14">
        <f t="shared" si="8"/>
        <v>3144.0783275351482</v>
      </c>
      <c r="N11" s="11">
        <f>INDEX('year-data-full'!$C:$R,MATCH(analaysis!$A11&amp;analaysis!J$27,'year-data-full'!$U:$U,0),MATCH(analaysis!$J$28,'year-data-full'!$C$1:$R$1,0))</f>
        <v>2.1009199999999999</v>
      </c>
      <c r="O11" t="str">
        <f t="shared" si="5"/>
        <v>**</v>
      </c>
      <c r="P11" t="str">
        <f t="shared" si="6"/>
        <v>2.101 **</v>
      </c>
      <c r="U11" t="str">
        <f t="shared" si="7"/>
        <v>6.2 bps</v>
      </c>
      <c r="V11" s="15">
        <f>INDEX('year-data-full'!$C:$R,MATCH(analaysis!$A11&amp;analaysis!H$27,'year-data-full'!$U:$U,0),MATCH(analaysis!$I$28,'year-data-full'!$C$1:$R$1,0))</f>
        <v>6.2E-4</v>
      </c>
    </row>
    <row r="12" spans="1:22">
      <c r="A12" s="6">
        <v>2011</v>
      </c>
      <c r="B12" s="7">
        <f>INDEX('year-data-full'!$C:$R,MATCH(analaysis!$A12&amp;analaysis!B$27,'year-data-full'!$U:$U,0),MATCH(analaysis!$B$28,'year-data-full'!$C$1:$R$1,0))</f>
        <v>0.19192999999999999</v>
      </c>
      <c r="C12" s="7">
        <f>INDEX('year-data-full'!$C:$R,MATCH(analaysis!$A12&amp;analaysis!C$27,'year-data-full'!$U:$U,0),MATCH(analaysis!$B$28,'year-data-full'!$C$1:$R$1,0))</f>
        <v>-5.2080000000000001E-2</v>
      </c>
      <c r="D12" s="8">
        <f t="shared" si="0"/>
        <v>0.24401</v>
      </c>
      <c r="E12" s="9">
        <f>INDEX('year-data-full'!$C:$R,MATCH(analaysis!$A12&amp;analaysis!E$27,'year-data-full'!$U:$U,0),MATCH(analaysis!$E$28,'year-data-full'!$C$1:$R$1,0))</f>
        <v>1.312E-2</v>
      </c>
      <c r="F12" s="9">
        <f>INDEX('year-data-full'!$C:$R,MATCH(analaysis!$A12&amp;analaysis!F$27,'year-data-full'!$U:$U,0),MATCH(analaysis!$E$28,'year-data-full'!$C$1:$R$1,0))</f>
        <v>1.9220000000000001E-2</v>
      </c>
      <c r="G12" s="10">
        <f t="shared" si="1"/>
        <v>-0.31737773152965665</v>
      </c>
      <c r="H12" s="11">
        <f>INDEX('year-data-full'!$C:$R,MATCH(analaysis!$A12&amp;analaysis!H$27,'year-data-full'!$U:$U,0),MATCH(analaysis!$H$28,'year-data-full'!$C$1:$R$1,0))</f>
        <v>0.59321999999999997</v>
      </c>
      <c r="I12" s="12" t="str">
        <f t="shared" si="2"/>
        <v>8.7 bps</v>
      </c>
      <c r="J12" s="13" t="str">
        <f t="shared" si="3"/>
        <v>2.537 **</v>
      </c>
      <c r="K12" s="8">
        <f t="shared" si="4"/>
        <v>0.2450113992242362</v>
      </c>
      <c r="L12" s="14">
        <f t="shared" si="9"/>
        <v>22888.053177952421</v>
      </c>
      <c r="M12" s="14">
        <f t="shared" si="8"/>
        <v>2980.3347282371178</v>
      </c>
      <c r="N12" s="11">
        <f>INDEX('year-data-full'!$C:$R,MATCH(analaysis!$A12&amp;analaysis!J$27,'year-data-full'!$U:$U,0),MATCH(analaysis!$J$28,'year-data-full'!$C$1:$R$1,0))</f>
        <v>2.53687</v>
      </c>
      <c r="O12" t="str">
        <f t="shared" si="5"/>
        <v>**</v>
      </c>
      <c r="P12" t="str">
        <f t="shared" si="6"/>
        <v>2.537 **</v>
      </c>
      <c r="U12" t="str">
        <f t="shared" si="7"/>
        <v>8.7 bps</v>
      </c>
      <c r="V12" s="15">
        <f>INDEX('year-data-full'!$C:$R,MATCH(analaysis!$A12&amp;analaysis!H$27,'year-data-full'!$U:$U,0),MATCH(analaysis!$I$28,'year-data-full'!$C$1:$R$1,0))</f>
        <v>8.7000000000000001E-4</v>
      </c>
    </row>
    <row r="13" spans="1:22">
      <c r="A13" s="6">
        <v>2012</v>
      </c>
      <c r="B13" s="7">
        <f>INDEX('year-data-full'!$C:$R,MATCH(analaysis!$A13&amp;analaysis!B$27,'year-data-full'!$U:$U,0),MATCH(analaysis!$B$28,'year-data-full'!$C$1:$R$1,0))</f>
        <v>0.65686999999999995</v>
      </c>
      <c r="C13" s="7">
        <f>INDEX('year-data-full'!$C:$R,MATCH(analaysis!$A13&amp;analaysis!C$27,'year-data-full'!$U:$U,0),MATCH(analaysis!$B$28,'year-data-full'!$C$1:$R$1,0))</f>
        <v>0.20977000000000001</v>
      </c>
      <c r="D13" s="8">
        <f t="shared" si="0"/>
        <v>0.44709999999999994</v>
      </c>
      <c r="E13" s="9">
        <f>INDEX('year-data-full'!$C:$R,MATCH(analaysis!$A13&amp;analaysis!E$27,'year-data-full'!$U:$U,0),MATCH(analaysis!$E$28,'year-data-full'!$C$1:$R$1,0))</f>
        <v>9.2899999999999996E-3</v>
      </c>
      <c r="F13" s="9">
        <f>INDEX('year-data-full'!$C:$R,MATCH(analaysis!$A13&amp;analaysis!F$27,'year-data-full'!$U:$U,0),MATCH(analaysis!$E$28,'year-data-full'!$C$1:$R$1,0))</f>
        <v>8.5900000000000004E-3</v>
      </c>
      <c r="G13" s="10">
        <f t="shared" si="1"/>
        <v>8.1490104772991762E-2</v>
      </c>
      <c r="H13" s="11">
        <f>INDEX('year-data-full'!$C:$R,MATCH(analaysis!$A13&amp;analaysis!H$27,'year-data-full'!$U:$U,0),MATCH(analaysis!$H$28,'year-data-full'!$C$1:$R$1,0))</f>
        <v>0.57099999999999995</v>
      </c>
      <c r="I13" s="12" t="str">
        <f t="shared" si="2"/>
        <v>16.6 bps</v>
      </c>
      <c r="J13" s="13" t="str">
        <f t="shared" si="3"/>
        <v>3.346 ***</v>
      </c>
      <c r="K13" s="8">
        <f t="shared" si="4"/>
        <v>0.5188799347060209</v>
      </c>
      <c r="L13" s="14">
        <f t="shared" si="9"/>
        <v>37922.52866895403</v>
      </c>
      <c r="M13" s="14">
        <f t="shared" si="8"/>
        <v>3605.5195441794181</v>
      </c>
      <c r="N13" s="11">
        <f>INDEX('year-data-full'!$C:$R,MATCH(analaysis!$A13&amp;analaysis!J$27,'year-data-full'!$U:$U,0),MATCH(analaysis!$J$28,'year-data-full'!$C$1:$R$1,0))</f>
        <v>3.34585</v>
      </c>
      <c r="O13" t="str">
        <f t="shared" si="5"/>
        <v>***</v>
      </c>
      <c r="P13" t="str">
        <f t="shared" si="6"/>
        <v>3.346 ***</v>
      </c>
      <c r="U13" t="str">
        <f t="shared" si="7"/>
        <v>16.6 bps</v>
      </c>
      <c r="V13" s="15">
        <f>INDEX('year-data-full'!$C:$R,MATCH(analaysis!$A13&amp;analaysis!H$27,'year-data-full'!$U:$U,0),MATCH(analaysis!$I$28,'year-data-full'!$C$1:$R$1,0))</f>
        <v>1.66E-3</v>
      </c>
    </row>
    <row r="14" spans="1:22">
      <c r="A14" s="6">
        <v>2013</v>
      </c>
      <c r="B14" s="7">
        <f>INDEX('year-data-full'!$C:$R,MATCH(analaysis!$A14&amp;analaysis!B$27,'year-data-full'!$U:$U,0),MATCH(analaysis!$B$28,'year-data-full'!$C$1:$R$1,0))</f>
        <v>0.82504</v>
      </c>
      <c r="C14" s="7">
        <f>INDEX('year-data-full'!$C:$R,MATCH(analaysis!$A14&amp;analaysis!C$27,'year-data-full'!$U:$U,0),MATCH(analaysis!$B$28,'year-data-full'!$C$1:$R$1,0))</f>
        <v>0.34939999999999999</v>
      </c>
      <c r="D14" s="8">
        <f t="shared" si="0"/>
        <v>0.47564000000000001</v>
      </c>
      <c r="E14" s="9">
        <f>INDEX('year-data-full'!$C:$R,MATCH(analaysis!$A14&amp;analaysis!E$27,'year-data-full'!$U:$U,0),MATCH(analaysis!$E$28,'year-data-full'!$C$1:$R$1,0))</f>
        <v>1.4069999999999999E-2</v>
      </c>
      <c r="F14" s="9">
        <f>INDEX('year-data-full'!$C:$R,MATCH(analaysis!$A14&amp;analaysis!F$27,'year-data-full'!$U:$U,0),MATCH(analaysis!$E$28,'year-data-full'!$C$1:$R$1,0))</f>
        <v>6.7999999999999996E-3</v>
      </c>
      <c r="G14" s="10">
        <f t="shared" si="1"/>
        <v>1.0691176470588235</v>
      </c>
      <c r="H14" s="11">
        <f>INDEX('year-data-full'!$C:$R,MATCH(analaysis!$A14&amp;analaysis!H$27,'year-data-full'!$U:$U,0),MATCH(analaysis!$H$28,'year-data-full'!$C$1:$R$1,0))</f>
        <v>0.69469000000000003</v>
      </c>
      <c r="I14" s="12" t="str">
        <f t="shared" si="2"/>
        <v>17.4 bps</v>
      </c>
      <c r="J14" s="13" t="str">
        <f t="shared" si="3"/>
        <v>2.042 **</v>
      </c>
      <c r="K14" s="8">
        <f t="shared" si="4"/>
        <v>0.54975827063097049</v>
      </c>
      <c r="L14" s="14">
        <f t="shared" si="9"/>
        <v>69210.131721987869</v>
      </c>
      <c r="M14" s="14">
        <f t="shared" si="8"/>
        <v>4865.2880729157068</v>
      </c>
      <c r="N14" s="11">
        <f>INDEX('year-data-full'!$C:$R,MATCH(analaysis!$A14&amp;analaysis!J$27,'year-data-full'!$U:$U,0),MATCH(analaysis!$J$28,'year-data-full'!$C$1:$R$1,0))</f>
        <v>2.0424000000000002</v>
      </c>
      <c r="O14" t="str">
        <f t="shared" si="5"/>
        <v>**</v>
      </c>
      <c r="P14" t="str">
        <f t="shared" si="6"/>
        <v>2.042 **</v>
      </c>
      <c r="U14" t="str">
        <f t="shared" si="7"/>
        <v>17.4 bps</v>
      </c>
      <c r="V14" s="15">
        <f>INDEX('year-data-full'!$C:$R,MATCH(analaysis!$A14&amp;analaysis!H$27,'year-data-full'!$U:$U,0),MATCH(analaysis!$I$28,'year-data-full'!$C$1:$R$1,0))</f>
        <v>1.74E-3</v>
      </c>
    </row>
    <row r="15" spans="1:22">
      <c r="A15" s="6">
        <v>2014</v>
      </c>
      <c r="B15" s="7">
        <f>INDEX('year-data-full'!$C:$R,MATCH(analaysis!$A15&amp;analaysis!B$27,'year-data-full'!$U:$U,0),MATCH(analaysis!$B$28,'year-data-full'!$C$1:$R$1,0))</f>
        <v>0.16775000000000001</v>
      </c>
      <c r="C15" s="7">
        <f>INDEX('year-data-full'!$C:$R,MATCH(analaysis!$A15&amp;analaysis!C$27,'year-data-full'!$U:$U,0),MATCH(analaysis!$B$28,'year-data-full'!$C$1:$R$1,0))</f>
        <v>9.3100000000000002E-2</v>
      </c>
      <c r="D15" s="8">
        <f t="shared" si="0"/>
        <v>7.4650000000000008E-2</v>
      </c>
      <c r="E15" s="9">
        <f>INDEX('year-data-full'!$C:$R,MATCH(analaysis!$A15&amp;analaysis!E$27,'year-data-full'!$U:$U,0),MATCH(analaysis!$E$28,'year-data-full'!$C$1:$R$1,0))</f>
        <v>1.069E-2</v>
      </c>
      <c r="F15" s="9">
        <f>INDEX('year-data-full'!$C:$R,MATCH(analaysis!$A15&amp;analaysis!F$27,'year-data-full'!$U:$U,0),MATCH(analaysis!$E$28,'year-data-full'!$C$1:$R$1,0))</f>
        <v>8.0199999999999994E-3</v>
      </c>
      <c r="G15" s="10">
        <f t="shared" si="1"/>
        <v>0.33291770573566093</v>
      </c>
      <c r="H15" s="11">
        <f>INDEX('year-data-full'!$C:$R,MATCH(analaysis!$A15&amp;analaysis!H$27,'year-data-full'!$U:$U,0),MATCH(analaysis!$H$28,'year-data-full'!$C$1:$R$1,0))</f>
        <v>0.80718999999999996</v>
      </c>
      <c r="I15" s="12" t="str">
        <f t="shared" si="2"/>
        <v>3.8 bps</v>
      </c>
      <c r="J15" s="13" t="str">
        <f t="shared" si="3"/>
        <v xml:space="preserve">1.003 </v>
      </c>
      <c r="K15" s="8">
        <f t="shared" si="4"/>
        <v>0.10047489592637127</v>
      </c>
      <c r="L15" s="14">
        <f t="shared" si="9"/>
        <v>80820.131318351341</v>
      </c>
      <c r="M15" s="14">
        <f t="shared" si="8"/>
        <v>5318.2463925041593</v>
      </c>
      <c r="N15" s="11">
        <f>INDEX('year-data-full'!$C:$R,MATCH(analaysis!$A15&amp;analaysis!J$27,'year-data-full'!$U:$U,0),MATCH(analaysis!$J$28,'year-data-full'!$C$1:$R$1,0))</f>
        <v>1.0029399999999999</v>
      </c>
      <c r="O15" t="str">
        <f t="shared" si="5"/>
        <v/>
      </c>
      <c r="P15" t="str">
        <f t="shared" si="6"/>
        <v xml:space="preserve">1.003 </v>
      </c>
      <c r="U15" t="str">
        <f t="shared" si="7"/>
        <v>3.8 bps</v>
      </c>
      <c r="V15" s="15">
        <f>INDEX('year-data-full'!$C:$R,MATCH(analaysis!$A15&amp;analaysis!H$27,'year-data-full'!$U:$U,0),MATCH(analaysis!$I$28,'year-data-full'!$C$1:$R$1,0))</f>
        <v>3.8000000000000002E-4</v>
      </c>
    </row>
    <row r="16" spans="1:22">
      <c r="A16" s="6">
        <v>2015</v>
      </c>
      <c r="B16" s="7">
        <f>INDEX('year-data-full'!$C:$R,MATCH(analaysis!$A16&amp;analaysis!B$27,'year-data-full'!$U:$U,0),MATCH(analaysis!$B$28,'year-data-full'!$C$1:$R$1,0))</f>
        <v>0.21246000000000001</v>
      </c>
      <c r="C16" s="7">
        <f>INDEX('year-data-full'!$C:$R,MATCH(analaysis!$A16&amp;analaysis!C$27,'year-data-full'!$U:$U,0),MATCH(analaysis!$B$28,'year-data-full'!$C$1:$R$1,0))</f>
        <v>-2.2380000000000001E-2</v>
      </c>
      <c r="D16" s="8">
        <f t="shared" si="0"/>
        <v>0.23484000000000002</v>
      </c>
      <c r="E16" s="9">
        <f>INDEX('year-data-full'!$C:$R,MATCH(analaysis!$A16&amp;analaysis!E$27,'year-data-full'!$U:$U,0),MATCH(analaysis!$E$28,'year-data-full'!$C$1:$R$1,0))</f>
        <v>1.3950000000000001E-2</v>
      </c>
      <c r="F16" s="9">
        <f>INDEX('year-data-full'!$C:$R,MATCH(analaysis!$A16&amp;analaysis!F$27,'year-data-full'!$U:$U,0),MATCH(analaysis!$E$28,'year-data-full'!$C$1:$R$1,0))</f>
        <v>9.7000000000000003E-3</v>
      </c>
      <c r="G16" s="10">
        <f t="shared" si="1"/>
        <v>0.43814432989690721</v>
      </c>
      <c r="H16" s="11">
        <f>INDEX('year-data-full'!$C:$R,MATCH(analaysis!$A16&amp;analaysis!H$27,'year-data-full'!$U:$U,0),MATCH(analaysis!$H$28,'year-data-full'!$C$1:$R$1,0))</f>
        <v>0.72252000000000005</v>
      </c>
      <c r="I16" s="12" t="str">
        <f t="shared" si="2"/>
        <v>8.4 bps</v>
      </c>
      <c r="J16" s="13" t="str">
        <f t="shared" si="3"/>
        <v xml:space="preserve">1.147 </v>
      </c>
      <c r="K16" s="8">
        <f t="shared" si="4"/>
        <v>0.23564258209645472</v>
      </c>
      <c r="L16" s="14">
        <f t="shared" si="9"/>
        <v>97991.176418248273</v>
      </c>
      <c r="M16" s="14">
        <f t="shared" si="8"/>
        <v>5199.2240382399168</v>
      </c>
      <c r="N16" s="11">
        <f>INDEX('year-data-full'!$C:$R,MATCH(analaysis!$A16&amp;analaysis!J$27,'year-data-full'!$U:$U,0),MATCH(analaysis!$J$28,'year-data-full'!$C$1:$R$1,0))</f>
        <v>1.1468700000000001</v>
      </c>
      <c r="O16" t="str">
        <f t="shared" si="5"/>
        <v/>
      </c>
      <c r="P16" t="str">
        <f t="shared" si="6"/>
        <v xml:space="preserve">1.147 </v>
      </c>
      <c r="U16" t="str">
        <f t="shared" si="7"/>
        <v>8.4 bps</v>
      </c>
      <c r="V16" s="15">
        <f>INDEX('year-data-full'!$C:$R,MATCH(analaysis!$A16&amp;analaysis!H$27,'year-data-full'!$U:$U,0),MATCH(analaysis!$I$28,'year-data-full'!$C$1:$R$1,0))</f>
        <v>8.4000000000000003E-4</v>
      </c>
    </row>
    <row r="17" spans="1:22">
      <c r="A17" s="6">
        <v>2016</v>
      </c>
      <c r="B17" s="7">
        <f>INDEX('year-data-full'!$C:$R,MATCH(analaysis!$A17&amp;analaysis!B$27,'year-data-full'!$U:$U,0),MATCH(analaysis!$B$28,'year-data-full'!$C$1:$R$1,0))</f>
        <v>0.27904000000000001</v>
      </c>
      <c r="C17" s="7">
        <f>INDEX('year-data-full'!$C:$R,MATCH(analaysis!$A17&amp;analaysis!C$27,'year-data-full'!$U:$U,0),MATCH(analaysis!$B$28,'year-data-full'!$C$1:$R$1,0))</f>
        <v>0.21429000000000001</v>
      </c>
      <c r="D17" s="8">
        <f t="shared" si="0"/>
        <v>6.4750000000000002E-2</v>
      </c>
      <c r="E17" s="9">
        <f>INDEX('year-data-full'!$C:$R,MATCH(analaysis!$A17&amp;analaysis!E$27,'year-data-full'!$U:$U,0),MATCH(analaysis!$E$28,'year-data-full'!$C$1:$R$1,0))</f>
        <v>7.5399999999999998E-3</v>
      </c>
      <c r="F17" s="9">
        <f>INDEX('year-data-full'!$C:$R,MATCH(analaysis!$A17&amp;analaysis!F$27,'year-data-full'!$U:$U,0),MATCH(analaysis!$E$28,'year-data-full'!$C$1:$R$1,0))</f>
        <v>1.059E-2</v>
      </c>
      <c r="G17" s="10">
        <f t="shared" si="1"/>
        <v>-0.28800755429650621</v>
      </c>
      <c r="H17" s="11">
        <f>INDEX('year-data-full'!$C:$R,MATCH(analaysis!$A17&amp;analaysis!H$27,'year-data-full'!$U:$U,0),MATCH(analaysis!$H$28,'year-data-full'!$C$1:$R$1,0))</f>
        <v>0.63458000000000003</v>
      </c>
      <c r="I17" s="12" t="str">
        <f t="shared" si="2"/>
        <v>6.5 bps</v>
      </c>
      <c r="J17" s="13" t="str">
        <f t="shared" si="3"/>
        <v>2.281 **</v>
      </c>
      <c r="K17" s="8">
        <f t="shared" si="4"/>
        <v>0.17791601492522879</v>
      </c>
      <c r="L17" s="14">
        <f>(1+B17)*L16</f>
        <v>125334.63428599626</v>
      </c>
      <c r="M17" s="14">
        <f t="shared" si="8"/>
        <v>6313.3657573943492</v>
      </c>
      <c r="N17" s="11">
        <f>INDEX('year-data-full'!$C:$R,MATCH(analaysis!$A17&amp;analaysis!J$27,'year-data-full'!$U:$U,0),MATCH(analaysis!$J$28,'year-data-full'!$C$1:$R$1,0))</f>
        <v>2.2812800000000002</v>
      </c>
      <c r="O17" t="str">
        <f t="shared" si="5"/>
        <v>**</v>
      </c>
      <c r="P17" t="str">
        <f t="shared" si="6"/>
        <v>2.281 **</v>
      </c>
      <c r="U17" t="str">
        <f t="shared" si="7"/>
        <v>6.5 bps</v>
      </c>
      <c r="V17" s="15">
        <f>INDEX('year-data-full'!$C:$R,MATCH(analaysis!$A17&amp;analaysis!H$27,'year-data-full'!$U:$U,0),MATCH(analaysis!$I$28,'year-data-full'!$C$1:$R$1,0))</f>
        <v>6.4999999999999997E-4</v>
      </c>
    </row>
    <row r="18" spans="1:22">
      <c r="A18" s="6">
        <v>2017</v>
      </c>
      <c r="B18" s="7">
        <f>INDEX('year-data-full'!$C:$R,MATCH(analaysis!$A18&amp;analaysis!B$27,'year-data-full'!$U:$U,0),MATCH(analaysis!$B$28,'year-data-full'!$C$1:$R$1,0))</f>
        <v>0.25524000000000002</v>
      </c>
      <c r="C18" s="7">
        <f>INDEX('year-data-full'!$C:$R,MATCH(analaysis!$A18&amp;analaysis!C$27,'year-data-full'!$U:$U,0),MATCH(analaysis!$B$28,'year-data-full'!$C$1:$R$1,0))</f>
        <v>0.20796000000000001</v>
      </c>
      <c r="D18" s="8">
        <f t="shared" si="0"/>
        <v>4.7280000000000016E-2</v>
      </c>
      <c r="E18" s="9">
        <f>INDEX('year-data-full'!$C:$R,MATCH(analaysis!$A18&amp;analaysis!E$27,'year-data-full'!$U:$U,0),MATCH(analaysis!$E$28,'year-data-full'!$C$1:$R$1,0))</f>
        <v>6.1599999999999997E-3</v>
      </c>
      <c r="F18" s="9">
        <f>INDEX('year-data-full'!$C:$R,MATCH(analaysis!$A18&amp;analaysis!F$27,'year-data-full'!$U:$U,0),MATCH(analaysis!$E$28,'year-data-full'!$C$1:$R$1,0))</f>
        <v>5.4900000000000001E-3</v>
      </c>
      <c r="G18" s="10">
        <f t="shared" si="1"/>
        <v>0.12204007285974491</v>
      </c>
      <c r="H18" s="11">
        <f>INDEX('year-data-full'!$C:$R,MATCH(analaysis!$A18&amp;analaysis!H$27,'year-data-full'!$U:$U,0),MATCH(analaysis!$H$28,'year-data-full'!$C$1:$R$1,0))</f>
        <v>0.69338999999999995</v>
      </c>
      <c r="I18" s="12" t="str">
        <f t="shared" si="2"/>
        <v>4.3 bps</v>
      </c>
      <c r="J18" s="13" t="str">
        <f t="shared" si="3"/>
        <v xml:space="preserve">1.476 </v>
      </c>
      <c r="K18" s="8">
        <f t="shared" si="4"/>
        <v>0.11442291875534072</v>
      </c>
      <c r="L18" s="14">
        <f t="shared" si="9"/>
        <v>157325.04634115397</v>
      </c>
      <c r="M18" s="14">
        <f t="shared" si="8"/>
        <v>7626.293300302078</v>
      </c>
      <c r="N18" s="11">
        <f>INDEX('year-data-full'!$C:$R,MATCH(analaysis!$A18&amp;analaysis!J$27,'year-data-full'!$U:$U,0),MATCH(analaysis!$J$28,'year-data-full'!$C$1:$R$1,0))</f>
        <v>1.47553</v>
      </c>
      <c r="O18" t="str">
        <f t="shared" si="5"/>
        <v/>
      </c>
      <c r="P18" t="str">
        <f t="shared" si="6"/>
        <v xml:space="preserve">1.476 </v>
      </c>
      <c r="U18" t="str">
        <f t="shared" si="7"/>
        <v>4.3 bps</v>
      </c>
      <c r="V18" s="15">
        <f>INDEX('year-data-full'!$C:$R,MATCH(analaysis!$A18&amp;analaysis!H$27,'year-data-full'!$U:$U,0),MATCH(analaysis!$I$28,'year-data-full'!$C$1:$R$1,0))</f>
        <v>4.2999999999999999E-4</v>
      </c>
    </row>
    <row r="19" spans="1:22">
      <c r="A19" s="6">
        <v>2018</v>
      </c>
      <c r="B19" s="7">
        <f>INDEX('year-data-full'!$C:$R,MATCH(analaysis!$A19&amp;analaysis!B$27,'year-data-full'!$U:$U,0),MATCH(analaysis!$B$28,'year-data-full'!$C$1:$R$1,0))</f>
        <v>-1.2149999999999999E-2</v>
      </c>
      <c r="C19" s="7">
        <f>INDEX('year-data-full'!$C:$R,MATCH(analaysis!$A19&amp;analaysis!C$27,'year-data-full'!$U:$U,0),MATCH(analaysis!$B$28,'year-data-full'!$C$1:$R$1,0))</f>
        <v>-8.2680000000000003E-2</v>
      </c>
      <c r="D19" s="8">
        <f t="shared" si="0"/>
        <v>7.0530000000000009E-2</v>
      </c>
      <c r="E19" s="9">
        <f>INDEX('year-data-full'!$C:$R,MATCH(analaysis!$A19&amp;analaysis!E$27,'year-data-full'!$U:$U,0),MATCH(analaysis!$E$28,'year-data-full'!$C$1:$R$1,0))</f>
        <v>9.9900000000000006E-3</v>
      </c>
      <c r="F19" s="9">
        <f>INDEX('year-data-full'!$C:$R,MATCH(analaysis!$A19&amp;analaysis!F$27,'year-data-full'!$U:$U,0),MATCH(analaysis!$E$28,'year-data-full'!$C$1:$R$1,0))</f>
        <v>9.92E-3</v>
      </c>
      <c r="G19" s="10">
        <f t="shared" si="1"/>
        <v>7.0564516129032881E-3</v>
      </c>
      <c r="H19" s="11">
        <f>INDEX('year-data-full'!$C:$R,MATCH(analaysis!$A19&amp;analaysis!H$27,'year-data-full'!$U:$U,0),MATCH(analaysis!$H$28,'year-data-full'!$C$1:$R$1,0))</f>
        <v>0.79544999999999999</v>
      </c>
      <c r="I19" s="12" t="str">
        <f t="shared" si="2"/>
        <v>1.1 bps</v>
      </c>
      <c r="J19" s="13" t="str">
        <f t="shared" si="3"/>
        <v xml:space="preserve">0.473 </v>
      </c>
      <c r="K19" s="8">
        <f t="shared" si="4"/>
        <v>2.8106206602160011E-2</v>
      </c>
      <c r="L19" s="14">
        <f t="shared" si="9"/>
        <v>155413.54702810894</v>
      </c>
      <c r="M19" s="14">
        <f t="shared" si="8"/>
        <v>6995.7513702331025</v>
      </c>
      <c r="N19" s="11">
        <f>INDEX('year-data-full'!$C:$R,MATCH(analaysis!$A19&amp;analaysis!J$27,'year-data-full'!$U:$U,0),MATCH(analaysis!$J$28,'year-data-full'!$C$1:$R$1,0))</f>
        <v>0.47252</v>
      </c>
      <c r="O19" t="str">
        <f t="shared" si="5"/>
        <v/>
      </c>
      <c r="P19" t="str">
        <f t="shared" si="6"/>
        <v xml:space="preserve">0.473 </v>
      </c>
      <c r="U19" t="str">
        <f t="shared" si="7"/>
        <v>1.1 bps</v>
      </c>
      <c r="V19" s="15">
        <f>INDEX('year-data-full'!$C:$R,MATCH(analaysis!$A19&amp;analaysis!H$27,'year-data-full'!$U:$U,0),MATCH(analaysis!$I$28,'year-data-full'!$C$1:$R$1,0))</f>
        <v>1.1E-4</v>
      </c>
    </row>
    <row r="20" spans="1:22">
      <c r="A20" s="6">
        <v>2019</v>
      </c>
      <c r="B20" s="7">
        <f>INDEX('year-data-full'!$C:$R,MATCH(analaysis!$A20&amp;analaysis!B$27,'year-data-full'!$U:$U,0),MATCH(analaysis!$B$28,'year-data-full'!$C$1:$R$1,0))</f>
        <v>0.31037999999999999</v>
      </c>
      <c r="C20" s="7">
        <f>INDEX('year-data-full'!$C:$R,MATCH(analaysis!$A20&amp;analaysis!C$27,'year-data-full'!$U:$U,0),MATCH(analaysis!$B$28,'year-data-full'!$C$1:$R$1,0))</f>
        <v>0.27953</v>
      </c>
      <c r="D20" s="8">
        <f t="shared" si="0"/>
        <v>3.0849999999999989E-2</v>
      </c>
      <c r="E20" s="9">
        <f>INDEX('year-data-full'!$C:$R,MATCH(analaysis!$A20&amp;analaysis!E$27,'year-data-full'!$U:$U,0),MATCH(analaysis!$E$28,'year-data-full'!$C$1:$R$1,0))</f>
        <v>5.96E-3</v>
      </c>
      <c r="F20" s="9">
        <f>INDEX('year-data-full'!$C:$R,MATCH(analaysis!$A20&amp;analaysis!F$27,'year-data-full'!$U:$U,0),MATCH(analaysis!$E$28,'year-data-full'!$C$1:$R$1,0))</f>
        <v>7.62E-3</v>
      </c>
      <c r="G20" s="10">
        <f t="shared" si="1"/>
        <v>-0.2178477690288714</v>
      </c>
      <c r="H20" s="11">
        <f>INDEX('year-data-full'!$C:$R,MATCH(analaysis!$A20&amp;analaysis!H$27,'year-data-full'!$U:$U,0),MATCH(analaysis!$H$28,'year-data-full'!$C$1:$R$1,0))</f>
        <v>0.72679000000000005</v>
      </c>
      <c r="I20" s="12" t="str">
        <f t="shared" si="2"/>
        <v>3.7 bps</v>
      </c>
      <c r="J20" s="13" t="str">
        <f t="shared" si="3"/>
        <v>1.913 *</v>
      </c>
      <c r="K20" s="8">
        <f t="shared" si="4"/>
        <v>9.7706227426229697E-2</v>
      </c>
      <c r="L20" s="14">
        <f t="shared" si="9"/>
        <v>203650.80375469336</v>
      </c>
      <c r="M20" s="14">
        <f t="shared" si="8"/>
        <v>8951.2737507543625</v>
      </c>
      <c r="N20" s="11">
        <f>INDEX('year-data-full'!$C:$R,MATCH(analaysis!$A20&amp;analaysis!J$27,'year-data-full'!$U:$U,0),MATCH(analaysis!$J$28,'year-data-full'!$C$1:$R$1,0))</f>
        <v>1.9132100000000001</v>
      </c>
      <c r="O20" t="str">
        <f t="shared" si="5"/>
        <v>*</v>
      </c>
      <c r="P20" t="str">
        <f t="shared" si="6"/>
        <v>1.913 *</v>
      </c>
      <c r="U20" t="str">
        <f t="shared" si="7"/>
        <v>3.7 bps</v>
      </c>
      <c r="V20" s="15">
        <f>INDEX('year-data-full'!$C:$R,MATCH(analaysis!$A20&amp;analaysis!H$27,'year-data-full'!$U:$U,0),MATCH(analaysis!$I$28,'year-data-full'!$C$1:$R$1,0))</f>
        <v>3.6999999999999999E-4</v>
      </c>
    </row>
    <row r="21" spans="1:22">
      <c r="A21" s="6">
        <v>2020</v>
      </c>
      <c r="B21" s="7">
        <f>INDEX('year-data-full'!$C:$R,MATCH(analaysis!$A21&amp;analaysis!B$27,'year-data-full'!$U:$U,0),MATCH(analaysis!$B$28,'year-data-full'!$C$1:$R$1,0))</f>
        <v>0.35602</v>
      </c>
      <c r="C21" s="7">
        <f>INDEX('year-data-full'!$C:$R,MATCH(analaysis!$A21&amp;analaysis!C$27,'year-data-full'!$U:$U,0),MATCH(analaysis!$B$28,'year-data-full'!$C$1:$R$1,0))</f>
        <v>0.2009</v>
      </c>
      <c r="D21" s="8">
        <f t="shared" si="0"/>
        <v>0.15512000000000001</v>
      </c>
      <c r="E21" s="9">
        <f>INDEX('year-data-full'!$C:$R,MATCH(analaysis!$A21&amp;analaysis!E$27,'year-data-full'!$U:$U,0),MATCH(analaysis!$E$28,'year-data-full'!$C$1:$R$1,0))</f>
        <v>3.058E-2</v>
      </c>
      <c r="F21" s="9">
        <f>INDEX('year-data-full'!$C:$R,MATCH(analaysis!$A21&amp;analaysis!F$27,'year-data-full'!$U:$U,0),MATCH(analaysis!$E$28,'year-data-full'!$C$1:$R$1,0))</f>
        <v>3.6499999999999998E-2</v>
      </c>
      <c r="G21" s="10">
        <f t="shared" si="1"/>
        <v>-0.16219178082191776</v>
      </c>
      <c r="H21" s="11">
        <f>INDEX('year-data-full'!$C:$R,MATCH(analaysis!$A21&amp;analaysis!H$27,'year-data-full'!$U:$U,0),MATCH(analaysis!$H$28,'year-data-full'!$C$1:$R$1,0))</f>
        <v>0.75349999999999995</v>
      </c>
      <c r="I21" s="12" t="str">
        <f t="shared" si="2"/>
        <v>5.2 bps</v>
      </c>
      <c r="J21" s="13" t="str">
        <f t="shared" si="3"/>
        <v xml:space="preserve">0.563 </v>
      </c>
      <c r="K21" s="8">
        <f t="shared" si="4"/>
        <v>0.1399745543440718</v>
      </c>
      <c r="L21" s="14">
        <f t="shared" si="9"/>
        <v>276154.56290743931</v>
      </c>
      <c r="M21" s="14">
        <f t="shared" si="8"/>
        <v>10749.584647280915</v>
      </c>
      <c r="N21" s="11">
        <f>INDEX('year-data-full'!$C:$R,MATCH(analaysis!$A21&amp;analaysis!J$27,'year-data-full'!$U:$U,0),MATCH(analaysis!$J$28,'year-data-full'!$C$1:$R$1,0))</f>
        <v>0.56338999999999995</v>
      </c>
      <c r="O21" t="str">
        <f t="shared" si="5"/>
        <v/>
      </c>
      <c r="P21" t="str">
        <f t="shared" si="6"/>
        <v xml:space="preserve">0.563 </v>
      </c>
      <c r="U21" t="str">
        <f t="shared" si="7"/>
        <v>5.2 bps</v>
      </c>
      <c r="V21" s="15">
        <f>INDEX('year-data-full'!$C:$R,MATCH(analaysis!$A21&amp;analaysis!H$27,'year-data-full'!$U:$U,0),MATCH(analaysis!$I$28,'year-data-full'!$C$1:$R$1,0))</f>
        <v>5.1999999999999995E-4</v>
      </c>
    </row>
    <row r="22" spans="1:22">
      <c r="A22" s="6">
        <v>2021</v>
      </c>
      <c r="B22" s="7">
        <f>INDEX('year-data-full'!$C:$R,MATCH(analaysis!$A22&amp;analaysis!B$27,'year-data-full'!$U:$U,0),MATCH(analaysis!$B$28,'year-data-full'!$C$1:$R$1,0))</f>
        <v>0.28003</v>
      </c>
      <c r="C22" s="7">
        <f>INDEX('year-data-full'!$C:$R,MATCH(analaysis!$A22&amp;analaysis!C$27,'year-data-full'!$U:$U,0),MATCH(analaysis!$B$28,'year-data-full'!$C$1:$R$1,0))</f>
        <v>0.25380999999999998</v>
      </c>
      <c r="D22" s="8">
        <f t="shared" si="0"/>
        <v>2.6220000000000021E-2</v>
      </c>
      <c r="E22" s="9">
        <f>INDEX('year-data-full'!$C:$R,MATCH(analaysis!$A22&amp;analaysis!E$27,'year-data-full'!$U:$U,0),MATCH(analaysis!$E$28,'year-data-full'!$C$1:$R$1,0))</f>
        <v>1.1560000000000001E-2</v>
      </c>
      <c r="F22" s="9">
        <f>INDEX('year-data-full'!$C:$R,MATCH(analaysis!$A22&amp;analaysis!F$27,'year-data-full'!$U:$U,0),MATCH(analaysis!$E$28,'year-data-full'!$C$1:$R$1,0))</f>
        <v>9.4500000000000001E-3</v>
      </c>
      <c r="G22" s="10">
        <f t="shared" si="1"/>
        <v>0.22328042328042336</v>
      </c>
      <c r="H22" s="11">
        <f>INDEX('year-data-full'!$C:$R,MATCH(analaysis!$A22&amp;analaysis!H$27,'year-data-full'!$U:$U,0),MATCH(analaysis!$H$28,'year-data-full'!$C$1:$R$1,0))</f>
        <v>0.69182999999999995</v>
      </c>
      <c r="I22" s="12" t="str">
        <f t="shared" si="2"/>
        <v>9.3 bps</v>
      </c>
      <c r="J22" s="13" t="str">
        <f t="shared" si="3"/>
        <v>3.289 ***</v>
      </c>
      <c r="K22" s="8">
        <f t="shared" si="4"/>
        <v>0.26396182069095508</v>
      </c>
      <c r="L22" s="14">
        <f t="shared" si="9"/>
        <v>353486.12515840953</v>
      </c>
      <c r="M22" s="14">
        <f t="shared" si="8"/>
        <v>13477.936726607286</v>
      </c>
      <c r="N22" s="11">
        <f>INDEX('year-data-full'!$C:$R,MATCH(analaysis!$A22&amp;analaysis!J$27,'year-data-full'!$U:$U,0),MATCH(analaysis!$J$28,'year-data-full'!$C$1:$R$1,0))</f>
        <v>3.2891599999999999</v>
      </c>
      <c r="O22" t="str">
        <f t="shared" si="5"/>
        <v>***</v>
      </c>
      <c r="P22" t="str">
        <f t="shared" si="6"/>
        <v>3.289 ***</v>
      </c>
      <c r="U22" t="str">
        <f t="shared" si="7"/>
        <v>9.3 bps</v>
      </c>
      <c r="V22" s="15">
        <f>INDEX('year-data-full'!$C:$R,MATCH(analaysis!$A22&amp;analaysis!H$27,'year-data-full'!$U:$U,0),MATCH(analaysis!$I$28,'year-data-full'!$C$1:$R$1,0))</f>
        <v>9.3000000000000005E-4</v>
      </c>
    </row>
    <row r="23" spans="1:22">
      <c r="A23" s="6">
        <v>2022</v>
      </c>
      <c r="B23" s="7">
        <f>INDEX('year-data-full'!$C:$R,MATCH(analaysis!$A23&amp;analaysis!B$27,'year-data-full'!$U:$U,0),MATCH(analaysis!$B$28,'year-data-full'!$C$1:$R$1,0))</f>
        <v>-0.15522</v>
      </c>
      <c r="C23" s="7">
        <f>INDEX('year-data-full'!$C:$R,MATCH(analaysis!$A23&amp;analaysis!C$27,'year-data-full'!$U:$U,0),MATCH(analaysis!$B$28,'year-data-full'!$C$1:$R$1,0))</f>
        <v>-0.14435000000000001</v>
      </c>
      <c r="D23" s="8">
        <f t="shared" si="0"/>
        <v>-1.0869999999999991E-2</v>
      </c>
      <c r="E23" s="9">
        <f>INDEX('year-data-full'!$C:$R,MATCH(analaysis!$A23&amp;analaysis!E$27,'year-data-full'!$U:$U,0),MATCH(analaysis!$E$28,'year-data-full'!$C$1:$R$1,0))</f>
        <v>2.3650000000000001E-2</v>
      </c>
      <c r="F23" s="9">
        <f>INDEX('year-data-full'!$C:$R,MATCH(analaysis!$A23&amp;analaysis!F$27,'year-data-full'!$U:$U,0),MATCH(analaysis!$E$28,'year-data-full'!$C$1:$R$1,0))</f>
        <v>1.9120000000000002E-2</v>
      </c>
      <c r="G23" s="10">
        <f t="shared" si="1"/>
        <v>0.23692468619246856</v>
      </c>
      <c r="H23" s="11">
        <f>INDEX('year-data-full'!$C:$R,MATCH(analaysis!$A23&amp;analaysis!H$27,'year-data-full'!$U:$U,0),MATCH(analaysis!$H$28,'year-data-full'!$C$1:$R$1,0))</f>
        <v>0.96904000000000001</v>
      </c>
      <c r="I23" s="12" t="str">
        <f t="shared" si="2"/>
        <v>5.2 bps</v>
      </c>
      <c r="J23" s="13" t="str">
        <f t="shared" si="3"/>
        <v xml:space="preserve">1.221 </v>
      </c>
      <c r="K23" s="8">
        <f t="shared" si="4"/>
        <v>0.1399745543440718</v>
      </c>
      <c r="L23" s="14">
        <f t="shared" si="9"/>
        <v>298618.00881132117</v>
      </c>
      <c r="M23" s="14">
        <f t="shared" si="8"/>
        <v>11532.396560121524</v>
      </c>
      <c r="N23" s="11">
        <f>INDEX('year-data-full'!$C:$R,MATCH(analaysis!$A23&amp;analaysis!J$27,'year-data-full'!$U:$U,0),MATCH(analaysis!$J$28,'year-data-full'!$C$1:$R$1,0))</f>
        <v>1.2206300000000001</v>
      </c>
      <c r="O23" t="str">
        <f t="shared" si="5"/>
        <v/>
      </c>
      <c r="P23" t="str">
        <f t="shared" si="6"/>
        <v xml:space="preserve">1.221 </v>
      </c>
      <c r="U23" t="str">
        <f t="shared" si="7"/>
        <v>5.2 bps</v>
      </c>
      <c r="V23" s="15">
        <f>INDEX('year-data-full'!$C:$R,MATCH(analaysis!$A23&amp;analaysis!H$27,'year-data-full'!$U:$U,0),MATCH(analaysis!$I$28,'year-data-full'!$C$1:$R$1,0))</f>
        <v>5.1999999999999995E-4</v>
      </c>
    </row>
    <row r="24" spans="1:22">
      <c r="A24" s="16">
        <v>2023</v>
      </c>
      <c r="B24" s="17">
        <f>INDEX('year-data-full'!$C:$R,MATCH(analaysis!$A24&amp;analaysis!B$27,'year-data-full'!$U:$U,0),MATCH(analaysis!$B$28,'year-data-full'!$C$1:$R$1,0))</f>
        <v>0.23951</v>
      </c>
      <c r="C24" s="17">
        <f>INDEX('year-data-full'!$C:$R,MATCH(analaysis!$A24&amp;analaysis!C$27,'year-data-full'!$U:$U,0),MATCH(analaysis!$B$28,'year-data-full'!$C$1:$R$1,0))</f>
        <v>0.23616000000000001</v>
      </c>
      <c r="D24" s="18">
        <f t="shared" si="0"/>
        <v>3.3499999999999919E-3</v>
      </c>
      <c r="E24" s="19">
        <f>INDEX('year-data-full'!$C:$R,MATCH(analaysis!$A24&amp;analaysis!E$27,'year-data-full'!$U:$U,0),MATCH(analaysis!$E$28,'year-data-full'!$C$1:$R$1,0))</f>
        <v>1.0659999999999999E-2</v>
      </c>
      <c r="F24" s="19">
        <f>INDEX('year-data-full'!$C:$R,MATCH(analaysis!$A24&amp;analaysis!F$27,'year-data-full'!$U:$U,0),MATCH(analaysis!$E$28,'year-data-full'!$C$1:$R$1,0))</f>
        <v>1.0500000000000001E-2</v>
      </c>
      <c r="G24" s="20">
        <f t="shared" si="1"/>
        <v>1.5238095238095111E-2</v>
      </c>
      <c r="H24" s="21">
        <f>INDEX('year-data-full'!$C:$R,MATCH(analaysis!$A24&amp;analaysis!H$27,'year-data-full'!$U:$U,0),MATCH(analaysis!$H$28,'year-data-full'!$C$1:$R$1,0))</f>
        <v>0.83987000000000001</v>
      </c>
      <c r="I24" s="22" t="str">
        <f t="shared" si="2"/>
        <v>4.4 bps</v>
      </c>
      <c r="J24" s="23" t="str">
        <f t="shared" si="3"/>
        <v xml:space="preserve">1.43 </v>
      </c>
      <c r="K24" s="24">
        <f t="shared" si="4"/>
        <v>0.11723358182093513</v>
      </c>
      <c r="L24" s="14">
        <f>(1+B24)*L23</f>
        <v>370140.00810172071</v>
      </c>
      <c r="M24" s="14">
        <f t="shared" si="8"/>
        <v>14255.887331759823</v>
      </c>
      <c r="N24" s="11">
        <f>INDEX('year-data-full'!$C:$R,MATCH(analaysis!$A24&amp;analaysis!J$27,'year-data-full'!$U:$U,0),MATCH(analaysis!$J$28,'year-data-full'!$C$1:$R$1,0))</f>
        <v>1.4296800000000001</v>
      </c>
      <c r="O24" t="str">
        <f t="shared" si="5"/>
        <v/>
      </c>
      <c r="P24" t="str">
        <f t="shared" si="6"/>
        <v xml:space="preserve">1.43 </v>
      </c>
      <c r="U24" t="str">
        <f t="shared" si="7"/>
        <v>4.4 bps</v>
      </c>
      <c r="V24" s="15">
        <f>INDEX('year-data-full'!$C:$R,MATCH(analaysis!$A24&amp;analaysis!H$27,'year-data-full'!$U:$U,0),MATCH(analaysis!$I$28,'year-data-full'!$C$1:$R$1,0))</f>
        <v>4.4000000000000002E-4</v>
      </c>
    </row>
    <row r="25" spans="1:22">
      <c r="A25" s="25" t="s">
        <v>25</v>
      </c>
      <c r="B25" s="26">
        <f>AVERAGE(B2:B24)</f>
        <v>0.3290469565217391</v>
      </c>
      <c r="C25" s="26">
        <f>AVERAGE(C2:C24)</f>
        <v>0.14403999999999997</v>
      </c>
      <c r="D25" s="27">
        <f>AVERAGE(D2:D24)</f>
        <v>0.18500695652173918</v>
      </c>
      <c r="E25" s="28">
        <f>AVERAGE(E2:E24)</f>
        <v>1.3041304347826087E-2</v>
      </c>
      <c r="F25" s="28">
        <f>AVERAGE(F2:F24)</f>
        <v>1.3183043478260869E-2</v>
      </c>
      <c r="G25" s="27">
        <f t="shared" si="1"/>
        <v>-1.0751624286797818E-2</v>
      </c>
      <c r="H25" s="29">
        <f>AVERAGE(H2:H24)</f>
        <v>0.74037782608695657</v>
      </c>
      <c r="I25" s="30" t="str">
        <f t="shared" si="2"/>
        <v>8.11 bps</v>
      </c>
      <c r="J25" s="31">
        <f>AVERAGE(N2:N24)</f>
        <v>1.839084347826087</v>
      </c>
      <c r="K25" s="32">
        <f>AVERAGE(K2:K24)</f>
        <v>0.2373676940435003</v>
      </c>
      <c r="L25" s="33">
        <f>L24/L28</f>
        <v>370.1400081017207</v>
      </c>
      <c r="M25" s="33">
        <f>M24/L28</f>
        <v>14.255887331759823</v>
      </c>
      <c r="U25" t="str">
        <f t="shared" si="7"/>
        <v>8.11 bps</v>
      </c>
      <c r="V25" s="34">
        <f>AVERAGE(V2:V24)</f>
        <v>8.1130434782608683E-4</v>
      </c>
    </row>
    <row r="26" spans="1:22">
      <c r="A26" s="35"/>
      <c r="B26" s="40" t="s">
        <v>26</v>
      </c>
      <c r="C26" s="40"/>
      <c r="D26" s="41"/>
      <c r="E26" s="40" t="s">
        <v>27</v>
      </c>
      <c r="F26" s="40"/>
      <c r="G26" s="41"/>
      <c r="H26" s="36" t="s">
        <v>28</v>
      </c>
      <c r="I26" s="36" t="s">
        <v>29</v>
      </c>
      <c r="J26" s="37" t="s">
        <v>30</v>
      </c>
      <c r="K26" s="4" t="s">
        <v>31</v>
      </c>
      <c r="L26" s="14"/>
      <c r="M26" s="14"/>
    </row>
    <row r="27" spans="1:22">
      <c r="B27" t="s">
        <v>21</v>
      </c>
      <c r="C27" t="s">
        <v>32</v>
      </c>
      <c r="D27" t="s">
        <v>33</v>
      </c>
      <c r="E27" t="s">
        <v>21</v>
      </c>
      <c r="F27" t="s">
        <v>32</v>
      </c>
      <c r="G27" t="s">
        <v>34</v>
      </c>
      <c r="H27" t="s">
        <v>21</v>
      </c>
      <c r="I27" t="s">
        <v>32</v>
      </c>
      <c r="J27" t="s">
        <v>21</v>
      </c>
    </row>
    <row r="28" spans="1:22">
      <c r="B28" t="s">
        <v>2</v>
      </c>
      <c r="E28" t="s">
        <v>17</v>
      </c>
      <c r="H28" t="s">
        <v>5</v>
      </c>
      <c r="I28" t="s">
        <v>3</v>
      </c>
      <c r="J28" t="s">
        <v>4</v>
      </c>
      <c r="K28" t="s">
        <v>35</v>
      </c>
      <c r="L28" s="38">
        <v>1000</v>
      </c>
      <c r="M28" s="38"/>
    </row>
  </sheetData>
  <mergeCells count="3">
    <mergeCell ref="H1:K1"/>
    <mergeCell ref="B26:D26"/>
    <mergeCell ref="E26:G26"/>
  </mergeCells>
  <conditionalFormatting sqref="D2:D25">
    <cfRule type="colorScale" priority="3">
      <colorScale>
        <cfvo type="num" val="-0.6"/>
        <cfvo type="num" val="0"/>
        <cfvo type="num" val="0.6"/>
        <color rgb="FFF8696B"/>
        <color rgb="FFFCFCFF"/>
        <color rgb="FF00B050"/>
      </colorScale>
    </cfRule>
  </conditionalFormatting>
  <conditionalFormatting sqref="G2:G25">
    <cfRule type="colorScale" priority="1">
      <colorScale>
        <cfvo type="num" val="-1"/>
        <cfvo type="num" val="0"/>
        <cfvo type="num" val="1"/>
        <color rgb="FF63BE7B"/>
        <color rgb="FFFCFCFF"/>
        <color rgb="FFF8696B"/>
      </colorScale>
    </cfRule>
  </conditionalFormatting>
  <conditionalFormatting sqref="K2:K25">
    <cfRule type="colorScale" priority="2">
      <colorScale>
        <cfvo type="num" val="-0.4"/>
        <cfvo type="num" val="0"/>
        <cfvo type="num" val="0.4"/>
        <color rgb="FFF8696B"/>
        <color rgb="FFFCFCFF"/>
        <color rgb="FF00B05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year-data-full</vt:lpstr>
      <vt:lpstr>analaysis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Kersting</cp:lastModifiedBy>
  <dcterms:created xsi:type="dcterms:W3CDTF">2024-04-10T15:09:23Z</dcterms:created>
  <dcterms:modified xsi:type="dcterms:W3CDTF">2024-04-11T22:21:28Z</dcterms:modified>
</cp:coreProperties>
</file>