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hkersting/Desktop/data/2022-senate/"/>
    </mc:Choice>
  </mc:AlternateContent>
  <xr:revisionPtr revIDLastSave="0" documentId="8_{C2FE9F66-C14C-0A4C-B174-0FBD7C2C7AEC}" xr6:coauthVersionLast="47" xr6:coauthVersionMax="47" xr10:uidLastSave="{00000000-0000-0000-0000-000000000000}"/>
  <bookViews>
    <workbookView xWindow="11080" yWindow="620" windowWidth="16640" windowHeight="16440" xr2:uid="{A89F7CC3-EFDE-F144-98C5-6E4BC25E9C1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2" i="1"/>
  <c r="U7" i="1"/>
  <c r="U16" i="1"/>
  <c r="U17" i="1"/>
  <c r="U25" i="1"/>
  <c r="U33" i="1"/>
  <c r="S10" i="1"/>
  <c r="U10" i="1" s="1"/>
  <c r="S3" i="1"/>
  <c r="U3" i="1" s="1"/>
  <c r="S4" i="1"/>
  <c r="U4" i="1" s="1"/>
  <c r="S5" i="1"/>
  <c r="U5" i="1" s="1"/>
  <c r="S6" i="1"/>
  <c r="U6" i="1" s="1"/>
  <c r="S7" i="1"/>
  <c r="S8" i="1"/>
  <c r="U8" i="1" s="1"/>
  <c r="S9" i="1"/>
  <c r="U9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S17" i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S26" i="1"/>
  <c r="U26" i="1" s="1"/>
  <c r="S27" i="1"/>
  <c r="U27" i="1" s="1"/>
  <c r="S28" i="1"/>
  <c r="U28" i="1" s="1"/>
  <c r="S29" i="1"/>
  <c r="U29" i="1" s="1"/>
  <c r="S30" i="1"/>
  <c r="U30" i="1" s="1"/>
  <c r="X30" i="1" s="1"/>
  <c r="S31" i="1"/>
  <c r="U31" i="1" s="1"/>
  <c r="S32" i="1"/>
  <c r="U32" i="1" s="1"/>
  <c r="S33" i="1"/>
  <c r="S34" i="1"/>
  <c r="U34" i="1" s="1"/>
  <c r="S35" i="1"/>
  <c r="U35" i="1" s="1"/>
  <c r="S36" i="1"/>
  <c r="U36" i="1" s="1"/>
  <c r="S2" i="1"/>
  <c r="U2" i="1" s="1"/>
  <c r="N10" i="1"/>
  <c r="O10" i="1" s="1"/>
  <c r="P10" i="1" s="1"/>
  <c r="O30" i="1"/>
  <c r="N3" i="1"/>
  <c r="O3" i="1" s="1"/>
  <c r="O6" i="1"/>
  <c r="P6" i="1" s="1"/>
  <c r="O20" i="1"/>
  <c r="P20" i="1" s="1"/>
  <c r="O24" i="1"/>
  <c r="P24" i="1" s="1"/>
  <c r="O28" i="1"/>
  <c r="P28" i="1" s="1"/>
  <c r="O34" i="1"/>
  <c r="P34" i="1" s="1"/>
  <c r="O2" i="1"/>
  <c r="P2" i="1" s="1"/>
  <c r="N36" i="1"/>
  <c r="O36" i="1" s="1"/>
  <c r="P36" i="1" s="1"/>
  <c r="N35" i="1"/>
  <c r="O35" i="1" s="1"/>
  <c r="P35" i="1" s="1"/>
  <c r="N33" i="1"/>
  <c r="O33" i="1" s="1"/>
  <c r="P33" i="1" s="1"/>
  <c r="N32" i="1"/>
  <c r="O32" i="1" s="1"/>
  <c r="P32" i="1" s="1"/>
  <c r="N31" i="1"/>
  <c r="O31" i="1" s="1"/>
  <c r="P31" i="1" s="1"/>
  <c r="N29" i="1"/>
  <c r="O29" i="1" s="1"/>
  <c r="P29" i="1" s="1"/>
  <c r="N27" i="1"/>
  <c r="O27" i="1" s="1"/>
  <c r="P27" i="1" s="1"/>
  <c r="N26" i="1"/>
  <c r="O26" i="1" s="1"/>
  <c r="P26" i="1" s="1"/>
  <c r="N25" i="1"/>
  <c r="O25" i="1" s="1"/>
  <c r="P25" i="1" s="1"/>
  <c r="N23" i="1"/>
  <c r="O23" i="1" s="1"/>
  <c r="P23" i="1" s="1"/>
  <c r="N22" i="1"/>
  <c r="O22" i="1" s="1"/>
  <c r="P22" i="1" s="1"/>
  <c r="N21" i="1"/>
  <c r="O21" i="1" s="1"/>
  <c r="N19" i="1"/>
  <c r="O19" i="1" s="1"/>
  <c r="P19" i="1" s="1"/>
  <c r="N18" i="1"/>
  <c r="O18" i="1" s="1"/>
  <c r="P18" i="1" s="1"/>
  <c r="N17" i="1"/>
  <c r="O17" i="1" s="1"/>
  <c r="P17" i="1" s="1"/>
  <c r="N16" i="1"/>
  <c r="O16" i="1" s="1"/>
  <c r="P16" i="1" s="1"/>
  <c r="N15" i="1"/>
  <c r="O15" i="1" s="1"/>
  <c r="P15" i="1" s="1"/>
  <c r="N14" i="1"/>
  <c r="O14" i="1" s="1"/>
  <c r="P14" i="1" s="1"/>
  <c r="N13" i="1"/>
  <c r="O13" i="1" s="1"/>
  <c r="P13" i="1" s="1"/>
  <c r="N12" i="1"/>
  <c r="O12" i="1" s="1"/>
  <c r="P12" i="1" s="1"/>
  <c r="N11" i="1"/>
  <c r="O11" i="1" s="1"/>
  <c r="P11" i="1" s="1"/>
  <c r="N9" i="1"/>
  <c r="O9" i="1" s="1"/>
  <c r="N8" i="1"/>
  <c r="O8" i="1" s="1"/>
  <c r="P8" i="1" s="1"/>
  <c r="N7" i="1"/>
  <c r="O7" i="1" s="1"/>
  <c r="P7" i="1" s="1"/>
  <c r="N5" i="1"/>
  <c r="O5" i="1" s="1"/>
  <c r="P5" i="1" s="1"/>
  <c r="N4" i="1"/>
  <c r="O4" i="1" s="1"/>
  <c r="P4" i="1" s="1"/>
  <c r="X10" i="1" l="1"/>
  <c r="P30" i="1"/>
  <c r="X4" i="1"/>
  <c r="Y4" i="1" s="1"/>
  <c r="Z4" i="1" s="1"/>
  <c r="X36" i="1"/>
  <c r="Y36" i="1" s="1"/>
  <c r="Z36" i="1" s="1"/>
  <c r="X25" i="1"/>
  <c r="Y25" i="1" s="1"/>
  <c r="Z25" i="1" s="1"/>
  <c r="X28" i="1"/>
  <c r="Y28" i="1" s="1"/>
  <c r="Z28" i="1" s="1"/>
  <c r="X5" i="1"/>
  <c r="Y5" i="1" s="1"/>
  <c r="Z5" i="1" s="1"/>
  <c r="X34" i="1"/>
  <c r="Y34" i="1" s="1"/>
  <c r="Z34" i="1" s="1"/>
  <c r="X26" i="1"/>
  <c r="Y26" i="1" s="1"/>
  <c r="Z26" i="1" s="1"/>
  <c r="X24" i="1"/>
  <c r="Y24" i="1" s="1"/>
  <c r="Z24" i="1" s="1"/>
  <c r="X2" i="1"/>
  <c r="Y2" i="1" s="1"/>
  <c r="Z2" i="1" s="1"/>
  <c r="X3" i="1"/>
  <c r="Y3" i="1" s="1"/>
  <c r="Z3" i="1" s="1"/>
  <c r="X20" i="1"/>
  <c r="Y20" i="1" s="1"/>
  <c r="Z20" i="1" s="1"/>
  <c r="X32" i="1"/>
  <c r="Y32" i="1" s="1"/>
  <c r="Z32" i="1" s="1"/>
  <c r="X17" i="1"/>
  <c r="Y17" i="1" s="1"/>
  <c r="Z17" i="1" s="1"/>
  <c r="X8" i="1"/>
  <c r="Y8" i="1" s="1"/>
  <c r="Z8" i="1" s="1"/>
  <c r="X16" i="1"/>
  <c r="Y16" i="1" s="1"/>
  <c r="Z16" i="1" s="1"/>
  <c r="X13" i="1"/>
  <c r="Y13" i="1" s="1"/>
  <c r="Z13" i="1" s="1"/>
  <c r="X35" i="1"/>
  <c r="Y35" i="1" s="1"/>
  <c r="Z35" i="1" s="1"/>
  <c r="X12" i="1"/>
  <c r="Y12" i="1" s="1"/>
  <c r="Z12" i="1" s="1"/>
  <c r="X18" i="1"/>
  <c r="Y18" i="1" s="1"/>
  <c r="Z18" i="1" s="1"/>
  <c r="X19" i="1"/>
  <c r="Y19" i="1" s="1"/>
  <c r="Z19" i="1" s="1"/>
  <c r="X11" i="1"/>
  <c r="Y11" i="1" s="1"/>
  <c r="Z11" i="1" s="1"/>
  <c r="Y10" i="1"/>
  <c r="Z10" i="1" s="1"/>
  <c r="P21" i="1"/>
  <c r="P3" i="1"/>
  <c r="X7" i="1"/>
  <c r="Y7" i="1" s="1"/>
  <c r="Z7" i="1" s="1"/>
  <c r="P9" i="1"/>
  <c r="X31" i="1"/>
  <c r="Y31" i="1" s="1"/>
  <c r="Z31" i="1" s="1"/>
  <c r="X23" i="1"/>
  <c r="Y23" i="1" s="1"/>
  <c r="Z23" i="1" s="1"/>
  <c r="X15" i="1"/>
  <c r="Y15" i="1" s="1"/>
  <c r="Z15" i="1" s="1"/>
  <c r="X22" i="1"/>
  <c r="Y22" i="1" s="1"/>
  <c r="Z22" i="1" s="1"/>
  <c r="X14" i="1"/>
  <c r="Y14" i="1" s="1"/>
  <c r="Z14" i="1" s="1"/>
  <c r="X6" i="1"/>
  <c r="Y6" i="1" s="1"/>
  <c r="Z6" i="1" s="1"/>
  <c r="X33" i="1"/>
  <c r="Y33" i="1" s="1"/>
  <c r="Z33" i="1" s="1"/>
  <c r="X9" i="1"/>
  <c r="Y9" i="1" s="1"/>
  <c r="Z9" i="1" s="1"/>
  <c r="X29" i="1"/>
  <c r="Y29" i="1" s="1"/>
  <c r="Z29" i="1" s="1"/>
  <c r="X21" i="1"/>
  <c r="Y21" i="1" s="1"/>
  <c r="Z21" i="1" s="1"/>
  <c r="Y30" i="1"/>
  <c r="Z30" i="1" s="1"/>
  <c r="X27" i="1"/>
  <c r="Y27" i="1" s="1"/>
  <c r="Z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</futureMetadata>
  <valueMetadata count="3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</valueMetadata>
</metadata>
</file>

<file path=xl/sharedStrings.xml><?xml version="1.0" encoding="utf-8"?>
<sst xmlns="http://schemas.openxmlformats.org/spreadsheetml/2006/main" count="582" uniqueCount="185">
  <si>
    <t>state</t>
  </si>
  <si>
    <t>postal_code</t>
  </si>
  <si>
    <t>id</t>
  </si>
  <si>
    <t>inc</t>
  </si>
  <si>
    <t>state_pvi</t>
  </si>
  <si>
    <t>rep_win</t>
  </si>
  <si>
    <t>dem_win</t>
  </si>
  <si>
    <t>Alabama</t>
  </si>
  <si>
    <t>AL</t>
  </si>
  <si>
    <t>R</t>
  </si>
  <si>
    <t>Alaska</t>
  </si>
  <si>
    <t>AK</t>
  </si>
  <si>
    <t>Arizona</t>
  </si>
  <si>
    <t>AZ</t>
  </si>
  <si>
    <t>D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</si>
  <si>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</si>
  <si>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</si>
  <si>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</si>
  <si>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</si>
  <si>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</si>
  <si>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</si>
  <si>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</si>
  <si>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</si>
  <si>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</si>
  <si>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</si>
  <si>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</si>
  <si>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</si>
  <si>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</si>
  <si>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</si>
  <si>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</si>
  <si>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</si>
  <si>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</si>
  <si>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</si>
  <si>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</si>
  <si>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</si>
  <si>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</si>
  <si>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</si>
  <si>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</si>
  <si>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</si>
  <si>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</si>
  <si>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</si>
  <si>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</si>
  <si>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</si>
  <si>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Maryland</t>
  </si>
  <si>
    <t>MD</t>
  </si>
  <si>
    <t>Missouri</t>
  </si>
  <si>
    <t>MO</t>
  </si>
  <si>
    <t>Nevada</t>
  </si>
  <si>
    <t>NV</t>
  </si>
  <si>
    <t>New Hampshire</t>
  </si>
  <si>
    <t>NH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</si>
  <si>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</si>
  <si>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</si>
  <si>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</si>
  <si>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</si>
  <si>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</si>
  <si>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</si>
  <si>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</si>
  <si>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</si>
  <si>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</si>
  <si>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</si>
  <si>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</si>
  <si>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</si>
  <si>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</si>
  <si>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</si>
  <si>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</si>
  <si>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</si>
  <si>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South Dakota</t>
  </si>
  <si>
    <t>SD</t>
  </si>
  <si>
    <t>Utah</t>
  </si>
  <si>
    <t>UT</t>
  </si>
  <si>
    <t>Vermont</t>
  </si>
  <si>
    <t>VT</t>
  </si>
  <si>
    <t>Washington</t>
  </si>
  <si>
    <t>WA</t>
  </si>
  <si>
    <t>Wisconsin</t>
  </si>
  <si>
    <t>WI</t>
  </si>
  <si>
    <t>Oklahoma*</t>
  </si>
  <si>
    <t>OK*</t>
  </si>
  <si>
    <t>OKS</t>
  </si>
  <si>
    <t>class</t>
  </si>
  <si>
    <t>inc_party</t>
  </si>
  <si>
    <t>Class III</t>
  </si>
  <si>
    <t>Class II</t>
  </si>
  <si>
    <t>OPEN</t>
  </si>
  <si>
    <t>Lisa Murkowski</t>
  </si>
  <si>
    <t>Mark Kelly</t>
  </si>
  <si>
    <t>John Boozman</t>
  </si>
  <si>
    <t>Alex Padilla</t>
  </si>
  <si>
    <t>Michael Bennet</t>
  </si>
  <si>
    <t>Richard Blumenthal</t>
  </si>
  <si>
    <t>Marco Rubio</t>
  </si>
  <si>
    <t>Raphael Warnock</t>
  </si>
  <si>
    <t>Mike Crapo</t>
  </si>
  <si>
    <t>Tammy Duckworth</t>
  </si>
  <si>
    <t>Todd Young</t>
  </si>
  <si>
    <t>Chuck Grassley</t>
  </si>
  <si>
    <t>Jerry Moran</t>
  </si>
  <si>
    <t>Rand Paul</t>
  </si>
  <si>
    <t>John Kennedy</t>
  </si>
  <si>
    <t>Chris Van Hollen</t>
  </si>
  <si>
    <t>Catherine Cortez Mastro</t>
  </si>
  <si>
    <t>Maggie Hassan</t>
  </si>
  <si>
    <t>Chuck Schumer</t>
  </si>
  <si>
    <t>John Hoeven</t>
  </si>
  <si>
    <t>James Lankford</t>
  </si>
  <si>
    <t>web_id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</si>
  <si>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</si>
  <si>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</si>
  <si>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</si>
  <si>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</si>
  <si>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</si>
  <si>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</si>
  <si>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</si>
  <si>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</si>
  <si>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</si>
  <si>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</si>
  <si>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</si>
  <si>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</si>
  <si>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</si>
  <si>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</si>
  <si>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</si>
  <si>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</si>
  <si>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</si>
  <si>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</si>
  <si>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missouri</t>
  </si>
  <si>
    <t>nevada</t>
  </si>
  <si>
    <t>ohio</t>
  </si>
  <si>
    <t>oklahoma</t>
  </si>
  <si>
    <t>oregon</t>
  </si>
  <si>
    <t>pennsylvania</t>
  </si>
  <si>
    <t>utah</t>
  </si>
  <si>
    <t>vermont</t>
  </si>
  <si>
    <t>washington</t>
  </si>
  <si>
    <t>wisconsin</t>
  </si>
  <si>
    <t>oklahoma-special</t>
  </si>
  <si>
    <t>new-hampshire</t>
  </si>
  <si>
    <t>new-york</t>
  </si>
  <si>
    <t>north-carolina</t>
  </si>
  <si>
    <t>north-dakota</t>
  </si>
  <si>
    <t>south-carolina</t>
  </si>
  <si>
    <t>south-dakota</t>
  </si>
  <si>
    <t>Ron Wyden</t>
  </si>
  <si>
    <t>Tim Scott</t>
  </si>
  <si>
    <t>John Thune</t>
  </si>
  <si>
    <t>Mike Lee</t>
  </si>
  <si>
    <t>Patty Murray</t>
  </si>
  <si>
    <t>Ron Johnson</t>
  </si>
  <si>
    <t>terms</t>
  </si>
  <si>
    <t>Brian Schatz</t>
  </si>
  <si>
    <t>population</t>
  </si>
  <si>
    <t>-</t>
  </si>
  <si>
    <t>diversity_index</t>
  </si>
  <si>
    <t>beat_inc</t>
  </si>
  <si>
    <t>prev_inc</t>
  </si>
  <si>
    <t>prev_margin</t>
  </si>
  <si>
    <t>adj_prev_margin</t>
  </si>
  <si>
    <t>vs_pvi</t>
  </si>
  <si>
    <t>oth_adj</t>
  </si>
  <si>
    <t>inc_bump</t>
  </si>
  <si>
    <t>term_adj</t>
  </si>
  <si>
    <t>gen_ballot</t>
  </si>
  <si>
    <t>elasticity</t>
  </si>
  <si>
    <t>pvi_&amp;_prev</t>
  </si>
  <si>
    <t>rep_nominee</t>
  </si>
  <si>
    <t>dem_nominee</t>
  </si>
  <si>
    <t>rep_nom_id</t>
  </si>
  <si>
    <t>dem_nom_id</t>
  </si>
  <si>
    <t>cnalysis</t>
  </si>
  <si>
    <t>cook</t>
  </si>
  <si>
    <t>inside</t>
  </si>
  <si>
    <t>sabato</t>
  </si>
  <si>
    <t>Solid R</t>
  </si>
  <si>
    <t>Tilt R</t>
  </si>
  <si>
    <t>Solid D</t>
  </si>
  <si>
    <t>Likely D</t>
  </si>
  <si>
    <t>Tossup</t>
  </si>
  <si>
    <t>Lean D</t>
  </si>
  <si>
    <t>Very Likely R</t>
  </si>
  <si>
    <t>Lean R</t>
  </si>
  <si>
    <t>Likely R</t>
  </si>
  <si>
    <t>neutral_margin</t>
  </si>
  <si>
    <t>fund_margin</t>
  </si>
  <si>
    <t>REP_CAND</t>
  </si>
  <si>
    <t>DEM_CAND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</si>
</sst>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"/>
  </numFmts>
  <fonts count="2" x14ac:knownFonts="1">
    <font>
      <sz val="10"/>
      <color theme="1"/>
      <name val="JetBrains Mono"/>
      <family val="2"/>
    </font>
    <font>
      <sz val="10"/>
      <color theme="1"/>
      <name val="JetBrains Mono Light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8" fontId="1" fillId="0" borderId="0" xfId="0" applyNumberFormat="1" applyFont="1"/>
    <xf numFmtId="0" fontId="1" fillId="0" borderId="0" xfId="0" quotePrefix="1" applyFont="1"/>
    <xf numFmtId="1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4">
  <rv s="0">
    <fb>4887871</fb>
    <v>0</v>
  </rv>
  <rv s="0">
    <fb>737438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21670000</fb>
    <v>0</v>
  </rv>
  <rv s="0">
    <fb>10519475</fb>
    <v>0</v>
  </rv>
  <rv s="0">
    <fb>1420491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6042718</fb>
    <v>0</v>
  </rv>
  <rv s="0">
    <fb>6126452</fb>
    <v>0</v>
  </rv>
  <rv s="0">
    <fb>3034392</fb>
    <v>0</v>
  </rv>
  <rv s="0">
    <fb>1356458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5084127</fb>
    <v>0</v>
  </rv>
  <rv s="0">
    <fb>882235</fb>
    <v>0</v>
  </rv>
  <rv s="0">
    <fb>3161105</fb>
    <v>0</v>
  </rv>
  <rv s="0">
    <fb>626299</fb>
    <v>0</v>
  </rv>
  <rv s="0">
    <fb>7614893</fb>
    <v>0</v>
  </rv>
  <rv s="0">
    <fb>5813568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rgbClr val="FFFFFF"/>
      </a:lt1>
      <a:dk2>
        <a:srgbClr val="16396A"/>
      </a:dk2>
      <a:lt2>
        <a:srgbClr val="E2E2E2"/>
      </a:lt2>
      <a:accent1>
        <a:srgbClr val="0091FF"/>
      </a:accent1>
      <a:accent2>
        <a:srgbClr val="FF6060"/>
      </a:accent2>
      <a:accent3>
        <a:srgbClr val="FFE130"/>
      </a:accent3>
      <a:accent4>
        <a:srgbClr val="CD64FF"/>
      </a:accent4>
      <a:accent5>
        <a:srgbClr val="00C181"/>
      </a:accent5>
      <a:accent6>
        <a:srgbClr val="399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94CF-483E-8B42-9041-A67FF9E49D3A}">
  <dimension ref="A1:AH36"/>
  <sheetViews>
    <sheetView tabSelected="1" workbookViewId="0">
      <pane xSplit="1" topLeftCell="F1" activePane="topRight" state="frozen"/>
      <selection pane="topRight" activeCell="AE1" sqref="G1:AE1048576"/>
    </sheetView>
  </sheetViews>
  <sheetFormatPr baseColWidth="10" defaultRowHeight="14" x14ac:dyDescent="0.2"/>
  <cols>
    <col min="1" max="1" width="15.1640625" style="1" bestFit="1" customWidth="1"/>
    <col min="2" max="2" width="12.1640625" style="1" bestFit="1" customWidth="1"/>
    <col min="3" max="3" width="17.33203125" style="1" bestFit="1" customWidth="1"/>
    <col min="4" max="4" width="10.1640625" style="1" bestFit="1" customWidth="1"/>
    <col min="5" max="5" width="4.1640625" style="1" bestFit="1" customWidth="1"/>
    <col min="6" max="6" width="24.5" style="1" bestFit="1" customWidth="1"/>
    <col min="7" max="7" width="10.1640625" style="1" bestFit="1" customWidth="1"/>
    <col min="8" max="8" width="10.1640625" style="1" customWidth="1"/>
    <col min="9" max="9" width="11.1640625" style="1" customWidth="1"/>
    <col min="10" max="10" width="6.1640625" style="1" customWidth="1"/>
    <col min="11" max="11" width="12.1640625" style="1" customWidth="1"/>
    <col min="12" max="13" width="9.1640625" style="1" customWidth="1"/>
    <col min="14" max="14" width="16.33203125" style="1" customWidth="1"/>
    <col min="15" max="15" width="11.1640625" style="4" customWidth="1"/>
    <col min="16" max="16" width="7.1640625" style="4" customWidth="1"/>
    <col min="17" max="17" width="11.1640625" style="1" customWidth="1"/>
    <col min="18" max="18" width="16.33203125" style="3" customWidth="1"/>
    <col min="19" max="19" width="9.1640625" style="3" customWidth="1"/>
    <col min="20" max="20" width="8.1640625" style="6" customWidth="1"/>
    <col min="21" max="21" width="9.1640625" style="2" customWidth="1"/>
    <col min="22" max="22" width="15.1640625" style="2" customWidth="1"/>
    <col min="23" max="23" width="11.1640625" style="1" customWidth="1"/>
    <col min="24" max="24" width="12.1640625" style="1" customWidth="1"/>
    <col min="25" max="26" width="8.1640625" style="1" customWidth="1"/>
    <col min="27" max="27" width="14.1640625" style="1" customWidth="1"/>
    <col min="28" max="30" width="9.5" style="1" customWidth="1"/>
    <col min="31" max="31" width="24.5" style="1" bestFit="1" customWidth="1"/>
    <col min="32" max="32" width="19.33203125" style="1" bestFit="1" customWidth="1"/>
    <col min="33" max="34" width="11.1640625" style="1" bestFit="1" customWidth="1"/>
    <col min="35" max="16384" width="10.83203125" style="1"/>
  </cols>
  <sheetData>
    <row r="1" spans="1:34" x14ac:dyDescent="0.2">
      <c r="A1" s="1" t="s">
        <v>0</v>
      </c>
      <c r="B1" s="1" t="s">
        <v>1</v>
      </c>
      <c r="C1" s="1" t="s">
        <v>106</v>
      </c>
      <c r="D1" s="1" t="s">
        <v>80</v>
      </c>
      <c r="E1" s="1" t="s">
        <v>2</v>
      </c>
      <c r="F1" s="1" t="s">
        <v>3</v>
      </c>
      <c r="G1" s="1" t="s">
        <v>81</v>
      </c>
      <c r="H1" s="1" t="s">
        <v>4</v>
      </c>
      <c r="I1" s="1" t="s">
        <v>162</v>
      </c>
      <c r="J1" s="1" t="s">
        <v>148</v>
      </c>
      <c r="K1" s="1" t="s">
        <v>155</v>
      </c>
      <c r="L1" s="1" t="s">
        <v>153</v>
      </c>
      <c r="M1" s="1" t="s">
        <v>154</v>
      </c>
      <c r="N1" s="1" t="s">
        <v>156</v>
      </c>
      <c r="O1" s="4" t="s">
        <v>163</v>
      </c>
      <c r="P1" s="4" t="s">
        <v>157</v>
      </c>
      <c r="Q1" s="1" t="s">
        <v>150</v>
      </c>
      <c r="R1" s="3" t="s">
        <v>152</v>
      </c>
      <c r="S1" s="3" t="s">
        <v>160</v>
      </c>
      <c r="T1" s="6" t="s">
        <v>158</v>
      </c>
      <c r="U1" s="2" t="s">
        <v>159</v>
      </c>
      <c r="V1" s="2" t="s">
        <v>181</v>
      </c>
      <c r="W1" s="1" t="s">
        <v>161</v>
      </c>
      <c r="X1" s="1" t="s">
        <v>182</v>
      </c>
      <c r="Y1" s="1" t="s">
        <v>5</v>
      </c>
      <c r="Z1" s="1" t="s">
        <v>6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164</v>
      </c>
      <c r="AF1" s="1" t="s">
        <v>165</v>
      </c>
      <c r="AG1" s="1" t="s">
        <v>166</v>
      </c>
      <c r="AH1" s="1" t="s">
        <v>167</v>
      </c>
    </row>
    <row r="2" spans="1:34" x14ac:dyDescent="0.2">
      <c r="A2" s="1" t="s">
        <v>7</v>
      </c>
      <c r="B2" s="1" t="s">
        <v>8</v>
      </c>
      <c r="C2" s="1" t="s">
        <v>107</v>
      </c>
      <c r="D2" s="1" t="s">
        <v>82</v>
      </c>
      <c r="E2" s="1" t="s">
        <v>8</v>
      </c>
      <c r="F2" s="1" t="s">
        <v>84</v>
      </c>
      <c r="G2" s="1" t="s">
        <v>9</v>
      </c>
      <c r="H2" s="1">
        <v>29.9</v>
      </c>
      <c r="I2" s="1">
        <v>0.89</v>
      </c>
      <c r="J2" s="1" t="s">
        <v>151</v>
      </c>
      <c r="K2" s="1" t="s">
        <v>151</v>
      </c>
      <c r="L2" s="1">
        <v>0</v>
      </c>
      <c r="M2" s="1">
        <v>0</v>
      </c>
      <c r="N2" s="1" t="s">
        <v>151</v>
      </c>
      <c r="O2" s="4">
        <f>IF(N2="-",H2,H2*0.75+N2*0.25)</f>
        <v>29.9</v>
      </c>
      <c r="P2" s="4">
        <f>O2-H2</f>
        <v>0</v>
      </c>
      <c r="Q2" s="1" vm="1">
        <v>4887871</v>
      </c>
      <c r="R2" s="3">
        <v>0.44283000000000017</v>
      </c>
      <c r="S2" s="3" t="str">
        <f>IFERROR((((2022-J2)/20)^0.5),"-")</f>
        <v>-</v>
      </c>
      <c r="U2" s="2">
        <f>IFERROR(((50000000/Q2)^0.4)*(R2^0.2)+S2+T2,0)</f>
        <v>0</v>
      </c>
      <c r="V2" s="2">
        <f>IF(G2="R",U2,-U2)+O2</f>
        <v>29.9</v>
      </c>
      <c r="W2" s="1">
        <v>2</v>
      </c>
      <c r="X2" s="2">
        <f>IF(G2="R",U2,-U2)+O2+W2*I2</f>
        <v>31.68</v>
      </c>
      <c r="Y2" s="4">
        <f>_xlfn.NORM.DIST(X2,0,12,TRUE)*100</f>
        <v>99.585469863896392</v>
      </c>
      <c r="Z2" s="4">
        <f>100-Y2</f>
        <v>0.41453013610360756</v>
      </c>
      <c r="AA2" s="4" t="s">
        <v>172</v>
      </c>
      <c r="AB2" s="4" t="s">
        <v>172</v>
      </c>
      <c r="AC2" s="4" t="s">
        <v>172</v>
      </c>
      <c r="AD2" s="4" t="s">
        <v>172</v>
      </c>
      <c r="AE2" s="7" t="s">
        <v>183</v>
      </c>
      <c r="AF2" s="8" t="s">
        <v>184</v>
      </c>
      <c r="AG2" s="7" t="s">
        <v>183</v>
      </c>
      <c r="AH2" s="8" t="s">
        <v>184</v>
      </c>
    </row>
    <row r="3" spans="1:34" x14ac:dyDescent="0.2">
      <c r="A3" s="1" t="s">
        <v>10</v>
      </c>
      <c r="B3" s="1" t="s">
        <v>11</v>
      </c>
      <c r="C3" s="1" t="s">
        <v>108</v>
      </c>
      <c r="D3" s="1" t="s">
        <v>82</v>
      </c>
      <c r="E3" s="1" t="s">
        <v>11</v>
      </c>
      <c r="F3" s="1" t="s">
        <v>85</v>
      </c>
      <c r="G3" s="1" t="s">
        <v>9</v>
      </c>
      <c r="H3" s="1">
        <v>15.2</v>
      </c>
      <c r="I3" s="1">
        <v>1.1599999999999999</v>
      </c>
      <c r="J3" s="1">
        <v>2004</v>
      </c>
      <c r="K3" s="1">
        <v>14.8</v>
      </c>
      <c r="L3" s="1">
        <v>0</v>
      </c>
      <c r="M3" s="1">
        <v>-1.5</v>
      </c>
      <c r="N3" s="1">
        <f>SUM(K3:M3)+2</f>
        <v>15.3</v>
      </c>
      <c r="O3" s="4">
        <f>IF(N3="-",H3,H3*0.75+N3*0.25)</f>
        <v>15.224999999999998</v>
      </c>
      <c r="P3" s="4">
        <f>O3-H3</f>
        <v>2.4999999999998579E-2</v>
      </c>
      <c r="Q3" s="1" vm="2">
        <v>737438</v>
      </c>
      <c r="R3" s="3">
        <v>0.52081599999999995</v>
      </c>
      <c r="S3" s="3">
        <f t="shared" ref="S3:S36" si="0">IFERROR((((2022-J3)/20)^0.5),"-")</f>
        <v>0.94868329805051377</v>
      </c>
      <c r="U3" s="2">
        <f t="shared" ref="U3:U36" si="1">IFERROR(((50000000/Q3)^0.4)*(R3^0.2)+S3+T3,0)</f>
        <v>5.6892980115561649</v>
      </c>
      <c r="V3" s="2">
        <f t="shared" ref="V3:V36" si="2">IF(G3="R",U3,-U3)+O3</f>
        <v>20.914298011556163</v>
      </c>
      <c r="W3" s="1">
        <v>2</v>
      </c>
      <c r="X3" s="2">
        <f>IF(G3="R",U3,-U3)+O3+W3*I3</f>
        <v>23.234298011556163</v>
      </c>
      <c r="Y3" s="4">
        <f t="shared" ref="Y3:Y36" si="3">_xlfn.NORM.DIST(X3,0,12,TRUE)*100</f>
        <v>97.357787448814364</v>
      </c>
      <c r="Z3" s="4">
        <f t="shared" ref="Z3:Z36" si="4">100-Y3</f>
        <v>2.6422125511856365</v>
      </c>
      <c r="AA3" s="4" t="s">
        <v>172</v>
      </c>
      <c r="AB3" s="4" t="s">
        <v>172</v>
      </c>
      <c r="AC3" s="4" t="s">
        <v>172</v>
      </c>
      <c r="AD3" s="4" t="s">
        <v>172</v>
      </c>
      <c r="AE3" s="1" t="s">
        <v>85</v>
      </c>
      <c r="AF3" s="8" t="s">
        <v>184</v>
      </c>
      <c r="AG3" s="1" t="s">
        <v>85</v>
      </c>
      <c r="AH3" s="8" t="s">
        <v>184</v>
      </c>
    </row>
    <row r="4" spans="1:34" x14ac:dyDescent="0.2">
      <c r="A4" s="1" t="s">
        <v>12</v>
      </c>
      <c r="B4" s="1" t="s">
        <v>13</v>
      </c>
      <c r="C4" s="1" t="s">
        <v>109</v>
      </c>
      <c r="D4" s="1" t="s">
        <v>82</v>
      </c>
      <c r="E4" s="1" t="s">
        <v>13</v>
      </c>
      <c r="F4" s="1" t="s">
        <v>86</v>
      </c>
      <c r="G4" s="1" t="s">
        <v>14</v>
      </c>
      <c r="H4" s="1">
        <v>4.5999999999999996</v>
      </c>
      <c r="I4" s="1">
        <v>1.05</v>
      </c>
      <c r="J4" s="1">
        <v>2020</v>
      </c>
      <c r="K4" s="1">
        <v>-2.4</v>
      </c>
      <c r="L4" s="1">
        <v>0</v>
      </c>
      <c r="M4" s="1">
        <v>0</v>
      </c>
      <c r="N4" s="1">
        <f>SUM(K4:M4)+2</f>
        <v>-0.39999999999999991</v>
      </c>
      <c r="O4" s="4">
        <f>IF(N4="-",H4,H4*0.75+N4*0.25)</f>
        <v>3.3499999999999996</v>
      </c>
      <c r="P4" s="4">
        <f>O4-H4</f>
        <v>-1.25</v>
      </c>
      <c r="Q4" s="1" vm="3">
        <v>7171646</v>
      </c>
      <c r="R4" s="3">
        <v>0.15488999999999997</v>
      </c>
      <c r="S4" s="3">
        <f t="shared" si="0"/>
        <v>0.31622776601683794</v>
      </c>
      <c r="T4" s="6">
        <v>2</v>
      </c>
      <c r="U4" s="2">
        <f t="shared" si="1"/>
        <v>3.8136529745225376</v>
      </c>
      <c r="V4" s="2">
        <f t="shared" si="2"/>
        <v>-0.46365297452253795</v>
      </c>
      <c r="W4" s="1">
        <v>2</v>
      </c>
      <c r="X4" s="2">
        <f>IF(G4="R",U4,-U4)+O4+W4*I4</f>
        <v>1.6363470254774621</v>
      </c>
      <c r="Y4" s="4">
        <f>_xlfn.NORM.DIST(X4,0,12,TRUE)*100</f>
        <v>55.423254333689798</v>
      </c>
      <c r="Z4" s="4">
        <f t="shared" si="4"/>
        <v>44.576745666310202</v>
      </c>
      <c r="AA4" s="4" t="s">
        <v>173</v>
      </c>
      <c r="AB4" s="4" t="s">
        <v>176</v>
      </c>
      <c r="AC4" s="4" t="s">
        <v>176</v>
      </c>
      <c r="AD4" s="4" t="s">
        <v>176</v>
      </c>
      <c r="AE4" s="7" t="s">
        <v>183</v>
      </c>
      <c r="AF4" s="1" t="s">
        <v>86</v>
      </c>
      <c r="AG4" s="7" t="s">
        <v>183</v>
      </c>
      <c r="AH4" s="1" t="s">
        <v>86</v>
      </c>
    </row>
    <row r="5" spans="1:34" x14ac:dyDescent="0.2">
      <c r="A5" s="1" t="s">
        <v>15</v>
      </c>
      <c r="B5" s="1" t="s">
        <v>16</v>
      </c>
      <c r="C5" s="1" t="s">
        <v>110</v>
      </c>
      <c r="D5" s="1" t="s">
        <v>82</v>
      </c>
      <c r="E5" s="1" t="s">
        <v>16</v>
      </c>
      <c r="F5" s="1" t="s">
        <v>87</v>
      </c>
      <c r="G5" s="1" t="s">
        <v>9</v>
      </c>
      <c r="H5" s="1">
        <v>31.2</v>
      </c>
      <c r="I5" s="1">
        <v>1</v>
      </c>
      <c r="J5" s="1">
        <v>2010</v>
      </c>
      <c r="K5" s="1">
        <v>23.6</v>
      </c>
      <c r="L5" s="1">
        <v>0</v>
      </c>
      <c r="M5" s="1">
        <v>-1.5</v>
      </c>
      <c r="N5" s="1">
        <f>SUM(K5:M5)+2</f>
        <v>24.1</v>
      </c>
      <c r="O5" s="4">
        <f>IF(N5="-",H5,H5*0.75+N5*0.25)</f>
        <v>29.424999999999997</v>
      </c>
      <c r="P5" s="4">
        <f>O5-H5</f>
        <v>-1.7750000000000021</v>
      </c>
      <c r="Q5" s="1" vm="4">
        <v>3013825</v>
      </c>
      <c r="R5" s="3">
        <v>0.33628599999999986</v>
      </c>
      <c r="S5" s="3">
        <f t="shared" si="0"/>
        <v>0.7745966692414834</v>
      </c>
      <c r="U5" s="2">
        <f t="shared" si="1"/>
        <v>3.2479294116532111</v>
      </c>
      <c r="V5" s="2">
        <f t="shared" si="2"/>
        <v>32.672929411653207</v>
      </c>
      <c r="W5" s="1">
        <v>2</v>
      </c>
      <c r="X5" s="2">
        <f>IF(G5="R",U5,-U5)+O5+W5*I5</f>
        <v>34.672929411653207</v>
      </c>
      <c r="Y5" s="4">
        <f t="shared" si="3"/>
        <v>99.807017744572676</v>
      </c>
      <c r="Z5" s="4">
        <f t="shared" si="4"/>
        <v>0.19298225542732439</v>
      </c>
      <c r="AA5" s="4" t="s">
        <v>172</v>
      </c>
      <c r="AB5" s="4" t="s">
        <v>172</v>
      </c>
      <c r="AC5" s="4" t="s">
        <v>172</v>
      </c>
      <c r="AD5" s="4" t="s">
        <v>172</v>
      </c>
      <c r="AE5" s="1" t="s">
        <v>87</v>
      </c>
      <c r="AF5" s="8" t="s">
        <v>184</v>
      </c>
      <c r="AG5" s="1" t="s">
        <v>87</v>
      </c>
      <c r="AH5" s="8" t="s">
        <v>184</v>
      </c>
    </row>
    <row r="6" spans="1:34" x14ac:dyDescent="0.2">
      <c r="A6" s="1" t="s">
        <v>17</v>
      </c>
      <c r="B6" s="1" t="s">
        <v>18</v>
      </c>
      <c r="C6" s="1" t="s">
        <v>111</v>
      </c>
      <c r="D6" s="1" t="s">
        <v>82</v>
      </c>
      <c r="E6" s="1" t="s">
        <v>18</v>
      </c>
      <c r="F6" s="1" t="s">
        <v>88</v>
      </c>
      <c r="G6" s="1" t="s">
        <v>14</v>
      </c>
      <c r="H6" s="1">
        <v>-25.7</v>
      </c>
      <c r="I6" s="1">
        <v>0.94</v>
      </c>
      <c r="J6" s="1" t="s">
        <v>151</v>
      </c>
      <c r="K6" s="1" t="s">
        <v>151</v>
      </c>
      <c r="L6" s="1">
        <v>0</v>
      </c>
      <c r="M6" s="1">
        <v>0</v>
      </c>
      <c r="N6" s="5" t="s">
        <v>151</v>
      </c>
      <c r="O6" s="4">
        <f>IF(N6="-",H6,H6*0.75+N6*0.25)</f>
        <v>-25.7</v>
      </c>
      <c r="P6" s="4">
        <f>O6-H6</f>
        <v>0</v>
      </c>
      <c r="Q6" s="1" vm="5">
        <v>39557045</v>
      </c>
      <c r="R6" s="3">
        <v>0.18393999999999977</v>
      </c>
      <c r="S6" s="3" t="str">
        <f t="shared" si="0"/>
        <v>-</v>
      </c>
      <c r="U6" s="2">
        <f t="shared" si="1"/>
        <v>0</v>
      </c>
      <c r="V6" s="2">
        <f t="shared" si="2"/>
        <v>-25.7</v>
      </c>
      <c r="W6" s="1">
        <v>2</v>
      </c>
      <c r="X6" s="2">
        <f>IF(G6="R",U6,-U6)+O6+W6*I6</f>
        <v>-23.82</v>
      </c>
      <c r="Y6" s="4">
        <f t="shared" si="3"/>
        <v>2.357223574914916</v>
      </c>
      <c r="Z6" s="4">
        <f t="shared" si="4"/>
        <v>97.642776425085088</v>
      </c>
      <c r="AA6" s="4" t="s">
        <v>174</v>
      </c>
      <c r="AB6" s="4" t="s">
        <v>174</v>
      </c>
      <c r="AC6" s="4" t="s">
        <v>174</v>
      </c>
      <c r="AD6" s="4" t="s">
        <v>174</v>
      </c>
      <c r="AE6" s="7" t="s">
        <v>183</v>
      </c>
      <c r="AF6" s="1" t="s">
        <v>88</v>
      </c>
      <c r="AG6" s="7" t="s">
        <v>183</v>
      </c>
      <c r="AH6" s="1" t="s">
        <v>88</v>
      </c>
    </row>
    <row r="7" spans="1:34" x14ac:dyDescent="0.2">
      <c r="A7" s="1" t="s">
        <v>19</v>
      </c>
      <c r="B7" s="1" t="s">
        <v>20</v>
      </c>
      <c r="C7" s="1" t="s">
        <v>112</v>
      </c>
      <c r="D7" s="1" t="s">
        <v>82</v>
      </c>
      <c r="E7" s="1" t="s">
        <v>20</v>
      </c>
      <c r="F7" s="1" t="s">
        <v>89</v>
      </c>
      <c r="G7" s="1" t="s">
        <v>14</v>
      </c>
      <c r="H7" s="1">
        <v>-7.1</v>
      </c>
      <c r="I7" s="1">
        <v>1.07</v>
      </c>
      <c r="J7" s="1">
        <v>2009</v>
      </c>
      <c r="K7" s="1">
        <v>-3.7</v>
      </c>
      <c r="L7" s="1">
        <v>0</v>
      </c>
      <c r="M7" s="1">
        <v>1.5</v>
      </c>
      <c r="N7" s="1">
        <f>SUM(K7:M7)+2</f>
        <v>-0.20000000000000018</v>
      </c>
      <c r="O7" s="4">
        <f>IF(N7="-",H7,H7*0.75+N7*0.25)</f>
        <v>-5.3749999999999991</v>
      </c>
      <c r="P7" s="4">
        <f>O7-H7</f>
        <v>1.7250000000000005</v>
      </c>
      <c r="Q7" s="1" vm="6">
        <v>5695564</v>
      </c>
      <c r="R7" s="3">
        <v>0.15873199999999987</v>
      </c>
      <c r="S7" s="3">
        <f t="shared" si="0"/>
        <v>0.80622577482985502</v>
      </c>
      <c r="U7" s="2">
        <f t="shared" si="1"/>
        <v>2.456310351165147</v>
      </c>
      <c r="V7" s="2">
        <f t="shared" si="2"/>
        <v>-7.8313103511651461</v>
      </c>
      <c r="W7" s="1">
        <v>2</v>
      </c>
      <c r="X7" s="2">
        <f>IF(G7="R",U7,-U7)+O7+W7*I7</f>
        <v>-5.6913103511651464</v>
      </c>
      <c r="Y7" s="4">
        <f t="shared" si="3"/>
        <v>31.765160081588768</v>
      </c>
      <c r="Z7" s="4">
        <f t="shared" si="4"/>
        <v>68.23483991841124</v>
      </c>
      <c r="AA7" s="4" t="s">
        <v>175</v>
      </c>
      <c r="AB7" s="4" t="s">
        <v>175</v>
      </c>
      <c r="AC7" s="4" t="s">
        <v>174</v>
      </c>
      <c r="AD7" s="4" t="s">
        <v>175</v>
      </c>
      <c r="AE7" s="7" t="s">
        <v>183</v>
      </c>
      <c r="AF7" s="1" t="s">
        <v>89</v>
      </c>
      <c r="AG7" s="7" t="s">
        <v>183</v>
      </c>
      <c r="AH7" s="1" t="s">
        <v>89</v>
      </c>
    </row>
    <row r="8" spans="1:34" x14ac:dyDescent="0.2">
      <c r="A8" s="1" t="s">
        <v>21</v>
      </c>
      <c r="B8" s="1" t="s">
        <v>22</v>
      </c>
      <c r="C8" s="1" t="s">
        <v>113</v>
      </c>
      <c r="D8" s="1" t="s">
        <v>82</v>
      </c>
      <c r="E8" s="1" t="s">
        <v>22</v>
      </c>
      <c r="F8" s="1" t="s">
        <v>90</v>
      </c>
      <c r="G8" s="1" t="s">
        <v>14</v>
      </c>
      <c r="H8" s="1">
        <v>-14.4</v>
      </c>
      <c r="I8" s="1">
        <v>0.99</v>
      </c>
      <c r="J8" s="1">
        <v>2010</v>
      </c>
      <c r="K8" s="1">
        <v>-28</v>
      </c>
      <c r="L8" s="1">
        <v>0</v>
      </c>
      <c r="M8" s="1">
        <v>1.5</v>
      </c>
      <c r="N8" s="1">
        <f>SUM(K8:M8)+2</f>
        <v>-24.5</v>
      </c>
      <c r="O8" s="4">
        <f>IF(N8="-",H8,H8*0.75+N8*0.25)</f>
        <v>-16.925000000000001</v>
      </c>
      <c r="P8" s="4">
        <f>O8-H8</f>
        <v>-2.5250000000000004</v>
      </c>
      <c r="Q8" s="1" vm="7">
        <v>3572665</v>
      </c>
      <c r="R8" s="3">
        <v>0.29247200000000018</v>
      </c>
      <c r="S8" s="3">
        <f t="shared" si="0"/>
        <v>0.7745966692414834</v>
      </c>
      <c r="U8" s="2">
        <f t="shared" si="1"/>
        <v>3.0216218670849666</v>
      </c>
      <c r="V8" s="2">
        <f t="shared" si="2"/>
        <v>-19.946621867084968</v>
      </c>
      <c r="W8" s="1">
        <v>2</v>
      </c>
      <c r="X8" s="2">
        <f>IF(G8="R",U8,-U8)+O8+W8*I8</f>
        <v>-17.966621867084967</v>
      </c>
      <c r="Y8" s="4">
        <f t="shared" si="3"/>
        <v>6.7168208015254987</v>
      </c>
      <c r="Z8" s="4">
        <f t="shared" si="4"/>
        <v>93.2831791984745</v>
      </c>
      <c r="AA8" s="4" t="s">
        <v>174</v>
      </c>
      <c r="AB8" s="4" t="s">
        <v>174</v>
      </c>
      <c r="AC8" s="4" t="s">
        <v>174</v>
      </c>
      <c r="AD8" s="4" t="s">
        <v>174</v>
      </c>
      <c r="AE8" s="7" t="s">
        <v>183</v>
      </c>
      <c r="AF8" s="1" t="s">
        <v>90</v>
      </c>
      <c r="AG8" s="7" t="s">
        <v>183</v>
      </c>
      <c r="AH8" s="1" t="s">
        <v>90</v>
      </c>
    </row>
    <row r="9" spans="1:34" x14ac:dyDescent="0.2">
      <c r="A9" s="1" t="s">
        <v>23</v>
      </c>
      <c r="B9" s="1" t="s">
        <v>24</v>
      </c>
      <c r="C9" s="1" t="s">
        <v>114</v>
      </c>
      <c r="D9" s="1" t="s">
        <v>82</v>
      </c>
      <c r="E9" s="1" t="s">
        <v>24</v>
      </c>
      <c r="F9" s="1" t="s">
        <v>91</v>
      </c>
      <c r="G9" s="1" t="s">
        <v>9</v>
      </c>
      <c r="H9" s="1">
        <v>6.5</v>
      </c>
      <c r="I9" s="1">
        <v>1.03</v>
      </c>
      <c r="J9" s="1">
        <v>2010</v>
      </c>
      <c r="K9" s="1">
        <v>7.7</v>
      </c>
      <c r="L9" s="1">
        <v>0</v>
      </c>
      <c r="M9" s="1">
        <v>-1.5</v>
      </c>
      <c r="N9" s="1">
        <f>SUM(K9:M9)+2</f>
        <v>8.1999999999999993</v>
      </c>
      <c r="O9" s="4">
        <f>IF(N9="-",H9,H9*0.75+N9*0.25)</f>
        <v>6.9249999999999998</v>
      </c>
      <c r="P9" s="4">
        <f>O9-H9</f>
        <v>0.42499999999999982</v>
      </c>
      <c r="Q9" s="1" vm="8">
        <v>21670000</v>
      </c>
      <c r="R9" s="3">
        <v>0.25971399999999989</v>
      </c>
      <c r="S9" s="3">
        <f t="shared" si="0"/>
        <v>0.7745966692414834</v>
      </c>
      <c r="U9" s="2">
        <f t="shared" si="1"/>
        <v>1.8415452975760607</v>
      </c>
      <c r="V9" s="2">
        <f t="shared" si="2"/>
        <v>8.7665452975760605</v>
      </c>
      <c r="W9" s="1">
        <v>2</v>
      </c>
      <c r="X9" s="2">
        <f>IF(G9="R",U9,-U9)+O9+W9*I9</f>
        <v>10.826545297576061</v>
      </c>
      <c r="Y9" s="4">
        <f t="shared" si="3"/>
        <v>81.652789797710085</v>
      </c>
      <c r="Z9" s="4">
        <f t="shared" si="4"/>
        <v>18.347210202289915</v>
      </c>
      <c r="AA9" s="4" t="s">
        <v>172</v>
      </c>
      <c r="AB9" s="4" t="s">
        <v>179</v>
      </c>
      <c r="AC9" s="4" t="s">
        <v>180</v>
      </c>
      <c r="AD9" s="4" t="s">
        <v>180</v>
      </c>
      <c r="AE9" s="1" t="s">
        <v>91</v>
      </c>
      <c r="AF9" s="8" t="s">
        <v>184</v>
      </c>
      <c r="AG9" s="1" t="s">
        <v>91</v>
      </c>
      <c r="AH9" s="8" t="s">
        <v>184</v>
      </c>
    </row>
    <row r="10" spans="1:34" x14ac:dyDescent="0.2">
      <c r="A10" s="1" t="s">
        <v>25</v>
      </c>
      <c r="B10" s="1" t="s">
        <v>26</v>
      </c>
      <c r="C10" s="1" t="s">
        <v>115</v>
      </c>
      <c r="D10" s="1" t="s">
        <v>82</v>
      </c>
      <c r="E10" s="1" t="s">
        <v>26</v>
      </c>
      <c r="F10" s="1" t="s">
        <v>92</v>
      </c>
      <c r="G10" s="1" t="s">
        <v>14</v>
      </c>
      <c r="H10" s="1">
        <v>5.2</v>
      </c>
      <c r="I10" s="1">
        <v>0.9</v>
      </c>
      <c r="J10" s="1">
        <v>2021</v>
      </c>
      <c r="K10" s="1">
        <v>-2</v>
      </c>
      <c r="L10" s="1">
        <v>-1</v>
      </c>
      <c r="M10" s="1">
        <v>0</v>
      </c>
      <c r="N10" s="1">
        <f>SUM(K10:M10)+2</f>
        <v>-1</v>
      </c>
      <c r="O10" s="4">
        <f>IF(N10="-",H10,H10*0.75+N10*0.25)</f>
        <v>3.6500000000000004</v>
      </c>
      <c r="P10" s="4">
        <f>O10-H10</f>
        <v>-1.5499999999999998</v>
      </c>
      <c r="Q10" s="1" vm="9">
        <v>10519475</v>
      </c>
      <c r="R10" s="3">
        <v>0.50512999999999997</v>
      </c>
      <c r="S10" s="3">
        <f>IFERROR((((2022-J10)/20)^0.5),"-")</f>
        <v>0.22360679774997896</v>
      </c>
      <c r="T10" s="2">
        <v>1</v>
      </c>
      <c r="U10" s="2">
        <f t="shared" si="1"/>
        <v>2.8509194754749636</v>
      </c>
      <c r="V10" s="2">
        <f t="shared" si="2"/>
        <v>0.79908052452503675</v>
      </c>
      <c r="W10" s="1">
        <v>2</v>
      </c>
      <c r="X10" s="2">
        <f>IF(G10="R",U10,-U10)+O10+W10*I10</f>
        <v>2.5990805245250366</v>
      </c>
      <c r="Y10" s="4">
        <f t="shared" si="3"/>
        <v>58.573607723171925</v>
      </c>
      <c r="Z10" s="4">
        <f t="shared" si="4"/>
        <v>41.426392276828075</v>
      </c>
      <c r="AA10" s="4" t="s">
        <v>176</v>
      </c>
      <c r="AB10" s="4" t="s">
        <v>176</v>
      </c>
      <c r="AC10" s="4" t="s">
        <v>176</v>
      </c>
      <c r="AD10" s="4" t="s">
        <v>176</v>
      </c>
      <c r="AE10" s="7" t="s">
        <v>183</v>
      </c>
      <c r="AF10" s="1" t="s">
        <v>92</v>
      </c>
      <c r="AG10" s="7" t="s">
        <v>183</v>
      </c>
      <c r="AH10" s="1" t="s">
        <v>92</v>
      </c>
    </row>
    <row r="11" spans="1:34" x14ac:dyDescent="0.2">
      <c r="A11" s="1" t="s">
        <v>27</v>
      </c>
      <c r="B11" s="1" t="s">
        <v>28</v>
      </c>
      <c r="C11" s="1" t="s">
        <v>116</v>
      </c>
      <c r="D11" s="1" t="s">
        <v>82</v>
      </c>
      <c r="E11" s="1" t="s">
        <v>28</v>
      </c>
      <c r="F11" s="1" t="s">
        <v>149</v>
      </c>
      <c r="G11" s="1" t="s">
        <v>14</v>
      </c>
      <c r="H11" s="1">
        <v>-26.5</v>
      </c>
      <c r="I11" s="1">
        <v>1.07</v>
      </c>
      <c r="J11" s="1">
        <v>2012</v>
      </c>
      <c r="K11" s="1">
        <v>-51.4</v>
      </c>
      <c r="L11" s="1">
        <v>0</v>
      </c>
      <c r="M11" s="1">
        <v>1.5</v>
      </c>
      <c r="N11" s="1">
        <f>SUM(K11:M11)+2</f>
        <v>-47.9</v>
      </c>
      <c r="O11" s="4">
        <f>IF(N11="-",H11,H11*0.75+N11*0.25)</f>
        <v>-31.85</v>
      </c>
      <c r="P11" s="4">
        <f>O11-H11</f>
        <v>-5.3500000000000014</v>
      </c>
      <c r="Q11" s="1" vm="10">
        <v>1420491</v>
      </c>
      <c r="R11" s="3">
        <v>0.72519</v>
      </c>
      <c r="S11" s="3">
        <f t="shared" si="0"/>
        <v>0.70710678118654757</v>
      </c>
      <c r="U11" s="2">
        <f t="shared" si="1"/>
        <v>4.6038605894319922</v>
      </c>
      <c r="V11" s="2">
        <f t="shared" si="2"/>
        <v>-36.453860589431997</v>
      </c>
      <c r="W11" s="1">
        <v>2</v>
      </c>
      <c r="X11" s="2">
        <f>IF(G11="R",U11,-U11)+O11+W11*I11</f>
        <v>-34.313860589431997</v>
      </c>
      <c r="Y11" s="4">
        <f t="shared" si="3"/>
        <v>0.21216248008161226</v>
      </c>
      <c r="Z11" s="4">
        <f t="shared" si="4"/>
        <v>99.787837519918384</v>
      </c>
      <c r="AA11" s="4" t="s">
        <v>174</v>
      </c>
      <c r="AB11" s="4" t="s">
        <v>174</v>
      </c>
      <c r="AC11" s="4" t="s">
        <v>174</v>
      </c>
      <c r="AD11" s="4" t="s">
        <v>174</v>
      </c>
      <c r="AE11" s="7" t="s">
        <v>183</v>
      </c>
      <c r="AF11" s="1" t="s">
        <v>149</v>
      </c>
      <c r="AG11" s="7" t="s">
        <v>183</v>
      </c>
      <c r="AH11" s="1" t="s">
        <v>149</v>
      </c>
    </row>
    <row r="12" spans="1:34" x14ac:dyDescent="0.2">
      <c r="A12" s="1" t="s">
        <v>29</v>
      </c>
      <c r="B12" s="1" t="s">
        <v>30</v>
      </c>
      <c r="C12" s="1" t="s">
        <v>117</v>
      </c>
      <c r="D12" s="1" t="s">
        <v>82</v>
      </c>
      <c r="E12" s="1" t="s">
        <v>30</v>
      </c>
      <c r="F12" s="1" t="s">
        <v>93</v>
      </c>
      <c r="G12" s="1" t="s">
        <v>9</v>
      </c>
      <c r="H12" s="1">
        <v>34.9</v>
      </c>
      <c r="I12" s="1">
        <v>1.1200000000000001</v>
      </c>
      <c r="J12" s="1">
        <v>1998</v>
      </c>
      <c r="K12" s="1">
        <v>38.299999999999997</v>
      </c>
      <c r="L12" s="1">
        <v>0</v>
      </c>
      <c r="M12" s="1">
        <v>-1.5</v>
      </c>
      <c r="N12" s="1">
        <f>SUM(K12:M12)+2</f>
        <v>38.799999999999997</v>
      </c>
      <c r="O12" s="4">
        <f>IF(N12="-",H12,H12*0.75+N12*0.25)</f>
        <v>35.875</v>
      </c>
      <c r="P12" s="4">
        <f>O12-H12</f>
        <v>0.97500000000000142</v>
      </c>
      <c r="Q12" s="1" vm="11">
        <v>1754208</v>
      </c>
      <c r="R12" s="3">
        <v>0.10622999999999982</v>
      </c>
      <c r="S12" s="3">
        <f t="shared" si="0"/>
        <v>1.0954451150103321</v>
      </c>
      <c r="U12" s="2">
        <f t="shared" si="1"/>
        <v>3.5344069422668127</v>
      </c>
      <c r="V12" s="2">
        <f t="shared" si="2"/>
        <v>39.409406942266813</v>
      </c>
      <c r="W12" s="1">
        <v>2</v>
      </c>
      <c r="X12" s="2">
        <f>IF(G12="R",U12,-U12)+O12+W12*I12</f>
        <v>41.649406942266815</v>
      </c>
      <c r="Y12" s="4">
        <f t="shared" si="3"/>
        <v>99.974052928772679</v>
      </c>
      <c r="Z12" s="4">
        <f t="shared" si="4"/>
        <v>2.5947071227321317E-2</v>
      </c>
      <c r="AA12" s="4" t="s">
        <v>172</v>
      </c>
      <c r="AB12" s="4" t="s">
        <v>172</v>
      </c>
      <c r="AC12" s="4" t="s">
        <v>172</v>
      </c>
      <c r="AD12" s="4" t="s">
        <v>172</v>
      </c>
      <c r="AE12" s="1" t="s">
        <v>93</v>
      </c>
      <c r="AF12" s="8" t="s">
        <v>184</v>
      </c>
      <c r="AG12" s="1" t="s">
        <v>93</v>
      </c>
      <c r="AH12" s="8" t="s">
        <v>184</v>
      </c>
    </row>
    <row r="13" spans="1:34" x14ac:dyDescent="0.2">
      <c r="A13" s="1" t="s">
        <v>31</v>
      </c>
      <c r="B13" s="1" t="s">
        <v>32</v>
      </c>
      <c r="C13" s="1" t="s">
        <v>118</v>
      </c>
      <c r="D13" s="1" t="s">
        <v>82</v>
      </c>
      <c r="E13" s="1" t="s">
        <v>32</v>
      </c>
      <c r="F13" s="1" t="s">
        <v>94</v>
      </c>
      <c r="G13" s="1" t="s">
        <v>14</v>
      </c>
      <c r="H13" s="1">
        <v>-13.2</v>
      </c>
      <c r="I13" s="1">
        <v>1.01</v>
      </c>
      <c r="J13" s="1">
        <v>2016</v>
      </c>
      <c r="K13" s="1">
        <v>-15.1</v>
      </c>
      <c r="L13" s="1">
        <v>-2</v>
      </c>
      <c r="M13" s="1">
        <v>0</v>
      </c>
      <c r="N13" s="1">
        <f>SUM(K13:M13)+2</f>
        <v>-15.100000000000001</v>
      </c>
      <c r="O13" s="4">
        <f>IF(N13="-",H13,H13*0.75+N13*0.25)</f>
        <v>-13.674999999999999</v>
      </c>
      <c r="P13" s="4">
        <f>O13-H13</f>
        <v>-0.47499999999999964</v>
      </c>
      <c r="Q13" s="1" vm="12">
        <v>12741080</v>
      </c>
      <c r="R13" s="3">
        <v>0.32853999999999994</v>
      </c>
      <c r="S13" s="3">
        <f t="shared" si="0"/>
        <v>0.54772255750516607</v>
      </c>
      <c r="U13" s="2">
        <f t="shared" si="1"/>
        <v>1.9307256628224589</v>
      </c>
      <c r="V13" s="2">
        <f t="shared" si="2"/>
        <v>-15.605725662822458</v>
      </c>
      <c r="W13" s="1">
        <v>2</v>
      </c>
      <c r="X13" s="2">
        <f>IF(G13="R",U13,-U13)+O13+W13*I13</f>
        <v>-13.585725662822458</v>
      </c>
      <c r="Y13" s="4">
        <f t="shared" si="3"/>
        <v>12.878699043886535</v>
      </c>
      <c r="Z13" s="4">
        <f t="shared" si="4"/>
        <v>87.121300956113458</v>
      </c>
      <c r="AA13" s="4" t="s">
        <v>174</v>
      </c>
      <c r="AB13" s="4" t="s">
        <v>174</v>
      </c>
      <c r="AC13" s="4" t="s">
        <v>174</v>
      </c>
      <c r="AD13" s="4" t="s">
        <v>174</v>
      </c>
      <c r="AE13" s="7" t="s">
        <v>183</v>
      </c>
      <c r="AF13" s="1" t="s">
        <v>94</v>
      </c>
      <c r="AG13" s="7" t="s">
        <v>183</v>
      </c>
      <c r="AH13" s="1" t="s">
        <v>94</v>
      </c>
    </row>
    <row r="14" spans="1:34" x14ac:dyDescent="0.2">
      <c r="A14" s="1" t="s">
        <v>33</v>
      </c>
      <c r="B14" s="1" t="s">
        <v>34</v>
      </c>
      <c r="C14" s="1" t="s">
        <v>119</v>
      </c>
      <c r="D14" s="1" t="s">
        <v>82</v>
      </c>
      <c r="E14" s="1" t="s">
        <v>34</v>
      </c>
      <c r="F14" s="1" t="s">
        <v>95</v>
      </c>
      <c r="G14" s="1" t="s">
        <v>9</v>
      </c>
      <c r="H14" s="1">
        <v>20.8</v>
      </c>
      <c r="I14" s="1">
        <v>0.99</v>
      </c>
      <c r="J14" s="1">
        <v>2016</v>
      </c>
      <c r="K14" s="1">
        <v>9.6999999999999993</v>
      </c>
      <c r="L14" s="1">
        <v>2</v>
      </c>
      <c r="M14" s="1">
        <v>0</v>
      </c>
      <c r="N14" s="1">
        <f>SUM(K14:M14)+2</f>
        <v>13.7</v>
      </c>
      <c r="O14" s="4">
        <f>IF(N14="-",H14,H14*0.75+N14*0.25)</f>
        <v>19.025000000000002</v>
      </c>
      <c r="P14" s="4">
        <f>O14-H14</f>
        <v>-1.7749999999999986</v>
      </c>
      <c r="Q14" s="1" vm="13">
        <v>6691878</v>
      </c>
      <c r="R14" s="3">
        <v>0.24792600000000009</v>
      </c>
      <c r="S14" s="3">
        <f t="shared" si="0"/>
        <v>0.54772255750516607</v>
      </c>
      <c r="U14" s="2">
        <f t="shared" si="1"/>
        <v>2.239071478035664</v>
      </c>
      <c r="V14" s="2">
        <f t="shared" si="2"/>
        <v>21.264071478035667</v>
      </c>
      <c r="W14" s="1">
        <v>2</v>
      </c>
      <c r="X14" s="2">
        <f>IF(G14="R",U14,-U14)+O14+W14*I14</f>
        <v>23.244071478035668</v>
      </c>
      <c r="Y14" s="4">
        <f t="shared" si="3"/>
        <v>97.362769237361746</v>
      </c>
      <c r="Z14" s="4">
        <f t="shared" si="4"/>
        <v>2.6372307626382536</v>
      </c>
      <c r="AA14" s="4" t="s">
        <v>172</v>
      </c>
      <c r="AB14" s="4" t="s">
        <v>172</v>
      </c>
      <c r="AC14" s="4" t="s">
        <v>172</v>
      </c>
      <c r="AD14" s="4" t="s">
        <v>172</v>
      </c>
      <c r="AE14" s="1" t="s">
        <v>95</v>
      </c>
      <c r="AF14" s="8" t="s">
        <v>184</v>
      </c>
      <c r="AG14" s="1" t="s">
        <v>95</v>
      </c>
      <c r="AH14" s="8" t="s">
        <v>184</v>
      </c>
    </row>
    <row r="15" spans="1:34" x14ac:dyDescent="0.2">
      <c r="A15" s="1" t="s">
        <v>35</v>
      </c>
      <c r="B15" s="1" t="s">
        <v>36</v>
      </c>
      <c r="C15" s="1" t="s">
        <v>120</v>
      </c>
      <c r="D15" s="1" t="s">
        <v>82</v>
      </c>
      <c r="E15" s="1" t="s">
        <v>36</v>
      </c>
      <c r="F15" s="1" t="s">
        <v>96</v>
      </c>
      <c r="G15" s="1" t="s">
        <v>9</v>
      </c>
      <c r="H15" s="1">
        <v>12.3</v>
      </c>
      <c r="I15" s="1">
        <v>1.04</v>
      </c>
      <c r="J15" s="1">
        <v>1980</v>
      </c>
      <c r="K15" s="1">
        <v>24.3</v>
      </c>
      <c r="L15" s="1">
        <v>0</v>
      </c>
      <c r="M15" s="1">
        <v>-1.5</v>
      </c>
      <c r="N15" s="1">
        <f>SUM(K15:M15)+2</f>
        <v>24.8</v>
      </c>
      <c r="O15" s="4">
        <f>IF(N15="-",H15,H15*0.75+N15*0.25)</f>
        <v>15.425000000000001</v>
      </c>
      <c r="P15" s="4">
        <f>O15-H15</f>
        <v>3.125</v>
      </c>
      <c r="Q15" s="1" vm="14">
        <v>3156145</v>
      </c>
      <c r="R15" s="3">
        <v>0.15107000000000004</v>
      </c>
      <c r="S15" s="3">
        <f t="shared" si="0"/>
        <v>1.4491376746189439</v>
      </c>
      <c r="U15" s="2">
        <f t="shared" si="1"/>
        <v>3.5181394751834878</v>
      </c>
      <c r="V15" s="2">
        <f t="shared" si="2"/>
        <v>18.943139475183489</v>
      </c>
      <c r="W15" s="1">
        <v>2</v>
      </c>
      <c r="X15" s="2">
        <f>IF(G15="R",U15,-U15)+O15+W15*I15</f>
        <v>21.023139475183491</v>
      </c>
      <c r="Y15" s="4">
        <f t="shared" si="3"/>
        <v>96.010693030091929</v>
      </c>
      <c r="Z15" s="4">
        <f t="shared" si="4"/>
        <v>3.9893069699080712</v>
      </c>
      <c r="AA15" s="4" t="s">
        <v>172</v>
      </c>
      <c r="AB15" s="4" t="s">
        <v>172</v>
      </c>
      <c r="AC15" s="4" t="s">
        <v>172</v>
      </c>
      <c r="AD15" s="4" t="s">
        <v>172</v>
      </c>
      <c r="AE15" s="1" t="s">
        <v>96</v>
      </c>
      <c r="AF15" s="8" t="s">
        <v>184</v>
      </c>
      <c r="AG15" s="1" t="s">
        <v>96</v>
      </c>
      <c r="AH15" s="8" t="s">
        <v>184</v>
      </c>
    </row>
    <row r="16" spans="1:34" x14ac:dyDescent="0.2">
      <c r="A16" s="1" t="s">
        <v>37</v>
      </c>
      <c r="B16" s="1" t="s">
        <v>38</v>
      </c>
      <c r="C16" s="1" t="s">
        <v>121</v>
      </c>
      <c r="D16" s="1" t="s">
        <v>82</v>
      </c>
      <c r="E16" s="1" t="s">
        <v>38</v>
      </c>
      <c r="F16" s="1" t="s">
        <v>97</v>
      </c>
      <c r="G16" s="1" t="s">
        <v>9</v>
      </c>
      <c r="H16" s="1">
        <v>20.2</v>
      </c>
      <c r="I16" s="1">
        <v>1</v>
      </c>
      <c r="J16" s="1">
        <v>2010</v>
      </c>
      <c r="K16" s="1">
        <v>29.9</v>
      </c>
      <c r="L16" s="1">
        <v>0</v>
      </c>
      <c r="M16" s="1">
        <v>-1.5</v>
      </c>
      <c r="N16" s="1">
        <f>SUM(K16:M16)+2</f>
        <v>30.4</v>
      </c>
      <c r="O16" s="4">
        <f>IF(N16="-",H16,H16*0.75+N16*0.25)</f>
        <v>22.75</v>
      </c>
      <c r="P16" s="4">
        <f>O16-H16</f>
        <v>2.5500000000000007</v>
      </c>
      <c r="Q16" s="1" vm="15">
        <v>2911505</v>
      </c>
      <c r="R16" s="3">
        <v>0.22442000000000006</v>
      </c>
      <c r="S16" s="3">
        <f t="shared" si="0"/>
        <v>0.7745966692414834</v>
      </c>
      <c r="U16" s="2">
        <f t="shared" si="1"/>
        <v>3.0874777159230984</v>
      </c>
      <c r="V16" s="2">
        <f t="shared" si="2"/>
        <v>25.8374777159231</v>
      </c>
      <c r="W16" s="1">
        <v>2</v>
      </c>
      <c r="X16" s="2">
        <f>IF(G16="R",U16,-U16)+O16+W16*I16</f>
        <v>27.8374777159231</v>
      </c>
      <c r="Y16" s="4">
        <f t="shared" si="3"/>
        <v>98.982387469568181</v>
      </c>
      <c r="Z16" s="4">
        <f t="shared" si="4"/>
        <v>1.0176125304318191</v>
      </c>
      <c r="AA16" s="4" t="s">
        <v>172</v>
      </c>
      <c r="AB16" s="4" t="s">
        <v>172</v>
      </c>
      <c r="AC16" s="4" t="s">
        <v>172</v>
      </c>
      <c r="AD16" s="4" t="s">
        <v>172</v>
      </c>
      <c r="AE16" s="1" t="s">
        <v>97</v>
      </c>
      <c r="AF16" s="8" t="s">
        <v>184</v>
      </c>
      <c r="AG16" s="1" t="s">
        <v>97</v>
      </c>
      <c r="AH16" s="8" t="s">
        <v>184</v>
      </c>
    </row>
    <row r="17" spans="1:34" x14ac:dyDescent="0.2">
      <c r="A17" s="1" t="s">
        <v>39</v>
      </c>
      <c r="B17" s="1" t="s">
        <v>40</v>
      </c>
      <c r="C17" s="1" t="s">
        <v>122</v>
      </c>
      <c r="D17" s="1" t="s">
        <v>82</v>
      </c>
      <c r="E17" s="1" t="s">
        <v>40</v>
      </c>
      <c r="F17" s="1" t="s">
        <v>98</v>
      </c>
      <c r="G17" s="1" t="s">
        <v>9</v>
      </c>
      <c r="H17" s="1">
        <v>30.9</v>
      </c>
      <c r="I17" s="1">
        <v>0.94</v>
      </c>
      <c r="J17" s="1">
        <v>2010</v>
      </c>
      <c r="K17" s="1">
        <v>14.6</v>
      </c>
      <c r="L17" s="1">
        <v>0</v>
      </c>
      <c r="M17" s="1">
        <v>-1.5</v>
      </c>
      <c r="N17" s="1">
        <f>SUM(K17:M17)+2</f>
        <v>15.1</v>
      </c>
      <c r="O17" s="4">
        <f>IF(N17="-",H17,H17*0.75+N17*0.25)</f>
        <v>26.949999999999996</v>
      </c>
      <c r="P17" s="4">
        <f>O17-H17</f>
        <v>-3.9500000000000028</v>
      </c>
      <c r="Q17" s="1" vm="16">
        <v>4468402</v>
      </c>
      <c r="R17" s="3">
        <v>0.21545400000000015</v>
      </c>
      <c r="S17" s="3">
        <f t="shared" si="0"/>
        <v>0.7745966692414834</v>
      </c>
      <c r="U17" s="2">
        <f t="shared" si="1"/>
        <v>2.7074460788745736</v>
      </c>
      <c r="V17" s="2">
        <f t="shared" si="2"/>
        <v>29.657446078874571</v>
      </c>
      <c r="W17" s="1">
        <v>2</v>
      </c>
      <c r="X17" s="2">
        <f>IF(G17="R",U17,-U17)+O17+W17*I17</f>
        <v>31.53744607887457</v>
      </c>
      <c r="Y17" s="4">
        <f t="shared" si="3"/>
        <v>99.570709528634367</v>
      </c>
      <c r="Z17" s="4">
        <f t="shared" si="4"/>
        <v>0.4292904713656327</v>
      </c>
      <c r="AA17" s="4" t="s">
        <v>172</v>
      </c>
      <c r="AB17" s="4" t="s">
        <v>172</v>
      </c>
      <c r="AC17" s="4" t="s">
        <v>172</v>
      </c>
      <c r="AD17" s="4" t="s">
        <v>172</v>
      </c>
      <c r="AE17" s="1" t="s">
        <v>98</v>
      </c>
      <c r="AF17" s="8" t="s">
        <v>184</v>
      </c>
      <c r="AG17" s="1" t="s">
        <v>98</v>
      </c>
      <c r="AH17" s="8" t="s">
        <v>184</v>
      </c>
    </row>
    <row r="18" spans="1:34" x14ac:dyDescent="0.2">
      <c r="A18" s="1" t="s">
        <v>41</v>
      </c>
      <c r="B18" s="1" t="s">
        <v>42</v>
      </c>
      <c r="C18" s="1" t="s">
        <v>123</v>
      </c>
      <c r="D18" s="1" t="s">
        <v>82</v>
      </c>
      <c r="E18" s="1" t="s">
        <v>42</v>
      </c>
      <c r="F18" s="1" t="s">
        <v>99</v>
      </c>
      <c r="G18" s="1" t="s">
        <v>9</v>
      </c>
      <c r="H18" s="1">
        <v>22.7</v>
      </c>
      <c r="I18" s="1">
        <v>0.96</v>
      </c>
      <c r="J18" s="1">
        <v>2016</v>
      </c>
      <c r="K18" s="1">
        <v>21.3</v>
      </c>
      <c r="L18" s="1">
        <v>0</v>
      </c>
      <c r="M18" s="1">
        <v>0</v>
      </c>
      <c r="N18" s="1">
        <f>SUM(K18:M18)+2</f>
        <v>23.3</v>
      </c>
      <c r="O18" s="4">
        <f>IF(N18="-",H18,H18*0.75+N18*0.25)</f>
        <v>22.849999999999998</v>
      </c>
      <c r="P18" s="4">
        <f>O18-H18</f>
        <v>0.14999999999999858</v>
      </c>
      <c r="Q18" s="1" vm="17">
        <v>4659978</v>
      </c>
      <c r="R18" s="3">
        <v>0.49150200000000011</v>
      </c>
      <c r="S18" s="3">
        <f t="shared" si="0"/>
        <v>0.54772255750516607</v>
      </c>
      <c r="U18" s="2">
        <f t="shared" si="1"/>
        <v>2.7892265309572659</v>
      </c>
      <c r="V18" s="2">
        <f t="shared" si="2"/>
        <v>25.639226530957263</v>
      </c>
      <c r="W18" s="1">
        <v>2</v>
      </c>
      <c r="X18" s="2">
        <f>IF(G18="R",U18,-U18)+O18+W18*I18</f>
        <v>27.559226530957261</v>
      </c>
      <c r="Y18" s="4">
        <f t="shared" si="3"/>
        <v>98.917926379324541</v>
      </c>
      <c r="Z18" s="4">
        <f t="shared" si="4"/>
        <v>1.0820736206754589</v>
      </c>
      <c r="AA18" s="4" t="s">
        <v>172</v>
      </c>
      <c r="AB18" s="4" t="s">
        <v>172</v>
      </c>
      <c r="AC18" s="4" t="s">
        <v>172</v>
      </c>
      <c r="AD18" s="4" t="s">
        <v>172</v>
      </c>
      <c r="AE18" s="1" t="s">
        <v>99</v>
      </c>
      <c r="AF18" s="8" t="s">
        <v>184</v>
      </c>
      <c r="AG18" s="1" t="s">
        <v>99</v>
      </c>
      <c r="AH18" s="8" t="s">
        <v>184</v>
      </c>
    </row>
    <row r="19" spans="1:34" x14ac:dyDescent="0.2">
      <c r="A19" s="1" t="s">
        <v>43</v>
      </c>
      <c r="B19" s="1" t="s">
        <v>44</v>
      </c>
      <c r="C19" s="1" t="s">
        <v>124</v>
      </c>
      <c r="D19" s="1" t="s">
        <v>82</v>
      </c>
      <c r="E19" s="1" t="s">
        <v>44</v>
      </c>
      <c r="F19" s="1" t="s">
        <v>100</v>
      </c>
      <c r="G19" s="1" t="s">
        <v>14</v>
      </c>
      <c r="H19" s="1">
        <v>-27.4</v>
      </c>
      <c r="I19" s="1">
        <v>0.96</v>
      </c>
      <c r="J19" s="1">
        <v>2016</v>
      </c>
      <c r="K19" s="1">
        <v>-25.2</v>
      </c>
      <c r="L19" s="1">
        <v>0</v>
      </c>
      <c r="M19" s="1">
        <v>0</v>
      </c>
      <c r="N19" s="1">
        <f>SUM(K19:M19)+2</f>
        <v>-23.2</v>
      </c>
      <c r="O19" s="4">
        <f>IF(N19="-",H19,H19*0.75+N19*0.25)</f>
        <v>-26.349999999999998</v>
      </c>
      <c r="P19" s="4">
        <f>O19-H19</f>
        <v>1.0500000000000007</v>
      </c>
      <c r="Q19" s="1" vm="18">
        <v>6042718</v>
      </c>
      <c r="R19" s="3">
        <v>0.53478800000000004</v>
      </c>
      <c r="S19" s="3">
        <f t="shared" si="0"/>
        <v>0.54772255750516607</v>
      </c>
      <c r="U19" s="2">
        <f t="shared" si="1"/>
        <v>2.6023420385344682</v>
      </c>
      <c r="V19" s="2">
        <f t="shared" si="2"/>
        <v>-28.952342038534468</v>
      </c>
      <c r="W19" s="1">
        <v>2</v>
      </c>
      <c r="X19" s="2">
        <f>IF(G19="R",U19,-U19)+O19+W19*I19</f>
        <v>-27.032342038534466</v>
      </c>
      <c r="Y19" s="4">
        <f t="shared" si="3"/>
        <v>1.2139187855393998</v>
      </c>
      <c r="Z19" s="4">
        <f t="shared" si="4"/>
        <v>98.786081214460594</v>
      </c>
      <c r="AA19" s="4" t="s">
        <v>174</v>
      </c>
      <c r="AB19" s="4" t="s">
        <v>174</v>
      </c>
      <c r="AC19" s="4" t="s">
        <v>174</v>
      </c>
      <c r="AD19" s="4" t="s">
        <v>174</v>
      </c>
      <c r="AE19" s="7" t="s">
        <v>183</v>
      </c>
      <c r="AF19" s="1" t="s">
        <v>100</v>
      </c>
      <c r="AG19" s="7" t="s">
        <v>183</v>
      </c>
      <c r="AH19" s="1" t="s">
        <v>100</v>
      </c>
    </row>
    <row r="20" spans="1:34" x14ac:dyDescent="0.2">
      <c r="A20" s="1" t="s">
        <v>45</v>
      </c>
      <c r="B20" s="1" t="s">
        <v>46</v>
      </c>
      <c r="C20" s="1" t="s">
        <v>125</v>
      </c>
      <c r="D20" s="1" t="s">
        <v>82</v>
      </c>
      <c r="E20" s="1" t="s">
        <v>46</v>
      </c>
      <c r="F20" s="1" t="s">
        <v>84</v>
      </c>
      <c r="G20" s="1" t="s">
        <v>9</v>
      </c>
      <c r="H20" s="1">
        <v>20.100000000000001</v>
      </c>
      <c r="I20" s="1">
        <v>0.95</v>
      </c>
      <c r="J20" s="1" t="s">
        <v>151</v>
      </c>
      <c r="K20" s="1" t="s">
        <v>151</v>
      </c>
      <c r="L20" s="1">
        <v>0</v>
      </c>
      <c r="M20" s="1">
        <v>0</v>
      </c>
      <c r="N20" s="1" t="s">
        <v>151</v>
      </c>
      <c r="O20" s="4">
        <f>IF(N20="-",H20,H20*0.75+N20*0.25)</f>
        <v>20.100000000000001</v>
      </c>
      <c r="P20" s="4">
        <f>O20-H20</f>
        <v>0</v>
      </c>
      <c r="Q20" s="1" vm="19">
        <v>6126452</v>
      </c>
      <c r="R20" s="3">
        <v>0.28996199999999994</v>
      </c>
      <c r="S20" s="3" t="str">
        <f t="shared" si="0"/>
        <v>-</v>
      </c>
      <c r="U20" s="2">
        <f t="shared" si="1"/>
        <v>0</v>
      </c>
      <c r="V20" s="2">
        <f t="shared" si="2"/>
        <v>20.100000000000001</v>
      </c>
      <c r="W20" s="1">
        <v>2</v>
      </c>
      <c r="X20" s="2">
        <f>IF(G20="R",U20,-U20)+O20+W20*I20</f>
        <v>22</v>
      </c>
      <c r="Y20" s="4">
        <f t="shared" si="3"/>
        <v>96.662349241518271</v>
      </c>
      <c r="Z20" s="4">
        <f t="shared" si="4"/>
        <v>3.337650758481729</v>
      </c>
      <c r="AA20" s="4" t="s">
        <v>172</v>
      </c>
      <c r="AB20" s="4" t="s">
        <v>172</v>
      </c>
      <c r="AC20" s="4" t="s">
        <v>172</v>
      </c>
      <c r="AD20" s="4" t="s">
        <v>172</v>
      </c>
      <c r="AE20" s="7" t="s">
        <v>183</v>
      </c>
      <c r="AF20" s="8" t="s">
        <v>184</v>
      </c>
      <c r="AG20" s="7" t="s">
        <v>183</v>
      </c>
      <c r="AH20" s="8" t="s">
        <v>184</v>
      </c>
    </row>
    <row r="21" spans="1:34" x14ac:dyDescent="0.2">
      <c r="A21" s="1" t="s">
        <v>47</v>
      </c>
      <c r="B21" s="1" t="s">
        <v>48</v>
      </c>
      <c r="C21" s="1" t="s">
        <v>126</v>
      </c>
      <c r="D21" s="1" t="s">
        <v>82</v>
      </c>
      <c r="E21" s="1" t="s">
        <v>48</v>
      </c>
      <c r="F21" s="1" t="s">
        <v>101</v>
      </c>
      <c r="G21" s="1" t="s">
        <v>14</v>
      </c>
      <c r="H21" s="1">
        <v>1.4</v>
      </c>
      <c r="I21" s="1">
        <v>1.08</v>
      </c>
      <c r="J21" s="1">
        <v>2016</v>
      </c>
      <c r="K21" s="1">
        <v>-2.4</v>
      </c>
      <c r="L21" s="1">
        <v>0</v>
      </c>
      <c r="M21" s="1">
        <v>0</v>
      </c>
      <c r="N21" s="1">
        <f>SUM(K21:M21)+2</f>
        <v>-0.39999999999999991</v>
      </c>
      <c r="O21" s="4">
        <f>IF(N21="-",H21,H21*0.75+N21*0.25)</f>
        <v>0.94999999999999984</v>
      </c>
      <c r="P21" s="4">
        <f>O21-H21</f>
        <v>-0.45000000000000007</v>
      </c>
      <c r="Q21" s="1" vm="20">
        <v>3034392</v>
      </c>
      <c r="R21" s="3">
        <v>0.28545999999999982</v>
      </c>
      <c r="S21" s="3">
        <f t="shared" si="0"/>
        <v>0.54772255750516607</v>
      </c>
      <c r="U21" s="2">
        <f t="shared" si="1"/>
        <v>2.9348102858477585</v>
      </c>
      <c r="V21" s="2">
        <f t="shared" si="2"/>
        <v>-1.9848102858477588</v>
      </c>
      <c r="W21" s="1">
        <v>2</v>
      </c>
      <c r="X21" s="2">
        <f>IF(G21="R",U21,-U21)+O21+W21*I21</f>
        <v>0.17518971415224138</v>
      </c>
      <c r="Y21" s="4">
        <f t="shared" si="3"/>
        <v>50.582400845484962</v>
      </c>
      <c r="Z21" s="4">
        <f t="shared" si="4"/>
        <v>49.417599154515038</v>
      </c>
      <c r="AA21" s="4" t="s">
        <v>176</v>
      </c>
      <c r="AB21" s="4" t="s">
        <v>176</v>
      </c>
      <c r="AC21" s="4" t="s">
        <v>176</v>
      </c>
      <c r="AD21" s="4" t="s">
        <v>176</v>
      </c>
      <c r="AE21" s="7" t="s">
        <v>183</v>
      </c>
      <c r="AF21" s="1" t="s">
        <v>101</v>
      </c>
      <c r="AG21" s="7" t="s">
        <v>183</v>
      </c>
      <c r="AH21" s="1" t="s">
        <v>101</v>
      </c>
    </row>
    <row r="22" spans="1:34" x14ac:dyDescent="0.2">
      <c r="A22" s="1" t="s">
        <v>49</v>
      </c>
      <c r="B22" s="1" t="s">
        <v>50</v>
      </c>
      <c r="C22" s="1" t="s">
        <v>136</v>
      </c>
      <c r="D22" s="1" t="s">
        <v>82</v>
      </c>
      <c r="E22" s="1" t="s">
        <v>50</v>
      </c>
      <c r="F22" s="1" t="s">
        <v>102</v>
      </c>
      <c r="G22" s="1" t="s">
        <v>14</v>
      </c>
      <c r="H22" s="1">
        <v>-1.5</v>
      </c>
      <c r="I22" s="1">
        <v>1.1499999999999999</v>
      </c>
      <c r="J22" s="1">
        <v>2016</v>
      </c>
      <c r="K22" s="1">
        <v>-0.1</v>
      </c>
      <c r="L22" s="1">
        <v>-2</v>
      </c>
      <c r="M22" s="1">
        <v>0</v>
      </c>
      <c r="N22" s="1">
        <f>SUM(K22:M22)+2</f>
        <v>-0.10000000000000009</v>
      </c>
      <c r="O22" s="4">
        <f>IF(N22="-",H22,H22*0.75+N22*0.25)</f>
        <v>-1.1499999999999999</v>
      </c>
      <c r="P22" s="4">
        <f>O22-H22</f>
        <v>0.35000000000000009</v>
      </c>
      <c r="Q22" s="1" vm="21">
        <v>1356458</v>
      </c>
      <c r="R22" s="3">
        <v>0.11602599999999985</v>
      </c>
      <c r="S22" s="3">
        <f t="shared" si="0"/>
        <v>0.54772255750516607</v>
      </c>
      <c r="U22" s="2">
        <f t="shared" si="1"/>
        <v>3.2990135433456702</v>
      </c>
      <c r="V22" s="2">
        <f t="shared" si="2"/>
        <v>-4.4490135433456697</v>
      </c>
      <c r="W22" s="1">
        <v>2</v>
      </c>
      <c r="X22" s="2">
        <f>IF(G22="R",U22,-U22)+O22+W22*I22</f>
        <v>-2.1490135433456699</v>
      </c>
      <c r="Y22" s="4">
        <f t="shared" si="3"/>
        <v>42.893569117305184</v>
      </c>
      <c r="Z22" s="4">
        <f t="shared" si="4"/>
        <v>57.106430882694816</v>
      </c>
      <c r="AA22" s="4" t="s">
        <v>177</v>
      </c>
      <c r="AB22" s="4" t="s">
        <v>177</v>
      </c>
      <c r="AC22" s="4" t="s">
        <v>173</v>
      </c>
      <c r="AD22" s="4" t="s">
        <v>177</v>
      </c>
      <c r="AE22" s="7" t="s">
        <v>183</v>
      </c>
      <c r="AF22" s="1" t="s">
        <v>102</v>
      </c>
      <c r="AG22" s="7" t="s">
        <v>183</v>
      </c>
      <c r="AH22" s="1" t="s">
        <v>102</v>
      </c>
    </row>
    <row r="23" spans="1:34" x14ac:dyDescent="0.2">
      <c r="A23" s="1" t="s">
        <v>51</v>
      </c>
      <c r="B23" s="1" t="s">
        <v>52</v>
      </c>
      <c r="C23" s="1" t="s">
        <v>137</v>
      </c>
      <c r="D23" s="1" t="s">
        <v>82</v>
      </c>
      <c r="E23" s="1" t="s">
        <v>52</v>
      </c>
      <c r="F23" s="1" t="s">
        <v>103</v>
      </c>
      <c r="G23" s="1" t="s">
        <v>14</v>
      </c>
      <c r="H23" s="1">
        <v>-19.100000000000001</v>
      </c>
      <c r="I23" s="1">
        <v>0.97</v>
      </c>
      <c r="J23" s="1">
        <v>1998</v>
      </c>
      <c r="K23" s="1">
        <v>-43</v>
      </c>
      <c r="L23" s="1">
        <v>0</v>
      </c>
      <c r="M23" s="1">
        <v>1.5</v>
      </c>
      <c r="N23" s="1">
        <f>SUM(K23:M23)+2</f>
        <v>-39.5</v>
      </c>
      <c r="O23" s="4">
        <f>IF(N23="-",H23,H23*0.75+N23*0.25)</f>
        <v>-24.200000000000003</v>
      </c>
      <c r="P23" s="4">
        <f>O23-H23</f>
        <v>-5.1000000000000014</v>
      </c>
      <c r="Q23" s="1" vm="22">
        <v>19542209</v>
      </c>
      <c r="R23" s="3">
        <v>0.41112599999999999</v>
      </c>
      <c r="S23" s="3">
        <f t="shared" si="0"/>
        <v>1.0954451150103321</v>
      </c>
      <c r="U23" s="2">
        <f t="shared" si="1"/>
        <v>2.3144165506345535</v>
      </c>
      <c r="V23" s="2">
        <f t="shared" si="2"/>
        <v>-26.514416550634557</v>
      </c>
      <c r="W23" s="1">
        <v>2</v>
      </c>
      <c r="X23" s="2">
        <f>IF(G23="R",U23,-U23)+O23+W23*I23</f>
        <v>-24.574416550634556</v>
      </c>
      <c r="Y23" s="4">
        <f t="shared" si="3"/>
        <v>2.0286465318034965</v>
      </c>
      <c r="Z23" s="4">
        <f t="shared" si="4"/>
        <v>97.971353468196497</v>
      </c>
      <c r="AA23" s="4" t="s">
        <v>174</v>
      </c>
      <c r="AB23" s="4" t="s">
        <v>174</v>
      </c>
      <c r="AC23" s="4" t="s">
        <v>174</v>
      </c>
      <c r="AD23" s="4" t="s">
        <v>174</v>
      </c>
      <c r="AE23" s="7" t="s">
        <v>183</v>
      </c>
      <c r="AF23" s="1" t="s">
        <v>103</v>
      </c>
      <c r="AG23" s="7" t="s">
        <v>183</v>
      </c>
      <c r="AH23" s="1" t="s">
        <v>103</v>
      </c>
    </row>
    <row r="24" spans="1:34" x14ac:dyDescent="0.2">
      <c r="A24" s="1" t="s">
        <v>53</v>
      </c>
      <c r="B24" s="1" t="s">
        <v>54</v>
      </c>
      <c r="C24" s="1" t="s">
        <v>138</v>
      </c>
      <c r="D24" s="1" t="s">
        <v>82</v>
      </c>
      <c r="E24" s="1" t="s">
        <v>54</v>
      </c>
      <c r="F24" s="1" t="s">
        <v>84</v>
      </c>
      <c r="G24" s="1" t="s">
        <v>9</v>
      </c>
      <c r="H24" s="1">
        <v>5.8</v>
      </c>
      <c r="I24" s="1">
        <v>0.98</v>
      </c>
      <c r="J24" s="1" t="s">
        <v>151</v>
      </c>
      <c r="K24" s="1" t="s">
        <v>151</v>
      </c>
      <c r="L24" s="1">
        <v>0</v>
      </c>
      <c r="M24" s="1">
        <v>0</v>
      </c>
      <c r="N24" s="1" t="s">
        <v>151</v>
      </c>
      <c r="O24" s="4">
        <f>IF(N24="-",H24,H24*0.75+N24*0.25)</f>
        <v>5.8</v>
      </c>
      <c r="P24" s="4">
        <f>O24-H24</f>
        <v>0</v>
      </c>
      <c r="Q24" s="1" vm="23">
        <v>10383620</v>
      </c>
      <c r="R24" s="3">
        <v>0.43244599999999989</v>
      </c>
      <c r="S24" s="3" t="str">
        <f t="shared" si="0"/>
        <v>-</v>
      </c>
      <c r="U24" s="2">
        <f t="shared" si="1"/>
        <v>0</v>
      </c>
      <c r="V24" s="2">
        <f t="shared" si="2"/>
        <v>5.8</v>
      </c>
      <c r="W24" s="1">
        <v>2</v>
      </c>
      <c r="X24" s="2">
        <f>IF(G24="R",U24,-U24)+O24+W24*I24</f>
        <v>7.76</v>
      </c>
      <c r="Y24" s="4">
        <f t="shared" si="3"/>
        <v>74.107614952695172</v>
      </c>
      <c r="Z24" s="4">
        <f t="shared" si="4"/>
        <v>25.892385047304828</v>
      </c>
      <c r="AA24" s="4" t="s">
        <v>178</v>
      </c>
      <c r="AB24" s="4" t="s">
        <v>179</v>
      </c>
      <c r="AC24" s="4" t="s">
        <v>179</v>
      </c>
      <c r="AD24" s="4" t="s">
        <v>179</v>
      </c>
      <c r="AE24" s="7" t="s">
        <v>183</v>
      </c>
      <c r="AF24" s="8" t="s">
        <v>184</v>
      </c>
      <c r="AG24" s="7" t="s">
        <v>183</v>
      </c>
      <c r="AH24" s="8" t="s">
        <v>184</v>
      </c>
    </row>
    <row r="25" spans="1:34" x14ac:dyDescent="0.2">
      <c r="A25" s="1" t="s">
        <v>55</v>
      </c>
      <c r="B25" s="1" t="s">
        <v>56</v>
      </c>
      <c r="C25" s="1" t="s">
        <v>139</v>
      </c>
      <c r="D25" s="1" t="s">
        <v>82</v>
      </c>
      <c r="E25" s="1" t="s">
        <v>56</v>
      </c>
      <c r="F25" s="1" t="s">
        <v>104</v>
      </c>
      <c r="G25" s="1" t="s">
        <v>9</v>
      </c>
      <c r="H25" s="1">
        <v>37.9</v>
      </c>
      <c r="I25" s="1">
        <v>0.98</v>
      </c>
      <c r="J25" s="1">
        <v>2010</v>
      </c>
      <c r="K25" s="1">
        <v>61.4</v>
      </c>
      <c r="L25" s="1">
        <v>0</v>
      </c>
      <c r="M25" s="1">
        <v>-1.5</v>
      </c>
      <c r="N25" s="1">
        <f>SUM(K25:M25)+2</f>
        <v>61.9</v>
      </c>
      <c r="O25" s="4">
        <f>IF(N25="-",H25,H25*0.75+N25*0.25)</f>
        <v>43.9</v>
      </c>
      <c r="P25" s="4">
        <f>O25-H25</f>
        <v>6</v>
      </c>
      <c r="Q25" s="1" vm="24">
        <v>760077</v>
      </c>
      <c r="R25" s="3">
        <v>0.21132600000000012</v>
      </c>
      <c r="S25" s="3">
        <f t="shared" si="0"/>
        <v>0.7745966692414834</v>
      </c>
      <c r="U25" s="2">
        <f t="shared" si="1"/>
        <v>4.685126038393113</v>
      </c>
      <c r="V25" s="2">
        <f t="shared" si="2"/>
        <v>48.585126038393113</v>
      </c>
      <c r="W25" s="1">
        <v>2</v>
      </c>
      <c r="X25" s="2">
        <f>IF(G25="R",U25,-U25)+O25+W25*I25</f>
        <v>50.545126038393114</v>
      </c>
      <c r="Y25" s="4">
        <f t="shared" si="3"/>
        <v>99.998734928052201</v>
      </c>
      <c r="Z25" s="4">
        <f t="shared" si="4"/>
        <v>1.2650719477989014E-3</v>
      </c>
      <c r="AA25" s="4" t="s">
        <v>172</v>
      </c>
      <c r="AB25" s="4" t="s">
        <v>172</v>
      </c>
      <c r="AC25" s="4" t="s">
        <v>172</v>
      </c>
      <c r="AD25" s="4" t="s">
        <v>172</v>
      </c>
      <c r="AE25" s="1" t="s">
        <v>104</v>
      </c>
      <c r="AF25" s="8" t="s">
        <v>184</v>
      </c>
      <c r="AG25" s="1" t="s">
        <v>104</v>
      </c>
      <c r="AH25" s="8" t="s">
        <v>184</v>
      </c>
    </row>
    <row r="26" spans="1:34" x14ac:dyDescent="0.2">
      <c r="A26" s="1" t="s">
        <v>57</v>
      </c>
      <c r="B26" s="1" t="s">
        <v>58</v>
      </c>
      <c r="C26" s="1" t="s">
        <v>127</v>
      </c>
      <c r="D26" s="1" t="s">
        <v>82</v>
      </c>
      <c r="E26" s="1" t="s">
        <v>58</v>
      </c>
      <c r="F26" s="1" t="s">
        <v>84</v>
      </c>
      <c r="G26" s="1" t="s">
        <v>14</v>
      </c>
      <c r="H26" s="1">
        <v>11.8</v>
      </c>
      <c r="I26" s="1">
        <v>1.02</v>
      </c>
      <c r="J26" s="1" t="s">
        <v>151</v>
      </c>
      <c r="K26" s="1" t="s">
        <v>151</v>
      </c>
      <c r="L26" s="1">
        <v>0</v>
      </c>
      <c r="M26" s="1">
        <v>1.5</v>
      </c>
      <c r="N26" s="1">
        <f>SUM(K26:M26)+2</f>
        <v>3.5</v>
      </c>
      <c r="O26" s="4">
        <f>IF(N26="-",H26,H26*0.75+N26*0.25)</f>
        <v>9.7250000000000014</v>
      </c>
      <c r="P26" s="4">
        <f>O26-H26</f>
        <v>-2.0749999999999993</v>
      </c>
      <c r="Q26" s="1" vm="25">
        <v>11689442</v>
      </c>
      <c r="R26" s="3">
        <v>0.2980839999999999</v>
      </c>
      <c r="S26" s="3" t="str">
        <f t="shared" si="0"/>
        <v>-</v>
      </c>
      <c r="U26" s="2">
        <f t="shared" si="1"/>
        <v>0</v>
      </c>
      <c r="V26" s="2">
        <f t="shared" si="2"/>
        <v>9.7250000000000014</v>
      </c>
      <c r="W26" s="1">
        <v>2</v>
      </c>
      <c r="X26" s="2">
        <f>IF(G26="R",U26,-U26)+O26+W26*I26</f>
        <v>11.765000000000001</v>
      </c>
      <c r="Y26" s="4">
        <f t="shared" si="3"/>
        <v>83.655975696398045</v>
      </c>
      <c r="Z26" s="4">
        <f t="shared" si="4"/>
        <v>16.344024303601955</v>
      </c>
      <c r="AA26" s="4" t="s">
        <v>172</v>
      </c>
      <c r="AB26" s="4" t="s">
        <v>179</v>
      </c>
      <c r="AC26" s="4" t="s">
        <v>172</v>
      </c>
      <c r="AD26" s="4" t="s">
        <v>172</v>
      </c>
      <c r="AE26" s="7" t="s">
        <v>183</v>
      </c>
      <c r="AF26" s="8" t="s">
        <v>184</v>
      </c>
      <c r="AG26" s="7" t="s">
        <v>183</v>
      </c>
      <c r="AH26" s="8" t="s">
        <v>184</v>
      </c>
    </row>
    <row r="27" spans="1:34" x14ac:dyDescent="0.2">
      <c r="A27" s="1" t="s">
        <v>59</v>
      </c>
      <c r="B27" s="1" t="s">
        <v>60</v>
      </c>
      <c r="C27" s="1" t="s">
        <v>128</v>
      </c>
      <c r="D27" s="1" t="s">
        <v>82</v>
      </c>
      <c r="E27" s="1" t="s">
        <v>60</v>
      </c>
      <c r="F27" s="1" t="s">
        <v>105</v>
      </c>
      <c r="G27" s="1" t="s">
        <v>9</v>
      </c>
      <c r="H27" s="1">
        <v>38.1</v>
      </c>
      <c r="I27" s="1">
        <v>0.94</v>
      </c>
      <c r="J27" s="1">
        <v>2014</v>
      </c>
      <c r="K27" s="1">
        <v>20.9</v>
      </c>
      <c r="L27" s="1">
        <v>0</v>
      </c>
      <c r="M27" s="1">
        <v>-1.5</v>
      </c>
      <c r="N27" s="1">
        <f>SUM(K27:M27)+2</f>
        <v>21.4</v>
      </c>
      <c r="O27" s="4">
        <f>IF(N27="-",H27,H27*0.75+N27*0.25)</f>
        <v>33.925000000000004</v>
      </c>
      <c r="P27" s="4">
        <f>O27-H27</f>
        <v>-4.1749999999999972</v>
      </c>
      <c r="Q27" s="1" vm="26">
        <v>3943079</v>
      </c>
      <c r="R27" s="3">
        <v>0.421126</v>
      </c>
      <c r="S27" s="3">
        <f t="shared" si="0"/>
        <v>0.63245553203367588</v>
      </c>
      <c r="U27" s="2">
        <f t="shared" si="1"/>
        <v>2.9559209958207169</v>
      </c>
      <c r="V27" s="2">
        <f t="shared" si="2"/>
        <v>36.880920995820723</v>
      </c>
      <c r="W27" s="1">
        <v>2</v>
      </c>
      <c r="X27" s="2">
        <f>IF(G27="R",U27,-U27)+O27+W27*I27</f>
        <v>38.760920995820726</v>
      </c>
      <c r="Y27" s="4">
        <f t="shared" si="3"/>
        <v>99.938121504310701</v>
      </c>
      <c r="Z27" s="4">
        <f t="shared" si="4"/>
        <v>6.1878495689299484E-2</v>
      </c>
      <c r="AA27" s="4" t="s">
        <v>172</v>
      </c>
      <c r="AB27" s="4" t="s">
        <v>172</v>
      </c>
      <c r="AC27" s="4" t="s">
        <v>172</v>
      </c>
      <c r="AD27" s="4" t="s">
        <v>172</v>
      </c>
      <c r="AE27" s="1" t="s">
        <v>105</v>
      </c>
      <c r="AF27" s="8" t="s">
        <v>184</v>
      </c>
      <c r="AG27" s="1" t="s">
        <v>105</v>
      </c>
      <c r="AH27" s="8" t="s">
        <v>184</v>
      </c>
    </row>
    <row r="28" spans="1:34" x14ac:dyDescent="0.2">
      <c r="A28" s="1" t="s">
        <v>77</v>
      </c>
      <c r="B28" s="1" t="s">
        <v>78</v>
      </c>
      <c r="C28" s="1" t="s">
        <v>135</v>
      </c>
      <c r="D28" s="1" t="s">
        <v>83</v>
      </c>
      <c r="E28" s="1" t="s">
        <v>79</v>
      </c>
      <c r="F28" s="1" t="s">
        <v>84</v>
      </c>
      <c r="G28" s="1" t="s">
        <v>9</v>
      </c>
      <c r="H28" s="1">
        <v>38.1</v>
      </c>
      <c r="I28" s="1">
        <v>0.94</v>
      </c>
      <c r="J28" s="1" t="s">
        <v>151</v>
      </c>
      <c r="K28" s="1" t="s">
        <v>151</v>
      </c>
      <c r="L28" s="1">
        <v>0</v>
      </c>
      <c r="M28" s="1">
        <v>0</v>
      </c>
      <c r="N28" s="1" t="s">
        <v>151</v>
      </c>
      <c r="O28" s="4">
        <f>IF(N28="-",H28,H28*0.75+N28*0.25)</f>
        <v>38.1</v>
      </c>
      <c r="P28" s="4">
        <f>O28-H28</f>
        <v>0</v>
      </c>
      <c r="Q28" s="1" vm="26">
        <v>3943079</v>
      </c>
      <c r="R28" s="3">
        <v>0.421126</v>
      </c>
      <c r="S28" s="3" t="str">
        <f t="shared" si="0"/>
        <v>-</v>
      </c>
      <c r="U28" s="2">
        <f t="shared" si="1"/>
        <v>0</v>
      </c>
      <c r="V28" s="2">
        <f t="shared" si="2"/>
        <v>38.1</v>
      </c>
      <c r="W28" s="1">
        <v>2</v>
      </c>
      <c r="X28" s="2">
        <f>IF(G28="R",U28,-U28)+O28+W28*I28</f>
        <v>39.980000000000004</v>
      </c>
      <c r="Y28" s="4">
        <f t="shared" si="3"/>
        <v>99.956836204958293</v>
      </c>
      <c r="Z28" s="4">
        <f t="shared" si="4"/>
        <v>4.3163795041706976E-2</v>
      </c>
      <c r="AA28" s="4" t="s">
        <v>172</v>
      </c>
      <c r="AB28" s="4" t="s">
        <v>172</v>
      </c>
      <c r="AC28" s="4" t="s">
        <v>172</v>
      </c>
      <c r="AD28" s="4" t="s">
        <v>172</v>
      </c>
      <c r="AE28" s="7" t="s">
        <v>183</v>
      </c>
      <c r="AF28" s="8" t="s">
        <v>184</v>
      </c>
      <c r="AG28" s="7" t="s">
        <v>183</v>
      </c>
      <c r="AH28" s="8" t="s">
        <v>184</v>
      </c>
    </row>
    <row r="29" spans="1:34" x14ac:dyDescent="0.2">
      <c r="A29" s="1" t="s">
        <v>61</v>
      </c>
      <c r="B29" s="1" t="s">
        <v>62</v>
      </c>
      <c r="C29" s="1" t="s">
        <v>129</v>
      </c>
      <c r="D29" s="1" t="s">
        <v>82</v>
      </c>
      <c r="E29" s="1" t="s">
        <v>62</v>
      </c>
      <c r="F29" s="1" t="s">
        <v>142</v>
      </c>
      <c r="G29" s="1" t="s">
        <v>14</v>
      </c>
      <c r="H29" s="1">
        <v>-10.8</v>
      </c>
      <c r="I29" s="1">
        <v>1</v>
      </c>
      <c r="J29" s="1">
        <v>1996</v>
      </c>
      <c r="K29" s="1">
        <v>-22.7</v>
      </c>
      <c r="L29" s="1">
        <v>0</v>
      </c>
      <c r="M29" s="1">
        <v>1.5</v>
      </c>
      <c r="N29" s="1">
        <f>SUM(K29:M29)+2</f>
        <v>-19.2</v>
      </c>
      <c r="O29" s="4">
        <f>IF(N29="-",H29,H29*0.75+N29*0.25)</f>
        <v>-12.900000000000002</v>
      </c>
      <c r="P29" s="4">
        <f>O29-H29</f>
        <v>-2.1000000000000014</v>
      </c>
      <c r="Q29" s="1" vm="27">
        <v>4190713</v>
      </c>
      <c r="R29" s="3">
        <v>0.20949400000000018</v>
      </c>
      <c r="S29" s="3">
        <f t="shared" si="0"/>
        <v>1.1401754250991381</v>
      </c>
      <c r="U29" s="2">
        <f t="shared" si="1"/>
        <v>3.11217652045175</v>
      </c>
      <c r="V29" s="2">
        <f t="shared" si="2"/>
        <v>-16.012176520451753</v>
      </c>
      <c r="W29" s="1">
        <v>2</v>
      </c>
      <c r="X29" s="2">
        <f>IF(G29="R",U29,-U29)+O29+W29*I29</f>
        <v>-14.012176520451753</v>
      </c>
      <c r="Y29" s="4">
        <f t="shared" si="3"/>
        <v>12.146765579254616</v>
      </c>
      <c r="Z29" s="4">
        <f t="shared" si="4"/>
        <v>87.85323442074538</v>
      </c>
      <c r="AA29" s="4" t="s">
        <v>174</v>
      </c>
      <c r="AB29" s="4" t="s">
        <v>174</v>
      </c>
      <c r="AC29" s="4" t="s">
        <v>174</v>
      </c>
      <c r="AD29" s="4" t="s">
        <v>174</v>
      </c>
      <c r="AE29" s="7" t="s">
        <v>183</v>
      </c>
      <c r="AF29" s="1" t="s">
        <v>142</v>
      </c>
      <c r="AG29" s="7" t="s">
        <v>183</v>
      </c>
      <c r="AH29" s="1" t="s">
        <v>142</v>
      </c>
    </row>
    <row r="30" spans="1:34" x14ac:dyDescent="0.2">
      <c r="A30" s="1" t="s">
        <v>63</v>
      </c>
      <c r="B30" s="1" t="s">
        <v>64</v>
      </c>
      <c r="C30" s="1" t="s">
        <v>130</v>
      </c>
      <c r="D30" s="1" t="s">
        <v>82</v>
      </c>
      <c r="E30" s="1" t="s">
        <v>64</v>
      </c>
      <c r="F30" s="1" t="s">
        <v>84</v>
      </c>
      <c r="G30" s="1" t="s">
        <v>9</v>
      </c>
      <c r="H30" s="1">
        <v>3.2</v>
      </c>
      <c r="I30" s="1">
        <v>1</v>
      </c>
      <c r="J30" s="1" t="s">
        <v>151</v>
      </c>
      <c r="K30" s="1" t="s">
        <v>151</v>
      </c>
      <c r="L30" s="1">
        <v>0</v>
      </c>
      <c r="M30" s="1">
        <v>0</v>
      </c>
      <c r="N30" s="1" t="s">
        <v>151</v>
      </c>
      <c r="O30" s="4">
        <f>IF(N30="-",H30,H30*0.75+N30*0.25)</f>
        <v>3.2</v>
      </c>
      <c r="P30" s="4">
        <f>O30-H30</f>
        <v>0</v>
      </c>
      <c r="Q30" s="1" vm="28">
        <v>12807060</v>
      </c>
      <c r="R30" s="3">
        <v>0.29623000000000022</v>
      </c>
      <c r="S30" s="3" t="str">
        <f t="shared" si="0"/>
        <v>-</v>
      </c>
      <c r="U30" s="2">
        <f t="shared" si="1"/>
        <v>0</v>
      </c>
      <c r="V30" s="2">
        <f t="shared" si="2"/>
        <v>3.2</v>
      </c>
      <c r="W30" s="1">
        <v>2</v>
      </c>
      <c r="X30" s="2">
        <f>IF(G30="R",U30,-U30)+O30+W30*I30</f>
        <v>5.2</v>
      </c>
      <c r="Y30" s="4">
        <f t="shared" si="3"/>
        <v>66.761368737332489</v>
      </c>
      <c r="Z30" s="4">
        <f t="shared" si="4"/>
        <v>33.238631262667511</v>
      </c>
      <c r="AA30" s="4" t="s">
        <v>173</v>
      </c>
      <c r="AB30" s="4" t="s">
        <v>176</v>
      </c>
      <c r="AC30" s="4" t="s">
        <v>173</v>
      </c>
      <c r="AD30" s="4" t="s">
        <v>176</v>
      </c>
      <c r="AE30" s="7" t="s">
        <v>183</v>
      </c>
      <c r="AF30" s="8" t="s">
        <v>184</v>
      </c>
      <c r="AG30" s="7" t="s">
        <v>183</v>
      </c>
      <c r="AH30" s="8" t="s">
        <v>184</v>
      </c>
    </row>
    <row r="31" spans="1:34" x14ac:dyDescent="0.2">
      <c r="A31" s="1" t="s">
        <v>65</v>
      </c>
      <c r="B31" s="1" t="s">
        <v>66</v>
      </c>
      <c r="C31" s="1" t="s">
        <v>140</v>
      </c>
      <c r="D31" s="1" t="s">
        <v>82</v>
      </c>
      <c r="E31" s="1" t="s">
        <v>66</v>
      </c>
      <c r="F31" s="1" t="s">
        <v>143</v>
      </c>
      <c r="G31" s="1" t="s">
        <v>9</v>
      </c>
      <c r="H31" s="1">
        <v>16.2</v>
      </c>
      <c r="I31" s="1">
        <v>0.97</v>
      </c>
      <c r="J31" s="1">
        <v>2013</v>
      </c>
      <c r="K31" s="1">
        <v>22.5</v>
      </c>
      <c r="L31" s="1">
        <v>0</v>
      </c>
      <c r="M31" s="1">
        <v>-1.5</v>
      </c>
      <c r="N31" s="1">
        <f>SUM(K31:M31)+2</f>
        <v>23</v>
      </c>
      <c r="O31" s="4">
        <f>IF(N31="-",H31,H31*0.75+N31*0.25)</f>
        <v>17.899999999999999</v>
      </c>
      <c r="P31" s="4">
        <f>O31-H31</f>
        <v>1.6999999999999993</v>
      </c>
      <c r="Q31" s="1" vm="29">
        <v>5084127</v>
      </c>
      <c r="R31" s="3">
        <v>0.45172600000000007</v>
      </c>
      <c r="S31" s="3">
        <f t="shared" si="0"/>
        <v>0.67082039324993692</v>
      </c>
      <c r="U31" s="2">
        <f t="shared" si="1"/>
        <v>2.7993341583397808</v>
      </c>
      <c r="V31" s="2">
        <f t="shared" si="2"/>
        <v>20.699334158339781</v>
      </c>
      <c r="W31" s="1">
        <v>2</v>
      </c>
      <c r="X31" s="2">
        <f>IF(G31="R",U31,-U31)+O31+W31*I31</f>
        <v>22.639334158339782</v>
      </c>
      <c r="Y31" s="4">
        <f t="shared" si="3"/>
        <v>97.039367902800379</v>
      </c>
      <c r="Z31" s="4">
        <f t="shared" si="4"/>
        <v>2.9606320971996212</v>
      </c>
      <c r="AA31" s="4" t="s">
        <v>172</v>
      </c>
      <c r="AB31" s="4" t="s">
        <v>172</v>
      </c>
      <c r="AC31" s="4" t="s">
        <v>172</v>
      </c>
      <c r="AD31" s="4" t="s">
        <v>172</v>
      </c>
      <c r="AE31" s="1" t="s">
        <v>143</v>
      </c>
      <c r="AF31" s="8" t="s">
        <v>184</v>
      </c>
      <c r="AG31" s="1" t="s">
        <v>143</v>
      </c>
      <c r="AH31" s="8" t="s">
        <v>184</v>
      </c>
    </row>
    <row r="32" spans="1:34" x14ac:dyDescent="0.2">
      <c r="A32" s="1" t="s">
        <v>67</v>
      </c>
      <c r="B32" s="1" t="s">
        <v>68</v>
      </c>
      <c r="C32" s="1" t="s">
        <v>141</v>
      </c>
      <c r="D32" s="1" t="s">
        <v>82</v>
      </c>
      <c r="E32" s="1" t="s">
        <v>68</v>
      </c>
      <c r="F32" s="1" t="s">
        <v>144</v>
      </c>
      <c r="G32" s="1" t="s">
        <v>9</v>
      </c>
      <c r="H32" s="1">
        <v>31</v>
      </c>
      <c r="I32" s="1">
        <v>1.01</v>
      </c>
      <c r="J32" s="1">
        <v>2004</v>
      </c>
      <c r="K32" s="1">
        <v>43.6</v>
      </c>
      <c r="L32" s="1">
        <v>0</v>
      </c>
      <c r="M32" s="1">
        <v>-1.5</v>
      </c>
      <c r="N32" s="1">
        <f>SUM(K32:M32)+2</f>
        <v>44.1</v>
      </c>
      <c r="O32" s="4">
        <f>IF(N32="-",H32,H32*0.75+N32*0.25)</f>
        <v>34.274999999999999</v>
      </c>
      <c r="P32" s="4">
        <f>O32-H32</f>
        <v>3.2749999999999986</v>
      </c>
      <c r="Q32" s="1" vm="30">
        <v>882235</v>
      </c>
      <c r="R32" s="3">
        <v>0.26123000000000018</v>
      </c>
      <c r="S32" s="3">
        <f t="shared" si="0"/>
        <v>0.94868329805051377</v>
      </c>
      <c r="U32" s="2">
        <f t="shared" si="1"/>
        <v>4.7924666246183545</v>
      </c>
      <c r="V32" s="2">
        <f t="shared" si="2"/>
        <v>39.067466624618355</v>
      </c>
      <c r="W32" s="1">
        <v>2</v>
      </c>
      <c r="X32" s="2">
        <f>IF(G32="R",U32,-U32)+O32+W32*I32</f>
        <v>41.087466624618358</v>
      </c>
      <c r="Y32" s="4">
        <f t="shared" si="3"/>
        <v>99.969141642804388</v>
      </c>
      <c r="Z32" s="4">
        <f t="shared" si="4"/>
        <v>3.0858357195612029E-2</v>
      </c>
      <c r="AA32" s="4" t="s">
        <v>172</v>
      </c>
      <c r="AB32" s="4" t="s">
        <v>172</v>
      </c>
      <c r="AC32" s="4" t="s">
        <v>172</v>
      </c>
      <c r="AD32" s="4" t="s">
        <v>172</v>
      </c>
      <c r="AE32" s="1" t="s">
        <v>144</v>
      </c>
      <c r="AF32" s="8" t="s">
        <v>184</v>
      </c>
      <c r="AG32" s="1" t="s">
        <v>144</v>
      </c>
      <c r="AH32" s="8" t="s">
        <v>184</v>
      </c>
    </row>
    <row r="33" spans="1:34" x14ac:dyDescent="0.2">
      <c r="A33" s="1" t="s">
        <v>69</v>
      </c>
      <c r="B33" s="1" t="s">
        <v>70</v>
      </c>
      <c r="C33" s="1" t="s">
        <v>131</v>
      </c>
      <c r="D33" s="1" t="s">
        <v>82</v>
      </c>
      <c r="E33" s="1" t="s">
        <v>70</v>
      </c>
      <c r="F33" s="1" t="s">
        <v>145</v>
      </c>
      <c r="G33" s="1" t="s">
        <v>9</v>
      </c>
      <c r="H33" s="1">
        <v>23.5</v>
      </c>
      <c r="I33" s="1">
        <v>1.06</v>
      </c>
      <c r="J33" s="1">
        <v>2010</v>
      </c>
      <c r="K33" s="1">
        <v>41</v>
      </c>
      <c r="L33" s="1">
        <v>0</v>
      </c>
      <c r="M33" s="1">
        <v>-1.5</v>
      </c>
      <c r="N33" s="1">
        <f>SUM(K33:M33)+2</f>
        <v>41.5</v>
      </c>
      <c r="O33" s="4">
        <f>IF(N33="-",H33,H33*0.75+N33*0.25)</f>
        <v>28</v>
      </c>
      <c r="P33" s="4">
        <f>O33-H33</f>
        <v>4.5</v>
      </c>
      <c r="Q33" s="1" vm="31">
        <v>3161105</v>
      </c>
      <c r="R33" s="3">
        <v>0.14112399999999992</v>
      </c>
      <c r="S33" s="3">
        <f t="shared" si="0"/>
        <v>0.7745966692414834</v>
      </c>
      <c r="U33" s="2">
        <f t="shared" si="1"/>
        <v>2.8143263174241282</v>
      </c>
      <c r="V33" s="2">
        <f t="shared" si="2"/>
        <v>30.814326317424129</v>
      </c>
      <c r="W33" s="1">
        <v>2</v>
      </c>
      <c r="X33" s="2">
        <f>IF(G33="R",U33,-U33)+O33+W33*I33</f>
        <v>32.93432631742413</v>
      </c>
      <c r="Y33" s="4">
        <f t="shared" si="3"/>
        <v>99.697009331441834</v>
      </c>
      <c r="Z33" s="4">
        <f t="shared" si="4"/>
        <v>0.30299066855816648</v>
      </c>
      <c r="AA33" s="4" t="s">
        <v>172</v>
      </c>
      <c r="AB33" s="4" t="s">
        <v>172</v>
      </c>
      <c r="AC33" s="4" t="s">
        <v>172</v>
      </c>
      <c r="AD33" s="4" t="s">
        <v>172</v>
      </c>
      <c r="AE33" s="1" t="s">
        <v>145</v>
      </c>
      <c r="AF33" s="8" t="s">
        <v>184</v>
      </c>
      <c r="AG33" s="1" t="s">
        <v>145</v>
      </c>
      <c r="AH33" s="8" t="s">
        <v>184</v>
      </c>
    </row>
    <row r="34" spans="1:34" x14ac:dyDescent="0.2">
      <c r="A34" s="1" t="s">
        <v>71</v>
      </c>
      <c r="B34" s="1" t="s">
        <v>72</v>
      </c>
      <c r="C34" s="1" t="s">
        <v>132</v>
      </c>
      <c r="D34" s="1" t="s">
        <v>82</v>
      </c>
      <c r="E34" s="1" t="s">
        <v>72</v>
      </c>
      <c r="F34" s="1" t="s">
        <v>84</v>
      </c>
      <c r="G34" s="1" t="s">
        <v>14</v>
      </c>
      <c r="H34" s="1">
        <v>-28.9</v>
      </c>
      <c r="I34" s="1">
        <v>1.1200000000000001</v>
      </c>
      <c r="J34" s="1" t="s">
        <v>151</v>
      </c>
      <c r="K34" s="1" t="s">
        <v>151</v>
      </c>
      <c r="L34" s="1">
        <v>0</v>
      </c>
      <c r="M34" s="1">
        <v>0</v>
      </c>
      <c r="N34" s="1" t="s">
        <v>151</v>
      </c>
      <c r="O34" s="4">
        <f>IF(N34="-",H34,H34*0.75+N34*0.25)</f>
        <v>-28.9</v>
      </c>
      <c r="P34" s="4">
        <f>O34-H34</f>
        <v>0</v>
      </c>
      <c r="Q34" s="1" vm="32">
        <v>626299</v>
      </c>
      <c r="R34" s="3">
        <v>0.100522</v>
      </c>
      <c r="S34" s="3" t="str">
        <f t="shared" si="0"/>
        <v>-</v>
      </c>
      <c r="U34" s="2">
        <f t="shared" si="1"/>
        <v>0</v>
      </c>
      <c r="V34" s="2">
        <f t="shared" si="2"/>
        <v>-28.9</v>
      </c>
      <c r="W34" s="1">
        <v>2</v>
      </c>
      <c r="X34" s="2">
        <f>IF(G34="R",U34,-U34)+O34+W34*I34</f>
        <v>-26.659999999999997</v>
      </c>
      <c r="Y34" s="4">
        <f t="shared" si="3"/>
        <v>1.3152920416471756</v>
      </c>
      <c r="Z34" s="4">
        <f t="shared" si="4"/>
        <v>98.684707958352831</v>
      </c>
      <c r="AA34" s="4" t="s">
        <v>174</v>
      </c>
      <c r="AB34" s="4" t="s">
        <v>174</v>
      </c>
      <c r="AC34" s="4" t="s">
        <v>174</v>
      </c>
      <c r="AD34" s="4" t="s">
        <v>174</v>
      </c>
      <c r="AE34" s="7" t="s">
        <v>183</v>
      </c>
      <c r="AF34" s="8" t="s">
        <v>184</v>
      </c>
      <c r="AG34" s="7" t="s">
        <v>183</v>
      </c>
      <c r="AH34" s="8" t="s">
        <v>184</v>
      </c>
    </row>
    <row r="35" spans="1:34" x14ac:dyDescent="0.2">
      <c r="A35" s="1" t="s">
        <v>73</v>
      </c>
      <c r="B35" s="1" t="s">
        <v>74</v>
      </c>
      <c r="C35" s="1" t="s">
        <v>133</v>
      </c>
      <c r="D35" s="1" t="s">
        <v>82</v>
      </c>
      <c r="E35" s="1" t="s">
        <v>74</v>
      </c>
      <c r="F35" s="1" t="s">
        <v>146</v>
      </c>
      <c r="G35" s="1" t="s">
        <v>14</v>
      </c>
      <c r="H35" s="1">
        <v>-14.4</v>
      </c>
      <c r="I35" s="1">
        <v>1</v>
      </c>
      <c r="J35" s="1">
        <v>1992</v>
      </c>
      <c r="K35" s="1">
        <v>-18</v>
      </c>
      <c r="L35" s="1">
        <v>0</v>
      </c>
      <c r="M35" s="1">
        <v>1.5</v>
      </c>
      <c r="N35" s="1">
        <f>SUM(K35:M35)+2</f>
        <v>-14.5</v>
      </c>
      <c r="O35" s="4">
        <f>IF(N35="-",H35,H35*0.75+N35*0.25)</f>
        <v>-14.425000000000001</v>
      </c>
      <c r="P35" s="4">
        <f>O35-H35</f>
        <v>-2.5000000000000355E-2</v>
      </c>
      <c r="Q35" s="1" vm="33">
        <v>7614893</v>
      </c>
      <c r="R35" s="3">
        <v>0.32837400000000017</v>
      </c>
      <c r="S35" s="3">
        <f t="shared" si="0"/>
        <v>1.2247448713915889</v>
      </c>
      <c r="U35" s="2">
        <f t="shared" si="1"/>
        <v>2.9237560342184583</v>
      </c>
      <c r="V35" s="2">
        <f t="shared" si="2"/>
        <v>-17.348756034218461</v>
      </c>
      <c r="W35" s="1">
        <v>2</v>
      </c>
      <c r="X35" s="2">
        <f>IF(G35="R",U35,-U35)+O35+W35*I35</f>
        <v>-15.348756034218461</v>
      </c>
      <c r="Y35" s="4">
        <f t="shared" si="3"/>
        <v>10.043743531867515</v>
      </c>
      <c r="Z35" s="4">
        <f t="shared" si="4"/>
        <v>89.95625646813248</v>
      </c>
      <c r="AA35" s="4" t="s">
        <v>174</v>
      </c>
      <c r="AB35" s="4" t="s">
        <v>174</v>
      </c>
      <c r="AC35" s="4" t="s">
        <v>174</v>
      </c>
      <c r="AD35" s="4" t="s">
        <v>174</v>
      </c>
      <c r="AE35" s="7" t="s">
        <v>183</v>
      </c>
      <c r="AF35" s="1" t="s">
        <v>146</v>
      </c>
      <c r="AG35" s="7" t="s">
        <v>183</v>
      </c>
      <c r="AH35" s="1" t="s">
        <v>146</v>
      </c>
    </row>
    <row r="36" spans="1:34" x14ac:dyDescent="0.2">
      <c r="A36" s="1" t="s">
        <v>75</v>
      </c>
      <c r="B36" s="1" t="s">
        <v>76</v>
      </c>
      <c r="C36" s="1" t="s">
        <v>134</v>
      </c>
      <c r="D36" s="1" t="s">
        <v>82</v>
      </c>
      <c r="E36" s="1" t="s">
        <v>76</v>
      </c>
      <c r="F36" s="1" t="s">
        <v>147</v>
      </c>
      <c r="G36" s="1" t="s">
        <v>9</v>
      </c>
      <c r="H36" s="1">
        <v>3.6</v>
      </c>
      <c r="I36" s="1">
        <v>1.07</v>
      </c>
      <c r="J36" s="1">
        <v>2010</v>
      </c>
      <c r="K36" s="1">
        <v>3.4</v>
      </c>
      <c r="L36" s="1">
        <v>0</v>
      </c>
      <c r="M36" s="1">
        <v>-1.5</v>
      </c>
      <c r="N36" s="1">
        <f>SUM(K36:M36)+2</f>
        <v>3.9</v>
      </c>
      <c r="O36" s="4">
        <f>IF(N36="-",H36,H36*0.75+N36*0.25)</f>
        <v>3.6750000000000003</v>
      </c>
      <c r="P36" s="4">
        <f>O36-H36</f>
        <v>7.5000000000000178E-2</v>
      </c>
      <c r="Q36" s="1" vm="34">
        <v>5813568</v>
      </c>
      <c r="R36" s="3">
        <v>0.22183200000000014</v>
      </c>
      <c r="S36" s="3">
        <f t="shared" si="0"/>
        <v>0.7745966692414834</v>
      </c>
      <c r="U36" s="2">
        <f t="shared" si="1"/>
        <v>2.5245067701609969</v>
      </c>
      <c r="V36" s="2">
        <f t="shared" si="2"/>
        <v>6.1995067701609976</v>
      </c>
      <c r="W36" s="1">
        <v>2</v>
      </c>
      <c r="X36" s="2">
        <f>IF(G36="R",U36,-U36)+O36+W36*I36</f>
        <v>8.3395067701609982</v>
      </c>
      <c r="Y36" s="4">
        <f t="shared" si="3"/>
        <v>75.645946978494138</v>
      </c>
      <c r="Z36" s="4">
        <f t="shared" si="4"/>
        <v>24.354053021505862</v>
      </c>
      <c r="AA36" s="4" t="s">
        <v>179</v>
      </c>
      <c r="AB36" s="4" t="s">
        <v>176</v>
      </c>
      <c r="AC36" s="4" t="s">
        <v>173</v>
      </c>
      <c r="AD36" s="4" t="s">
        <v>179</v>
      </c>
      <c r="AE36" s="1" t="s">
        <v>147</v>
      </c>
      <c r="AF36" s="8" t="s">
        <v>184</v>
      </c>
      <c r="AG36" s="1" t="s">
        <v>147</v>
      </c>
      <c r="AH36" s="8" t="s">
        <v>184</v>
      </c>
    </row>
  </sheetData>
  <sortState xmlns:xlrd2="http://schemas.microsoft.com/office/spreadsheetml/2017/richdata2" ref="A2:H36">
    <sortCondition ref="A1:A36"/>
  </sortState>
  <conditionalFormatting sqref="P2:P3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2022-04-21T19:00:07Z</dcterms:created>
  <dcterms:modified xsi:type="dcterms:W3CDTF">2022-05-12T02:57:06Z</dcterms:modified>
</cp:coreProperties>
</file>