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r\Google Drive\Especialización\1-PRIMER SEMESTRE\Conceptos Avanzados en Ingeniería de SW\Semana 13\Tarea\psp2.1-program-7\psp forms\"/>
    </mc:Choice>
  </mc:AlternateContent>
  <bookViews>
    <workbookView xWindow="0" yWindow="0" windowWidth="20490" windowHeight="7530" activeTab="1"/>
  </bookViews>
  <sheets>
    <sheet name="Requirements" sheetId="1" r:id="rId1"/>
    <sheet name="Test 1" sheetId="2" r:id="rId2"/>
    <sheet name="Test 2" sheetId="4" r:id="rId3"/>
    <sheet name="Test 3" sheetId="5" r:id="rId4"/>
    <sheet name="Test 4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70" i="2"/>
  <c r="E68" i="2"/>
  <c r="E69" i="2"/>
  <c r="E60" i="2"/>
  <c r="E61" i="2"/>
  <c r="E62" i="2"/>
  <c r="E63" i="2"/>
  <c r="E64" i="2"/>
  <c r="E65" i="2"/>
  <c r="E66" i="2"/>
  <c r="E67" i="2"/>
  <c r="C7" i="5" l="1"/>
  <c r="B7" i="5"/>
  <c r="B7" i="7"/>
  <c r="D7" i="7"/>
  <c r="B13" i="5"/>
  <c r="G6" i="5"/>
  <c r="F6" i="5"/>
  <c r="E6" i="5"/>
  <c r="D6" i="7"/>
  <c r="E6" i="7"/>
  <c r="F6" i="7"/>
  <c r="G6" i="7"/>
  <c r="G5" i="7"/>
  <c r="G4" i="7"/>
  <c r="G3" i="7"/>
  <c r="G2" i="7"/>
  <c r="F5" i="7"/>
  <c r="F4" i="7"/>
  <c r="F3" i="7"/>
  <c r="F2" i="7"/>
  <c r="B35" i="7"/>
  <c r="B36" i="7" s="1"/>
  <c r="B17" i="7"/>
  <c r="B28" i="7" s="1"/>
  <c r="E50" i="7" s="1"/>
  <c r="B6" i="7"/>
  <c r="E5" i="7"/>
  <c r="D5" i="7"/>
  <c r="E4" i="7"/>
  <c r="D4" i="7"/>
  <c r="E3" i="7"/>
  <c r="D3" i="7"/>
  <c r="E2" i="7"/>
  <c r="D2" i="7"/>
  <c r="E7" i="7" s="1"/>
  <c r="B17" i="5"/>
  <c r="B28" i="5" s="1"/>
  <c r="D2" i="5"/>
  <c r="D3" i="5"/>
  <c r="D4" i="5"/>
  <c r="D5" i="5"/>
  <c r="I11" i="4"/>
  <c r="I10" i="4"/>
  <c r="I9" i="4"/>
  <c r="I8" i="4"/>
  <c r="I7" i="4"/>
  <c r="I6" i="4"/>
  <c r="I5" i="4"/>
  <c r="I4" i="4"/>
  <c r="I3" i="4"/>
  <c r="I2" i="4"/>
  <c r="B34" i="4"/>
  <c r="B17" i="4"/>
  <c r="B18" i="4"/>
  <c r="B16" i="4"/>
  <c r="J12" i="4"/>
  <c r="H12" i="4"/>
  <c r="F12" i="4"/>
  <c r="G12" i="4"/>
  <c r="G3" i="4"/>
  <c r="G4" i="4"/>
  <c r="G5" i="4"/>
  <c r="G6" i="4"/>
  <c r="G7" i="4"/>
  <c r="G8" i="4"/>
  <c r="G9" i="4"/>
  <c r="G10" i="4"/>
  <c r="G11" i="4"/>
  <c r="G2" i="4"/>
  <c r="H3" i="4"/>
  <c r="H4" i="4"/>
  <c r="H5" i="4"/>
  <c r="H6" i="4"/>
  <c r="H7" i="4"/>
  <c r="H8" i="4"/>
  <c r="H9" i="4"/>
  <c r="H10" i="4"/>
  <c r="H11" i="4"/>
  <c r="H2" i="4"/>
  <c r="B35" i="5"/>
  <c r="B36" i="5" s="1"/>
  <c r="C6" i="5"/>
  <c r="B6" i="5"/>
  <c r="G5" i="5"/>
  <c r="F5" i="5"/>
  <c r="E5" i="5"/>
  <c r="G4" i="5"/>
  <c r="F4" i="5"/>
  <c r="E4" i="5"/>
  <c r="G3" i="5"/>
  <c r="F3" i="5"/>
  <c r="E3" i="5"/>
  <c r="G2" i="5"/>
  <c r="F2" i="5"/>
  <c r="E2" i="5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F40" i="4" s="1"/>
  <c r="H40" i="4" s="1"/>
  <c r="C40" i="4"/>
  <c r="D40" i="4" s="1"/>
  <c r="B40" i="4"/>
  <c r="B41" i="4" s="1"/>
  <c r="E39" i="4"/>
  <c r="C39" i="4"/>
  <c r="D39" i="4" s="1"/>
  <c r="E12" i="4"/>
  <c r="E13" i="4" s="1"/>
  <c r="D12" i="4"/>
  <c r="D13" i="4" s="1"/>
  <c r="B12" i="4"/>
  <c r="B13" i="4" s="1"/>
  <c r="F11" i="4"/>
  <c r="F10" i="4"/>
  <c r="F9" i="4"/>
  <c r="F8" i="4"/>
  <c r="F7" i="4"/>
  <c r="F6" i="4"/>
  <c r="F5" i="4"/>
  <c r="F4" i="4"/>
  <c r="F3" i="4"/>
  <c r="F2" i="4"/>
  <c r="B11" i="7" l="1"/>
  <c r="B12" i="7" s="1"/>
  <c r="I4" i="7"/>
  <c r="I2" i="7"/>
  <c r="I5" i="7"/>
  <c r="I3" i="7"/>
  <c r="B37" i="7"/>
  <c r="C36" i="7"/>
  <c r="D36" i="7" s="1"/>
  <c r="C35" i="7"/>
  <c r="D35" i="7" s="1"/>
  <c r="E52" i="7"/>
  <c r="E54" i="7"/>
  <c r="E34" i="7"/>
  <c r="E36" i="7"/>
  <c r="F36" i="7" s="1"/>
  <c r="H36" i="7" s="1"/>
  <c r="E38" i="7"/>
  <c r="E40" i="7"/>
  <c r="E42" i="7"/>
  <c r="C34" i="7"/>
  <c r="D34" i="7" s="1"/>
  <c r="E35" i="7"/>
  <c r="F35" i="7" s="1"/>
  <c r="H35" i="7" s="1"/>
  <c r="E37" i="7"/>
  <c r="E39" i="7"/>
  <c r="E41" i="7"/>
  <c r="E43" i="7"/>
  <c r="E45" i="7"/>
  <c r="E47" i="7"/>
  <c r="E49" i="7"/>
  <c r="E51" i="7"/>
  <c r="E53" i="7"/>
  <c r="E44" i="7"/>
  <c r="E46" i="7"/>
  <c r="E48" i="7"/>
  <c r="E52" i="5"/>
  <c r="E41" i="5"/>
  <c r="C34" i="5"/>
  <c r="D34" i="5" s="1"/>
  <c r="E53" i="5"/>
  <c r="E37" i="5"/>
  <c r="E34" i="5"/>
  <c r="F34" i="5" s="1"/>
  <c r="H34" i="5" s="1"/>
  <c r="E49" i="5"/>
  <c r="E45" i="5"/>
  <c r="E38" i="5"/>
  <c r="E42" i="5"/>
  <c r="E46" i="5"/>
  <c r="E50" i="5"/>
  <c r="E54" i="5"/>
  <c r="E35" i="5"/>
  <c r="E39" i="5"/>
  <c r="E43" i="5"/>
  <c r="E47" i="5"/>
  <c r="E51" i="5"/>
  <c r="E36" i="5"/>
  <c r="E40" i="5"/>
  <c r="E44" i="5"/>
  <c r="E48" i="5"/>
  <c r="C35" i="5"/>
  <c r="D35" i="5" s="1"/>
  <c r="B37" i="5"/>
  <c r="C36" i="5"/>
  <c r="D36" i="5" s="1"/>
  <c r="F36" i="5" s="1"/>
  <c r="H36" i="5" s="1"/>
  <c r="I4" i="5"/>
  <c r="I5" i="5"/>
  <c r="I3" i="5"/>
  <c r="I2" i="5"/>
  <c r="J8" i="4"/>
  <c r="J4" i="4"/>
  <c r="J11" i="4"/>
  <c r="J3" i="4"/>
  <c r="J7" i="4"/>
  <c r="J9" i="4"/>
  <c r="J5" i="4"/>
  <c r="J10" i="4"/>
  <c r="J6" i="4"/>
  <c r="J2" i="4"/>
  <c r="F39" i="4"/>
  <c r="H39" i="4" s="1"/>
  <c r="F41" i="4"/>
  <c r="H41" i="4" s="1"/>
  <c r="B42" i="4"/>
  <c r="C41" i="4"/>
  <c r="D41" i="4" s="1"/>
  <c r="E50" i="2"/>
  <c r="E51" i="2"/>
  <c r="E52" i="2"/>
  <c r="E53" i="2"/>
  <c r="E54" i="2"/>
  <c r="E55" i="2"/>
  <c r="E56" i="2"/>
  <c r="E57" i="2"/>
  <c r="E58" i="2"/>
  <c r="E59" i="2"/>
  <c r="E40" i="2"/>
  <c r="E41" i="2"/>
  <c r="E42" i="2"/>
  <c r="E43" i="2"/>
  <c r="E44" i="2"/>
  <c r="E45" i="2"/>
  <c r="E46" i="2"/>
  <c r="E47" i="2"/>
  <c r="E48" i="2"/>
  <c r="E49" i="2"/>
  <c r="E39" i="2"/>
  <c r="C39" i="2"/>
  <c r="D39" i="2" s="1"/>
  <c r="I6" i="5" l="1"/>
  <c r="I6" i="7"/>
  <c r="H4" i="7"/>
  <c r="H3" i="7"/>
  <c r="H2" i="7"/>
  <c r="H5" i="7"/>
  <c r="F35" i="5"/>
  <c r="H35" i="5" s="1"/>
  <c r="F34" i="7"/>
  <c r="H34" i="7" s="1"/>
  <c r="B15" i="7"/>
  <c r="C37" i="7"/>
  <c r="D37" i="7" s="1"/>
  <c r="F37" i="7" s="1"/>
  <c r="H37" i="7" s="1"/>
  <c r="B38" i="7"/>
  <c r="B11" i="5"/>
  <c r="B12" i="5" s="1"/>
  <c r="B15" i="5" s="1"/>
  <c r="B38" i="5"/>
  <c r="C37" i="5"/>
  <c r="D37" i="5" s="1"/>
  <c r="F37" i="5" s="1"/>
  <c r="H37" i="5" s="1"/>
  <c r="B20" i="4"/>
  <c r="B19" i="4"/>
  <c r="B21" i="4" s="1"/>
  <c r="C42" i="4"/>
  <c r="D42" i="4" s="1"/>
  <c r="F42" i="4" s="1"/>
  <c r="H42" i="4" s="1"/>
  <c r="B43" i="4"/>
  <c r="F39" i="2"/>
  <c r="H6" i="7" l="1"/>
  <c r="B14" i="5"/>
  <c r="B16" i="5" s="1"/>
  <c r="B39" i="7"/>
  <c r="C38" i="7"/>
  <c r="D38" i="7" s="1"/>
  <c r="F38" i="7" s="1"/>
  <c r="H38" i="7" s="1"/>
  <c r="B20" i="7"/>
  <c r="B22" i="7" s="1"/>
  <c r="B24" i="7" s="1"/>
  <c r="H5" i="5"/>
  <c r="H3" i="5"/>
  <c r="H4" i="5"/>
  <c r="H2" i="5"/>
  <c r="I12" i="4"/>
  <c r="B39" i="5"/>
  <c r="C38" i="5"/>
  <c r="D38" i="5" s="1"/>
  <c r="F38" i="5" s="1"/>
  <c r="H38" i="5" s="1"/>
  <c r="B25" i="4"/>
  <c r="B27" i="4" s="1"/>
  <c r="B29" i="4" s="1"/>
  <c r="B44" i="4"/>
  <c r="C43" i="4"/>
  <c r="D43" i="4" s="1"/>
  <c r="F43" i="4" s="1"/>
  <c r="H43" i="4" s="1"/>
  <c r="G3" i="2"/>
  <c r="G4" i="2"/>
  <c r="G5" i="2"/>
  <c r="G6" i="2"/>
  <c r="G7" i="2"/>
  <c r="G8" i="2"/>
  <c r="G9" i="2"/>
  <c r="G10" i="2"/>
  <c r="G11" i="2"/>
  <c r="G2" i="2"/>
  <c r="H3" i="2"/>
  <c r="H4" i="2"/>
  <c r="H5" i="2"/>
  <c r="H6" i="2"/>
  <c r="H7" i="2"/>
  <c r="H8" i="2"/>
  <c r="H9" i="2"/>
  <c r="H10" i="2"/>
  <c r="H11" i="2"/>
  <c r="H2" i="2"/>
  <c r="E12" i="2"/>
  <c r="E13" i="2" s="1"/>
  <c r="D12" i="2"/>
  <c r="B12" i="2"/>
  <c r="B13" i="2" s="1"/>
  <c r="F3" i="2"/>
  <c r="F4" i="2"/>
  <c r="F5" i="2"/>
  <c r="F6" i="2"/>
  <c r="F7" i="2"/>
  <c r="F8" i="2"/>
  <c r="F9" i="2"/>
  <c r="F10" i="2"/>
  <c r="F11" i="2"/>
  <c r="F2" i="2"/>
  <c r="J3" i="2" l="1"/>
  <c r="J7" i="2"/>
  <c r="J11" i="2"/>
  <c r="J4" i="2"/>
  <c r="J8" i="2"/>
  <c r="J2" i="2"/>
  <c r="J6" i="2"/>
  <c r="J5" i="2"/>
  <c r="J9" i="2"/>
  <c r="J10" i="2"/>
  <c r="H6" i="5"/>
  <c r="B20" i="5" s="1"/>
  <c r="B22" i="5" s="1"/>
  <c r="B13" i="7"/>
  <c r="B14" i="7" s="1"/>
  <c r="B16" i="7" s="1"/>
  <c r="B29" i="7" s="1"/>
  <c r="B29" i="5"/>
  <c r="B23" i="7"/>
  <c r="C39" i="7"/>
  <c r="D39" i="7" s="1"/>
  <c r="F39" i="7" s="1"/>
  <c r="H39" i="7" s="1"/>
  <c r="B40" i="7"/>
  <c r="C39" i="5"/>
  <c r="D39" i="5" s="1"/>
  <c r="F39" i="5" s="1"/>
  <c r="H39" i="5" s="1"/>
  <c r="B40" i="5"/>
  <c r="B45" i="4"/>
  <c r="C44" i="4"/>
  <c r="D44" i="4" s="1"/>
  <c r="F44" i="4" s="1"/>
  <c r="H44" i="4" s="1"/>
  <c r="B28" i="4"/>
  <c r="F12" i="2"/>
  <c r="H12" i="2"/>
  <c r="G12" i="2"/>
  <c r="B18" i="2" s="1"/>
  <c r="D13" i="2"/>
  <c r="B19" i="2" l="1"/>
  <c r="B21" i="2"/>
  <c r="B34" i="2" s="1"/>
  <c r="B35" i="2" s="1"/>
  <c r="J12" i="2"/>
  <c r="B41" i="7"/>
  <c r="C40" i="7"/>
  <c r="D40" i="7" s="1"/>
  <c r="F40" i="7" s="1"/>
  <c r="H40" i="7" s="1"/>
  <c r="B23" i="5"/>
  <c r="B41" i="5"/>
  <c r="C40" i="5"/>
  <c r="D40" i="5" s="1"/>
  <c r="F40" i="5" s="1"/>
  <c r="H40" i="5" s="1"/>
  <c r="B46" i="4"/>
  <c r="C45" i="4"/>
  <c r="D45" i="4" s="1"/>
  <c r="F45" i="4" s="1"/>
  <c r="H45" i="4" s="1"/>
  <c r="B16" i="2"/>
  <c r="B17" i="2" s="1"/>
  <c r="C41" i="7" l="1"/>
  <c r="D41" i="7" s="1"/>
  <c r="F41" i="7" s="1"/>
  <c r="H41" i="7" s="1"/>
  <c r="B42" i="7"/>
  <c r="B24" i="5"/>
  <c r="C41" i="5"/>
  <c r="D41" i="5" s="1"/>
  <c r="F41" i="5" s="1"/>
  <c r="H41" i="5" s="1"/>
  <c r="B42" i="5"/>
  <c r="B47" i="4"/>
  <c r="C46" i="4"/>
  <c r="D46" i="4" s="1"/>
  <c r="F46" i="4" s="1"/>
  <c r="H46" i="4" s="1"/>
  <c r="I6" i="2"/>
  <c r="I10" i="2"/>
  <c r="B20" i="2"/>
  <c r="I3" i="2"/>
  <c r="I7" i="2"/>
  <c r="I11" i="2"/>
  <c r="I4" i="2"/>
  <c r="I8" i="2"/>
  <c r="I5" i="2"/>
  <c r="I9" i="2"/>
  <c r="B43" i="7" l="1"/>
  <c r="C42" i="7"/>
  <c r="D42" i="7" s="1"/>
  <c r="F42" i="7" s="1"/>
  <c r="H42" i="7" s="1"/>
  <c r="B43" i="5"/>
  <c r="C42" i="5"/>
  <c r="D42" i="5" s="1"/>
  <c r="F42" i="5" s="1"/>
  <c r="H42" i="5" s="1"/>
  <c r="B48" i="4"/>
  <c r="C47" i="4"/>
  <c r="D47" i="4" s="1"/>
  <c r="F47" i="4" s="1"/>
  <c r="H47" i="4" s="1"/>
  <c r="I12" i="2"/>
  <c r="B25" i="2" s="1"/>
  <c r="B27" i="2" s="1"/>
  <c r="B28" i="2" s="1"/>
  <c r="B40" i="2"/>
  <c r="H39" i="2"/>
  <c r="B29" i="2" l="1"/>
  <c r="C43" i="7"/>
  <c r="D43" i="7" s="1"/>
  <c r="F43" i="7" s="1"/>
  <c r="H43" i="7" s="1"/>
  <c r="B44" i="7"/>
  <c r="C43" i="5"/>
  <c r="D43" i="5" s="1"/>
  <c r="F43" i="5" s="1"/>
  <c r="H43" i="5" s="1"/>
  <c r="B44" i="5"/>
  <c r="B49" i="4"/>
  <c r="C48" i="4"/>
  <c r="D48" i="4" s="1"/>
  <c r="F48" i="4" s="1"/>
  <c r="H48" i="4" s="1"/>
  <c r="B41" i="2"/>
  <c r="C40" i="2"/>
  <c r="D40" i="2" s="1"/>
  <c r="F40" i="2" s="1"/>
  <c r="H40" i="2" s="1"/>
  <c r="B45" i="7" l="1"/>
  <c r="C44" i="7"/>
  <c r="D44" i="7" s="1"/>
  <c r="F44" i="7" s="1"/>
  <c r="H44" i="7" s="1"/>
  <c r="B45" i="5"/>
  <c r="C44" i="5"/>
  <c r="D44" i="5" s="1"/>
  <c r="F44" i="5" s="1"/>
  <c r="H44" i="5" s="1"/>
  <c r="B50" i="4"/>
  <c r="C49" i="4"/>
  <c r="D49" i="4" s="1"/>
  <c r="F49" i="4" s="1"/>
  <c r="H49" i="4" s="1"/>
  <c r="B42" i="2"/>
  <c r="C41" i="2"/>
  <c r="D41" i="2" s="1"/>
  <c r="F41" i="2" s="1"/>
  <c r="H41" i="2" s="1"/>
  <c r="C45" i="7" l="1"/>
  <c r="D45" i="7" s="1"/>
  <c r="F45" i="7" s="1"/>
  <c r="H45" i="7" s="1"/>
  <c r="B46" i="7"/>
  <c r="B46" i="5"/>
  <c r="C45" i="5"/>
  <c r="D45" i="5" s="1"/>
  <c r="F45" i="5" s="1"/>
  <c r="H45" i="5" s="1"/>
  <c r="B51" i="4"/>
  <c r="C50" i="4"/>
  <c r="D50" i="4" s="1"/>
  <c r="F50" i="4" s="1"/>
  <c r="H50" i="4" s="1"/>
  <c r="B43" i="2"/>
  <c r="C42" i="2"/>
  <c r="D42" i="2" s="1"/>
  <c r="F42" i="2" s="1"/>
  <c r="H42" i="2" s="1"/>
  <c r="B47" i="7" l="1"/>
  <c r="C46" i="7"/>
  <c r="D46" i="7" s="1"/>
  <c r="F46" i="7" s="1"/>
  <c r="H46" i="7" s="1"/>
  <c r="B47" i="5"/>
  <c r="C46" i="5"/>
  <c r="D46" i="5" s="1"/>
  <c r="F46" i="5" s="1"/>
  <c r="H46" i="5" s="1"/>
  <c r="B52" i="4"/>
  <c r="C51" i="4"/>
  <c r="D51" i="4" s="1"/>
  <c r="F51" i="4" s="1"/>
  <c r="H51" i="4" s="1"/>
  <c r="B44" i="2"/>
  <c r="C43" i="2"/>
  <c r="D43" i="2" s="1"/>
  <c r="F43" i="2" s="1"/>
  <c r="H43" i="2" s="1"/>
  <c r="C47" i="7" l="1"/>
  <c r="D47" i="7" s="1"/>
  <c r="F47" i="7" s="1"/>
  <c r="H47" i="7" s="1"/>
  <c r="B48" i="7"/>
  <c r="B48" i="5"/>
  <c r="C47" i="5"/>
  <c r="D47" i="5" s="1"/>
  <c r="F47" i="5" s="1"/>
  <c r="H47" i="5" s="1"/>
  <c r="B53" i="4"/>
  <c r="C52" i="4"/>
  <c r="D52" i="4" s="1"/>
  <c r="F52" i="4" s="1"/>
  <c r="H52" i="4" s="1"/>
  <c r="B45" i="2"/>
  <c r="C44" i="2"/>
  <c r="D44" i="2" s="1"/>
  <c r="F44" i="2" s="1"/>
  <c r="H44" i="2" s="1"/>
  <c r="B49" i="7" l="1"/>
  <c r="C48" i="7"/>
  <c r="D48" i="7" s="1"/>
  <c r="F48" i="7" s="1"/>
  <c r="H48" i="7" s="1"/>
  <c r="B49" i="5"/>
  <c r="C48" i="5"/>
  <c r="D48" i="5" s="1"/>
  <c r="F48" i="5" s="1"/>
  <c r="H48" i="5" s="1"/>
  <c r="B54" i="4"/>
  <c r="C53" i="4"/>
  <c r="D53" i="4" s="1"/>
  <c r="F53" i="4" s="1"/>
  <c r="H53" i="4" s="1"/>
  <c r="B46" i="2"/>
  <c r="C45" i="2"/>
  <c r="D45" i="2" s="1"/>
  <c r="F45" i="2" s="1"/>
  <c r="H45" i="2" s="1"/>
  <c r="C49" i="7" l="1"/>
  <c r="D49" i="7" s="1"/>
  <c r="F49" i="7" s="1"/>
  <c r="H49" i="7" s="1"/>
  <c r="B50" i="7"/>
  <c r="B50" i="5"/>
  <c r="C49" i="5"/>
  <c r="D49" i="5" s="1"/>
  <c r="F49" i="5" s="1"/>
  <c r="H49" i="5" s="1"/>
  <c r="B55" i="4"/>
  <c r="C54" i="4"/>
  <c r="D54" i="4" s="1"/>
  <c r="F54" i="4" s="1"/>
  <c r="H54" i="4" s="1"/>
  <c r="B47" i="2"/>
  <c r="C46" i="2"/>
  <c r="D46" i="2" s="1"/>
  <c r="F46" i="2" s="1"/>
  <c r="H46" i="2" s="1"/>
  <c r="B51" i="7" l="1"/>
  <c r="C50" i="7"/>
  <c r="D50" i="7" s="1"/>
  <c r="F50" i="7" s="1"/>
  <c r="H50" i="7" s="1"/>
  <c r="B51" i="5"/>
  <c r="C50" i="5"/>
  <c r="D50" i="5" s="1"/>
  <c r="F50" i="5" s="1"/>
  <c r="H50" i="5" s="1"/>
  <c r="B56" i="4"/>
  <c r="C55" i="4"/>
  <c r="D55" i="4" s="1"/>
  <c r="F55" i="4" s="1"/>
  <c r="H55" i="4" s="1"/>
  <c r="B48" i="2"/>
  <c r="C47" i="2"/>
  <c r="D47" i="2" s="1"/>
  <c r="F47" i="2" s="1"/>
  <c r="H47" i="2" s="1"/>
  <c r="B52" i="7" l="1"/>
  <c r="C51" i="7"/>
  <c r="D51" i="7" s="1"/>
  <c r="F51" i="7" s="1"/>
  <c r="H51" i="7" s="1"/>
  <c r="B52" i="5"/>
  <c r="C51" i="5"/>
  <c r="D51" i="5" s="1"/>
  <c r="F51" i="5" s="1"/>
  <c r="H51" i="5" s="1"/>
  <c r="B57" i="4"/>
  <c r="C56" i="4"/>
  <c r="D56" i="4" s="1"/>
  <c r="F56" i="4" s="1"/>
  <c r="H56" i="4" s="1"/>
  <c r="B49" i="2"/>
  <c r="C48" i="2"/>
  <c r="D48" i="2" s="1"/>
  <c r="F48" i="2" s="1"/>
  <c r="H48" i="2" s="1"/>
  <c r="B53" i="7" l="1"/>
  <c r="C52" i="7"/>
  <c r="D52" i="7" s="1"/>
  <c r="F52" i="7" s="1"/>
  <c r="H52" i="7" s="1"/>
  <c r="B53" i="5"/>
  <c r="C52" i="5"/>
  <c r="D52" i="5" s="1"/>
  <c r="F52" i="5" s="1"/>
  <c r="H52" i="5" s="1"/>
  <c r="B58" i="4"/>
  <c r="C57" i="4"/>
  <c r="D57" i="4" s="1"/>
  <c r="F57" i="4" s="1"/>
  <c r="H57" i="4" s="1"/>
  <c r="C49" i="2"/>
  <c r="D49" i="2" s="1"/>
  <c r="F49" i="2" s="1"/>
  <c r="H49" i="2" s="1"/>
  <c r="B50" i="2"/>
  <c r="C53" i="7" l="1"/>
  <c r="D53" i="7" s="1"/>
  <c r="F53" i="7" s="1"/>
  <c r="H53" i="7" s="1"/>
  <c r="B54" i="7"/>
  <c r="C54" i="7" s="1"/>
  <c r="D54" i="7" s="1"/>
  <c r="F54" i="7" s="1"/>
  <c r="H54" i="7" s="1"/>
  <c r="H55" i="7" s="1"/>
  <c r="B18" i="7" s="1"/>
  <c r="B19" i="7" s="1"/>
  <c r="B54" i="5"/>
  <c r="C54" i="5" s="1"/>
  <c r="D54" i="5" s="1"/>
  <c r="F54" i="5" s="1"/>
  <c r="H54" i="5" s="1"/>
  <c r="C53" i="5"/>
  <c r="D53" i="5" s="1"/>
  <c r="F53" i="5" s="1"/>
  <c r="H53" i="5" s="1"/>
  <c r="B59" i="4"/>
  <c r="C59" i="4" s="1"/>
  <c r="D59" i="4" s="1"/>
  <c r="F59" i="4" s="1"/>
  <c r="H59" i="4" s="1"/>
  <c r="H60" i="4" s="1"/>
  <c r="B23" i="4" s="1"/>
  <c r="B24" i="4" s="1"/>
  <c r="C58" i="4"/>
  <c r="D58" i="4" s="1"/>
  <c r="F58" i="4" s="1"/>
  <c r="H58" i="4" s="1"/>
  <c r="C50" i="2"/>
  <c r="D50" i="2" s="1"/>
  <c r="F50" i="2" s="1"/>
  <c r="H50" i="2" s="1"/>
  <c r="B51" i="2"/>
  <c r="H55" i="5" l="1"/>
  <c r="B18" i="5" s="1"/>
  <c r="B19" i="5" s="1"/>
  <c r="B52" i="2"/>
  <c r="C51" i="2"/>
  <c r="D51" i="2" s="1"/>
  <c r="F51" i="2" s="1"/>
  <c r="H51" i="2" s="1"/>
  <c r="C52" i="2" l="1"/>
  <c r="D52" i="2" s="1"/>
  <c r="F52" i="2" s="1"/>
  <c r="H52" i="2" s="1"/>
  <c r="B53" i="2"/>
  <c r="B54" i="2" l="1"/>
  <c r="C53" i="2"/>
  <c r="D53" i="2" s="1"/>
  <c r="F53" i="2" s="1"/>
  <c r="H53" i="2" s="1"/>
  <c r="C54" i="2" l="1"/>
  <c r="D54" i="2" s="1"/>
  <c r="F54" i="2" s="1"/>
  <c r="H54" i="2" s="1"/>
  <c r="B55" i="2"/>
  <c r="B56" i="2" l="1"/>
  <c r="C55" i="2"/>
  <c r="D55" i="2" s="1"/>
  <c r="F55" i="2" s="1"/>
  <c r="H55" i="2" s="1"/>
  <c r="C56" i="2" l="1"/>
  <c r="D56" i="2" s="1"/>
  <c r="F56" i="2" s="1"/>
  <c r="H56" i="2" s="1"/>
  <c r="B57" i="2"/>
  <c r="B58" i="2" l="1"/>
  <c r="C57" i="2"/>
  <c r="D57" i="2" s="1"/>
  <c r="F57" i="2" s="1"/>
  <c r="H57" i="2" s="1"/>
  <c r="B59" i="2" l="1"/>
  <c r="C58" i="2"/>
  <c r="D58" i="2" s="1"/>
  <c r="F58" i="2" s="1"/>
  <c r="H58" i="2" s="1"/>
  <c r="C59" i="2" l="1"/>
  <c r="D59" i="2" s="1"/>
  <c r="F59" i="2" s="1"/>
  <c r="H59" i="2" s="1"/>
  <c r="B60" i="2"/>
  <c r="C60" i="2" l="1"/>
  <c r="D60" i="2" s="1"/>
  <c r="F60" i="2" s="1"/>
  <c r="H60" i="2" s="1"/>
  <c r="B61" i="2"/>
  <c r="C61" i="2" l="1"/>
  <c r="D61" i="2" s="1"/>
  <c r="F61" i="2" s="1"/>
  <c r="H61" i="2" s="1"/>
  <c r="B62" i="2"/>
  <c r="B63" i="2" l="1"/>
  <c r="C62" i="2"/>
  <c r="D62" i="2" s="1"/>
  <c r="F62" i="2" s="1"/>
  <c r="H62" i="2" s="1"/>
  <c r="C63" i="2" l="1"/>
  <c r="D63" i="2" s="1"/>
  <c r="F63" i="2" s="1"/>
  <c r="H63" i="2" s="1"/>
  <c r="B64" i="2"/>
  <c r="B65" i="2" l="1"/>
  <c r="C64" i="2"/>
  <c r="D64" i="2" s="1"/>
  <c r="F64" i="2" s="1"/>
  <c r="H64" i="2" s="1"/>
  <c r="C65" i="2" l="1"/>
  <c r="D65" i="2" s="1"/>
  <c r="F65" i="2" s="1"/>
  <c r="H65" i="2" s="1"/>
  <c r="B66" i="2"/>
  <c r="B67" i="2" l="1"/>
  <c r="C66" i="2"/>
  <c r="D66" i="2" s="1"/>
  <c r="F66" i="2" s="1"/>
  <c r="H66" i="2" s="1"/>
  <c r="C67" i="2" l="1"/>
  <c r="D67" i="2" s="1"/>
  <c r="F67" i="2" s="1"/>
  <c r="H67" i="2" s="1"/>
  <c r="B68" i="2"/>
  <c r="C68" i="2" l="1"/>
  <c r="D68" i="2" s="1"/>
  <c r="F68" i="2" s="1"/>
  <c r="H68" i="2" s="1"/>
  <c r="B69" i="2"/>
  <c r="C69" i="2" l="1"/>
  <c r="D69" i="2" s="1"/>
  <c r="F69" i="2" s="1"/>
  <c r="H69" i="2" s="1"/>
  <c r="B23" i="2" l="1"/>
  <c r="B24" i="2" s="1"/>
</calcChain>
</file>

<file path=xl/sharedStrings.xml><?xml version="1.0" encoding="utf-8"?>
<sst xmlns="http://schemas.openxmlformats.org/spreadsheetml/2006/main" count="137" uniqueCount="55">
  <si>
    <t>No</t>
  </si>
  <si>
    <t>Description</t>
  </si>
  <si>
    <t>Input</t>
  </si>
  <si>
    <t>Output</t>
  </si>
  <si>
    <t>Requirement</t>
  </si>
  <si>
    <t>Print  the expect value</t>
  </si>
  <si>
    <t>Print the values of the calculations</t>
  </si>
  <si>
    <t>Program Number</t>
  </si>
  <si>
    <t>Estimated Proxy Size</t>
  </si>
  <si>
    <t>Plan Added and Modified Size</t>
  </si>
  <si>
    <t>Actual Added and Modified Size</t>
  </si>
  <si>
    <t>Actual Development Hours</t>
  </si>
  <si>
    <t>x*y</t>
  </si>
  <si>
    <t>x</t>
  </si>
  <si>
    <r>
      <t>B</t>
    </r>
    <r>
      <rPr>
        <i/>
        <sz val="10"/>
        <color theme="1"/>
        <rFont val="Calibri"/>
        <family val="2"/>
      </rPr>
      <t>1</t>
    </r>
  </si>
  <si>
    <r>
      <rPr>
        <i/>
        <sz val="20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x,y</t>
    </r>
  </si>
  <si>
    <r>
      <rPr>
        <i/>
        <sz val="20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2</t>
    </r>
  </si>
  <si>
    <r>
      <t>B</t>
    </r>
    <r>
      <rPr>
        <i/>
        <sz val="10"/>
        <color theme="1"/>
        <rFont val="Calibri"/>
        <family val="2"/>
      </rPr>
      <t>0</t>
    </r>
  </si>
  <si>
    <t>Significance</t>
  </si>
  <si>
    <t>E</t>
  </si>
  <si>
    <t>dof</t>
  </si>
  <si>
    <t>w</t>
  </si>
  <si>
    <t>seg</t>
  </si>
  <si>
    <t>p</t>
  </si>
  <si>
    <t>Desviación</t>
  </si>
  <si>
    <r>
      <rPr>
        <i/>
        <sz val="18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k</t>
    </r>
  </si>
  <si>
    <t>x range</t>
  </si>
  <si>
    <t>Range</t>
  </si>
  <si>
    <t>UPI(70%)-</t>
  </si>
  <si>
    <t>LPI(70%)</t>
  </si>
  <si>
    <r>
      <rPr>
        <i/>
        <sz val="18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k</t>
    </r>
  </si>
  <si>
    <t>n</t>
  </si>
  <si>
    <t>Read the file name from the URL parameter.</t>
  </si>
  <si>
    <t>Read the parameter de name of file.</t>
  </si>
  <si>
    <t>Value of name of file</t>
  </si>
  <si>
    <t>File numbers to do the calculations</t>
  </si>
  <si>
    <t>Calculate the linear regression for n pairs of real numbers.</t>
  </si>
  <si>
    <t>Calculate the linear regression.</t>
  </si>
  <si>
    <t>Flat file with n pairs of real numbers.</t>
  </si>
  <si>
    <t>Linear regression value for the n pairs of real numbers in the file</t>
  </si>
  <si>
    <t>Calculate the correlation coefficients.</t>
  </si>
  <si>
    <t>Calculate the correlation coefficients for the n pairs of real numbers.</t>
  </si>
  <si>
    <t xml:space="preserve">
Flat file with n pairs of real numbers.</t>
  </si>
  <si>
    <t>Values of the correlation coefficients the n pairs of real numbers of the file.</t>
  </si>
  <si>
    <t>Calculate an improved prediction.</t>
  </si>
  <si>
    <t>Calculate an improved prediction for n pairs of real numbers.</t>
  </si>
  <si>
    <t xml:space="preserve">
Improved prediction value the n pairs of real numbers in the file.</t>
  </si>
  <si>
    <t>Calculate the significance.</t>
  </si>
  <si>
    <t>Calculate the prediction internal</t>
  </si>
  <si>
    <t>Calculate the value of the significance for the dataset.</t>
  </si>
  <si>
    <t>Value of the significance.</t>
  </si>
  <si>
    <t>Values of the range for a  70% interna, UPI and LPI</t>
  </si>
  <si>
    <t>Calculate the value of the prediction internal for the dataset.</t>
  </si>
  <si>
    <t>Value of the calculations.</t>
  </si>
  <si>
    <t>Print  the all the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</si>
</sst>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64" formatCode="_-* #,##0.0_-;\-* #,##0.0_-;_-* &quot;-&quot;_-;_-@_-"/>
    <numFmt numFmtId="165" formatCode="0.00000"/>
    <numFmt numFmtId="166" formatCode="0.000000000"/>
    <numFmt numFmtId="167" formatCode="_-* #,##0.00000000000000_-;\-* #,##0.00000000000000_-;_-* &quot;-&quot;_-;_-@_-"/>
    <numFmt numFmtId="168" formatCode="#,##0.00000000"/>
    <numFmt numFmtId="169" formatCode="_-* #,##0.0_-;\-* #,##0.0_-;_-* &quot;-&quot;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theme="1"/>
      <name val="Calibri"/>
      <family val="2"/>
    </font>
    <font>
      <i/>
      <sz val="10"/>
      <color theme="1"/>
      <name val="Calibri"/>
      <family val="2"/>
    </font>
    <font>
      <i/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justify" vertical="top" wrapText="1" shrinkToFi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164" fontId="0" fillId="0" borderId="1" xfId="1" applyNumberFormat="1" applyFont="1" applyFill="1" applyBorder="1"/>
    <xf numFmtId="0" fontId="2" fillId="0" borderId="0" xfId="0" applyFont="1"/>
    <xf numFmtId="165" fontId="0" fillId="0" borderId="1" xfId="0" applyNumberFormat="1" applyBorder="1"/>
    <xf numFmtId="166" fontId="0" fillId="0" borderId="0" xfId="0" applyNumberFormat="1"/>
    <xf numFmtId="0" fontId="3" fillId="0" borderId="0" xfId="0" applyFont="1"/>
    <xf numFmtId="168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3" borderId="1" xfId="1" applyNumberFormat="1" applyFont="1" applyFill="1" applyBorder="1"/>
    <xf numFmtId="0" fontId="0" fillId="0" borderId="1" xfId="0" applyFill="1" applyBorder="1"/>
    <xf numFmtId="169" fontId="0" fillId="0" borderId="1" xfId="0" applyNumberFormat="1" applyBorder="1"/>
    <xf numFmtId="169" fontId="0" fillId="0" borderId="0" xfId="0" applyNumberFormat="1" applyBorder="1"/>
    <xf numFmtId="164" fontId="0" fillId="0" borderId="0" xfId="0" applyNumberFormat="1"/>
    <xf numFmtId="169" fontId="0" fillId="0" borderId="0" xfId="0" applyNumberFormat="1"/>
    <xf numFmtId="167" fontId="0" fillId="0" borderId="0" xfId="1" applyNumberFormat="1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171450</xdr:rowOff>
    </xdr:from>
    <xdr:ext cx="19697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442CCC-021D-4A3D-A1D0-05E6F55D8371}"/>
                </a:ext>
              </a:extLst>
            </xdr:cNvPr>
            <xdr:cNvSpPr txBox="1"/>
          </xdr:nvSpPr>
          <xdr:spPr>
            <a:xfrm>
              <a:off x="541020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442CCC-021D-4A3D-A1D0-05E6F55D8371}"/>
                </a:ext>
              </a:extLst>
            </xdr:cNvPr>
            <xdr:cNvSpPr txBox="1"/>
          </xdr:nvSpPr>
          <xdr:spPr>
            <a:xfrm>
              <a:off x="541020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𝑿^𝟐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7</xdr:col>
      <xdr:colOff>333375</xdr:colOff>
      <xdr:row>0</xdr:row>
      <xdr:rowOff>152400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A5A93E7-BFDD-49F1-8E0C-8E6BDD9E2EC7}"/>
                </a:ext>
              </a:extLst>
            </xdr:cNvPr>
            <xdr:cNvSpPr txBox="1"/>
          </xdr:nvSpPr>
          <xdr:spPr>
            <a:xfrm>
              <a:off x="6962775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A5A93E7-BFDD-49F1-8E0C-8E6BDD9E2EC7}"/>
                </a:ext>
              </a:extLst>
            </xdr:cNvPr>
            <xdr:cNvSpPr txBox="1"/>
          </xdr:nvSpPr>
          <xdr:spPr>
            <a:xfrm>
              <a:off x="6962775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𝒚^𝟐</a:t>
              </a:r>
              <a:endParaRPr lang="es-CO" sz="1100" b="1"/>
            </a:p>
          </xdr:txBody>
        </xdr:sp>
      </mc:Fallback>
    </mc:AlternateContent>
    <xdr:clientData/>
  </xdr:oneCellAnchor>
  <xdr:twoCellAnchor editAs="oneCell">
    <xdr:from>
      <xdr:col>2</xdr:col>
      <xdr:colOff>200025</xdr:colOff>
      <xdr:row>37</xdr:row>
      <xdr:rowOff>133351</xdr:rowOff>
    </xdr:from>
    <xdr:to>
      <xdr:col>2</xdr:col>
      <xdr:colOff>797569</xdr:colOff>
      <xdr:row>37</xdr:row>
      <xdr:rowOff>657225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DF80FAA-09C0-49B8-BD7B-AD4C4460A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7181851"/>
          <a:ext cx="597544" cy="5238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37</xdr:row>
      <xdr:rowOff>19052</xdr:rowOff>
    </xdr:from>
    <xdr:to>
      <xdr:col>3</xdr:col>
      <xdr:colOff>1028354</xdr:colOff>
      <xdr:row>37</xdr:row>
      <xdr:rowOff>581025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88279F2-F609-4BF7-9CC7-36DC62E99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7067552"/>
          <a:ext cx="914053" cy="56197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37</xdr:row>
      <xdr:rowOff>95250</xdr:rowOff>
    </xdr:from>
    <xdr:to>
      <xdr:col>4</xdr:col>
      <xdr:colOff>1257300</xdr:colOff>
      <xdr:row>37</xdr:row>
      <xdr:rowOff>730389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BF2D41B-08C7-4955-A65C-A557E4B51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7143750"/>
          <a:ext cx="1019175" cy="635139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37</xdr:row>
      <xdr:rowOff>247651</xdr:rowOff>
    </xdr:from>
    <xdr:to>
      <xdr:col>5</xdr:col>
      <xdr:colOff>676275</xdr:colOff>
      <xdr:row>37</xdr:row>
      <xdr:rowOff>752475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91BE831-7A35-42AB-A4B5-931FBC2EC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1390651"/>
          <a:ext cx="542925" cy="504824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</xdr:colOff>
      <xdr:row>37</xdr:row>
      <xdr:rowOff>304801</xdr:rowOff>
    </xdr:from>
    <xdr:to>
      <xdr:col>6</xdr:col>
      <xdr:colOff>744648</xdr:colOff>
      <xdr:row>37</xdr:row>
      <xdr:rowOff>685800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F6FB156-4E01-4E38-A4D3-1E3826F87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9549" y="1447801"/>
          <a:ext cx="687499" cy="380999"/>
        </a:xfrm>
        <a:prstGeom prst="rect">
          <a:avLst/>
        </a:prstGeom>
      </xdr:spPr>
    </xdr:pic>
    <xdr:clientData/>
  </xdr:twoCellAnchor>
  <xdr:twoCellAnchor editAs="oneCell">
    <xdr:from>
      <xdr:col>7</xdr:col>
      <xdr:colOff>85726</xdr:colOff>
      <xdr:row>37</xdr:row>
      <xdr:rowOff>190500</xdr:rowOff>
    </xdr:from>
    <xdr:to>
      <xdr:col>7</xdr:col>
      <xdr:colOff>1133476</xdr:colOff>
      <xdr:row>38</xdr:row>
      <xdr:rowOff>372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8F26FC0-604B-447C-A820-F9AB3ACE1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1401" y="7239000"/>
          <a:ext cx="1047750" cy="57187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37</xdr:row>
      <xdr:rowOff>76202</xdr:rowOff>
    </xdr:from>
    <xdr:to>
      <xdr:col>0</xdr:col>
      <xdr:colOff>533400</xdr:colOff>
      <xdr:row>37</xdr:row>
      <xdr:rowOff>419100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8489F72-4A77-4D40-B89A-657DA742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5" y="7124702"/>
          <a:ext cx="371475" cy="34289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37</xdr:row>
      <xdr:rowOff>66675</xdr:rowOff>
    </xdr:from>
    <xdr:to>
      <xdr:col>1</xdr:col>
      <xdr:colOff>733964</xdr:colOff>
      <xdr:row>37</xdr:row>
      <xdr:rowOff>590550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64F4521-A2E3-4F0D-B64C-D1146266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49" y="7115175"/>
          <a:ext cx="448215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219076</xdr:colOff>
      <xdr:row>0</xdr:row>
      <xdr:rowOff>104775</xdr:rowOff>
    </xdr:from>
    <xdr:to>
      <xdr:col>8</xdr:col>
      <xdr:colOff>1228726</xdr:colOff>
      <xdr:row>0</xdr:row>
      <xdr:rowOff>448722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F6F564-59AB-448C-B32F-67FDE5DD6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8726" y="104775"/>
          <a:ext cx="1009650" cy="343947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0</xdr:row>
      <xdr:rowOff>19050</xdr:rowOff>
    </xdr:from>
    <xdr:to>
      <xdr:col>9</xdr:col>
      <xdr:colOff>1006792</xdr:colOff>
      <xdr:row>0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E7E6C6B-AAED-4B76-B443-65F590EE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77450" y="19050"/>
          <a:ext cx="940117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171450</xdr:rowOff>
    </xdr:from>
    <xdr:ext cx="19697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F69413-30AD-4A37-917D-F1C75E18DE09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F69413-30AD-4A37-917D-F1C75E18DE09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𝑿^𝟐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7</xdr:col>
      <xdr:colOff>333375</xdr:colOff>
      <xdr:row>0</xdr:row>
      <xdr:rowOff>152400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E184D5A-0404-47A8-A7CA-F68C079B5857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E184D5A-0404-47A8-A7CA-F68C079B5857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𝒚^𝟐</a:t>
              </a:r>
              <a:endParaRPr lang="es-CO" sz="1100" b="1"/>
            </a:p>
          </xdr:txBody>
        </xdr:sp>
      </mc:Fallback>
    </mc:AlternateContent>
    <xdr:clientData/>
  </xdr:oneCellAnchor>
  <xdr:twoCellAnchor editAs="oneCell">
    <xdr:from>
      <xdr:col>2</xdr:col>
      <xdr:colOff>200025</xdr:colOff>
      <xdr:row>37</xdr:row>
      <xdr:rowOff>133351</xdr:rowOff>
    </xdr:from>
    <xdr:to>
      <xdr:col>2</xdr:col>
      <xdr:colOff>797569</xdr:colOff>
      <xdr:row>37</xdr:row>
      <xdr:rowOff>647700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AF356-7470-42FB-B3DB-2247BA8B6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8048626"/>
          <a:ext cx="597544" cy="51434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37</xdr:row>
      <xdr:rowOff>19052</xdr:rowOff>
    </xdr:from>
    <xdr:to>
      <xdr:col>3</xdr:col>
      <xdr:colOff>1028354</xdr:colOff>
      <xdr:row>37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4F8F6E-F23B-4D13-A17F-846383FB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7934327"/>
          <a:ext cx="914053" cy="71437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37</xdr:row>
      <xdr:rowOff>95251</xdr:rowOff>
    </xdr:from>
    <xdr:to>
      <xdr:col>4</xdr:col>
      <xdr:colOff>1257300</xdr:colOff>
      <xdr:row>37</xdr:row>
      <xdr:rowOff>723901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B237D0-02C2-4FC0-85F9-64D5EF355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8010526"/>
          <a:ext cx="1019175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37</xdr:row>
      <xdr:rowOff>123826</xdr:rowOff>
    </xdr:from>
    <xdr:to>
      <xdr:col>5</xdr:col>
      <xdr:colOff>666750</xdr:colOff>
      <xdr:row>37</xdr:row>
      <xdr:rowOff>695325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6748B0-9097-47E0-8BE9-E485B817C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3575" y="8039101"/>
          <a:ext cx="542925" cy="571499"/>
        </a:xfrm>
        <a:prstGeom prst="rect">
          <a:avLst/>
        </a:prstGeom>
      </xdr:spPr>
    </xdr:pic>
    <xdr:clientData/>
  </xdr:twoCellAnchor>
  <xdr:twoCellAnchor editAs="oneCell">
    <xdr:from>
      <xdr:col>6</xdr:col>
      <xdr:colOff>114299</xdr:colOff>
      <xdr:row>37</xdr:row>
      <xdr:rowOff>209552</xdr:rowOff>
    </xdr:from>
    <xdr:to>
      <xdr:col>6</xdr:col>
      <xdr:colOff>801798</xdr:colOff>
      <xdr:row>37</xdr:row>
      <xdr:rowOff>600076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9573E5-C116-4736-8A8A-7F0ACECD5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049" y="8124827"/>
          <a:ext cx="687499" cy="390524"/>
        </a:xfrm>
        <a:prstGeom prst="rect">
          <a:avLst/>
        </a:prstGeom>
      </xdr:spPr>
    </xdr:pic>
    <xdr:clientData/>
  </xdr:twoCellAnchor>
  <xdr:twoCellAnchor editAs="oneCell">
    <xdr:from>
      <xdr:col>7</xdr:col>
      <xdr:colOff>85726</xdr:colOff>
      <xdr:row>37</xdr:row>
      <xdr:rowOff>123825</xdr:rowOff>
    </xdr:from>
    <xdr:to>
      <xdr:col>7</xdr:col>
      <xdr:colOff>1133476</xdr:colOff>
      <xdr:row>37</xdr:row>
      <xdr:rowOff>723900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DE8F1C-0B68-446C-905E-71432F7ED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1401" y="8039100"/>
          <a:ext cx="1047750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37</xdr:row>
      <xdr:rowOff>76202</xdr:rowOff>
    </xdr:from>
    <xdr:to>
      <xdr:col>0</xdr:col>
      <xdr:colOff>533400</xdr:colOff>
      <xdr:row>37</xdr:row>
      <xdr:rowOff>676275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927D59E-B527-4351-8033-4E7640D9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5" y="7991477"/>
          <a:ext cx="371475" cy="6000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37</xdr:row>
      <xdr:rowOff>66675</xdr:rowOff>
    </xdr:from>
    <xdr:to>
      <xdr:col>1</xdr:col>
      <xdr:colOff>733964</xdr:colOff>
      <xdr:row>37</xdr:row>
      <xdr:rowOff>590550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0C94163-E465-4E14-B5A8-A6B602C5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49" y="7981950"/>
          <a:ext cx="448215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219076</xdr:colOff>
      <xdr:row>0</xdr:row>
      <xdr:rowOff>104775</xdr:rowOff>
    </xdr:from>
    <xdr:to>
      <xdr:col>8</xdr:col>
      <xdr:colOff>1228726</xdr:colOff>
      <xdr:row>0</xdr:row>
      <xdr:rowOff>476250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DDAB9C8-3378-4770-846F-B52C81BA9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8726" y="104775"/>
          <a:ext cx="1009650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0</xdr:row>
      <xdr:rowOff>19051</xdr:rowOff>
    </xdr:from>
    <xdr:to>
      <xdr:col>9</xdr:col>
      <xdr:colOff>1006792</xdr:colOff>
      <xdr:row>0</xdr:row>
      <xdr:rowOff>495301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8125436-41A4-4DAF-9F6D-F2585D11B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77450" y="19051"/>
          <a:ext cx="940117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0</xdr:row>
      <xdr:rowOff>171450</xdr:rowOff>
    </xdr:from>
    <xdr:ext cx="19697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04D5E2-363A-4BAB-8913-280E1980B31F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04D5E2-363A-4BAB-8913-280E1980B31F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𝑿^𝟐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6</xdr:col>
      <xdr:colOff>333375</xdr:colOff>
      <xdr:row>0</xdr:row>
      <xdr:rowOff>152400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FA4CE5-7B69-490D-B096-9016C749A399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FA4CE5-7B69-490D-B096-9016C749A399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𝒚^𝟐</a:t>
              </a:r>
              <a:endParaRPr lang="es-CO" sz="1100" b="1"/>
            </a:p>
          </xdr:txBody>
        </xdr:sp>
      </mc:Fallback>
    </mc:AlternateContent>
    <xdr:clientData/>
  </xdr:oneCellAnchor>
  <xdr:twoCellAnchor editAs="oneCell">
    <xdr:from>
      <xdr:col>2</xdr:col>
      <xdr:colOff>219075</xdr:colOff>
      <xdr:row>32</xdr:row>
      <xdr:rowOff>142874</xdr:rowOff>
    </xdr:from>
    <xdr:to>
      <xdr:col>2</xdr:col>
      <xdr:colOff>762000</xdr:colOff>
      <xdr:row>32</xdr:row>
      <xdr:rowOff>761999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988CFF-C08E-4160-AC8E-7668DA83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8058149"/>
          <a:ext cx="542925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32</xdr:row>
      <xdr:rowOff>19052</xdr:rowOff>
    </xdr:from>
    <xdr:to>
      <xdr:col>3</xdr:col>
      <xdr:colOff>1028354</xdr:colOff>
      <xdr:row>32</xdr:row>
      <xdr:rowOff>695325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E011FF-C121-45D8-9274-A168B721E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7934327"/>
          <a:ext cx="914053" cy="67627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32</xdr:row>
      <xdr:rowOff>95251</xdr:rowOff>
    </xdr:from>
    <xdr:to>
      <xdr:col>4</xdr:col>
      <xdr:colOff>1257300</xdr:colOff>
      <xdr:row>32</xdr:row>
      <xdr:rowOff>742951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AEB5420-D7B7-44F6-88EC-49494873D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8010526"/>
          <a:ext cx="1019175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32</xdr:row>
      <xdr:rowOff>180976</xdr:rowOff>
    </xdr:from>
    <xdr:to>
      <xdr:col>5</xdr:col>
      <xdr:colOff>666750</xdr:colOff>
      <xdr:row>32</xdr:row>
      <xdr:rowOff>685800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4CD703-7FA4-467B-A04D-E969F49A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3575" y="8096251"/>
          <a:ext cx="542925" cy="504824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32</xdr:row>
      <xdr:rowOff>142877</xdr:rowOff>
    </xdr:from>
    <xdr:to>
      <xdr:col>6</xdr:col>
      <xdr:colOff>782748</xdr:colOff>
      <xdr:row>32</xdr:row>
      <xdr:rowOff>685801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8BE428F-4F6F-4464-BC54-3B3A3EB0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6999" y="8058152"/>
          <a:ext cx="687499" cy="542924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32</xdr:row>
      <xdr:rowOff>66675</xdr:rowOff>
    </xdr:from>
    <xdr:to>
      <xdr:col>7</xdr:col>
      <xdr:colOff>1219201</xdr:colOff>
      <xdr:row>32</xdr:row>
      <xdr:rowOff>733425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CAD9834-EC41-4F2B-A8DB-7D7C7FBEF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6" y="7981950"/>
          <a:ext cx="1047750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32</xdr:row>
      <xdr:rowOff>76202</xdr:rowOff>
    </xdr:from>
    <xdr:to>
      <xdr:col>0</xdr:col>
      <xdr:colOff>533400</xdr:colOff>
      <xdr:row>32</xdr:row>
      <xdr:rowOff>647700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9F40951-4F5F-41CF-AAFA-237239B3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5" y="7991477"/>
          <a:ext cx="371475" cy="57149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32</xdr:row>
      <xdr:rowOff>66676</xdr:rowOff>
    </xdr:from>
    <xdr:to>
      <xdr:col>1</xdr:col>
      <xdr:colOff>733964</xdr:colOff>
      <xdr:row>32</xdr:row>
      <xdr:rowOff>676276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583D841-D387-4253-BB19-DDB85527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49" y="7981951"/>
          <a:ext cx="448215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219076</xdr:colOff>
      <xdr:row>0</xdr:row>
      <xdr:rowOff>104775</xdr:rowOff>
    </xdr:from>
    <xdr:to>
      <xdr:col>7</xdr:col>
      <xdr:colOff>1228726</xdr:colOff>
      <xdr:row>0</xdr:row>
      <xdr:rowOff>476250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18DF1AB-AFBC-43B1-8F40-BE53DB29C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8726" y="104775"/>
          <a:ext cx="1009650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0</xdr:row>
      <xdr:rowOff>19050</xdr:rowOff>
    </xdr:from>
    <xdr:to>
      <xdr:col>8</xdr:col>
      <xdr:colOff>1006792</xdr:colOff>
      <xdr:row>0</xdr:row>
      <xdr:rowOff>447675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70F912A-7620-407F-92D4-17AA7E3A2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77450" y="19050"/>
          <a:ext cx="940117" cy="42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0</xdr:row>
      <xdr:rowOff>171450</xdr:rowOff>
    </xdr:from>
    <xdr:ext cx="19697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E19AA08-9176-4922-8813-D2F5B528E8AD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E19AA08-9176-4922-8813-D2F5B528E8AD}"/>
                </a:ext>
              </a:extLst>
            </xdr:cNvPr>
            <xdr:cNvSpPr txBox="1"/>
          </xdr:nvSpPr>
          <xdr:spPr>
            <a:xfrm>
              <a:off x="5924550" y="171450"/>
              <a:ext cx="19697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𝑿^𝟐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6</xdr:col>
      <xdr:colOff>333375</xdr:colOff>
      <xdr:row>0</xdr:row>
      <xdr:rowOff>152400</xdr:rowOff>
    </xdr:from>
    <xdr:ext cx="18364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6BF09A8-F3A7-4F7B-942C-C9997963D24A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6BF09A8-F3A7-4F7B-942C-C9997963D24A}"/>
                </a:ext>
              </a:extLst>
            </xdr:cNvPr>
            <xdr:cNvSpPr txBox="1"/>
          </xdr:nvSpPr>
          <xdr:spPr>
            <a:xfrm>
              <a:off x="7639050" y="152400"/>
              <a:ext cx="18364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𝒚^𝟐</a:t>
              </a:r>
              <a:endParaRPr lang="es-CO" sz="1100" b="1"/>
            </a:p>
          </xdr:txBody>
        </xdr:sp>
      </mc:Fallback>
    </mc:AlternateContent>
    <xdr:clientData/>
  </xdr:oneCellAnchor>
  <xdr:twoCellAnchor editAs="oneCell">
    <xdr:from>
      <xdr:col>2</xdr:col>
      <xdr:colOff>219075</xdr:colOff>
      <xdr:row>32</xdr:row>
      <xdr:rowOff>142875</xdr:rowOff>
    </xdr:from>
    <xdr:to>
      <xdr:col>2</xdr:col>
      <xdr:colOff>762000</xdr:colOff>
      <xdr:row>32</xdr:row>
      <xdr:rowOff>666751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6324C-37E0-42A4-91D2-CBEEC662C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7286625"/>
          <a:ext cx="542925" cy="52387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32</xdr:row>
      <xdr:rowOff>19052</xdr:rowOff>
    </xdr:from>
    <xdr:to>
      <xdr:col>3</xdr:col>
      <xdr:colOff>1028354</xdr:colOff>
      <xdr:row>32</xdr:row>
      <xdr:rowOff>619125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6916B3-86FA-4CB7-94B8-4F4F854D5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7162802"/>
          <a:ext cx="914053" cy="60007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32</xdr:row>
      <xdr:rowOff>95252</xdr:rowOff>
    </xdr:from>
    <xdr:to>
      <xdr:col>4</xdr:col>
      <xdr:colOff>1257300</xdr:colOff>
      <xdr:row>32</xdr:row>
      <xdr:rowOff>714376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7230B5-77CC-4343-9853-51C191DE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7239002"/>
          <a:ext cx="1019175" cy="619124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32</xdr:row>
      <xdr:rowOff>180976</xdr:rowOff>
    </xdr:from>
    <xdr:to>
      <xdr:col>5</xdr:col>
      <xdr:colOff>666750</xdr:colOff>
      <xdr:row>32</xdr:row>
      <xdr:rowOff>666750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94C241A-6E02-4384-8AE9-0471859DD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3575" y="7324726"/>
          <a:ext cx="542925" cy="485774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32</xdr:row>
      <xdr:rowOff>142877</xdr:rowOff>
    </xdr:from>
    <xdr:to>
      <xdr:col>6</xdr:col>
      <xdr:colOff>782748</xdr:colOff>
      <xdr:row>32</xdr:row>
      <xdr:rowOff>695325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C3376F8-C3F5-4292-9C83-A7730E26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6999" y="7286627"/>
          <a:ext cx="687499" cy="552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32</xdr:row>
      <xdr:rowOff>66675</xdr:rowOff>
    </xdr:from>
    <xdr:to>
      <xdr:col>7</xdr:col>
      <xdr:colOff>1219201</xdr:colOff>
      <xdr:row>32</xdr:row>
      <xdr:rowOff>714375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B086AB0-1E6E-4B19-993B-F454ACA60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6" y="7210425"/>
          <a:ext cx="104775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32</xdr:row>
      <xdr:rowOff>76202</xdr:rowOff>
    </xdr:from>
    <xdr:to>
      <xdr:col>0</xdr:col>
      <xdr:colOff>533400</xdr:colOff>
      <xdr:row>32</xdr:row>
      <xdr:rowOff>695325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6402EAA-DA08-4D0B-9CA4-46F6CB70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5" y="7219952"/>
          <a:ext cx="371475" cy="619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32</xdr:row>
      <xdr:rowOff>66676</xdr:rowOff>
    </xdr:from>
    <xdr:to>
      <xdr:col>1</xdr:col>
      <xdr:colOff>733964</xdr:colOff>
      <xdr:row>32</xdr:row>
      <xdr:rowOff>628650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81F9497-DC71-4BE9-B590-9C1B7581B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749" y="7210426"/>
          <a:ext cx="448215" cy="561974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219076</xdr:colOff>
      <xdr:row>0</xdr:row>
      <xdr:rowOff>104776</xdr:rowOff>
    </xdr:from>
    <xdr:to>
      <xdr:col>7</xdr:col>
      <xdr:colOff>1228726</xdr:colOff>
      <xdr:row>0</xdr:row>
      <xdr:rowOff>447676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F3F0215-E2EF-4DB6-BE84-A57F9D96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8726" y="104776"/>
          <a:ext cx="1009650" cy="3429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0</xdr:row>
      <xdr:rowOff>19051</xdr:rowOff>
    </xdr:from>
    <xdr:to>
      <xdr:col>8</xdr:col>
      <xdr:colOff>1006792</xdr:colOff>
      <xdr:row>0</xdr:row>
      <xdr:rowOff>476251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085189A-10CA-41E7-B137-1C8C5E787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77450" y="19051"/>
          <a:ext cx="940117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5" x14ac:dyDescent="0.25"/>
  <cols>
    <col min="1" max="1" width="14.42578125" bestFit="1" customWidth="1"/>
    <col min="2" max="8" width="20.85546875" customWidth="1"/>
  </cols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ht="66.75" customHeight="1" x14ac:dyDescent="0.25">
      <c r="A2" s="1" t="s">
        <v>4</v>
      </c>
      <c r="B2" s="3" t="s">
        <v>33</v>
      </c>
      <c r="C2" s="3" t="s">
        <v>37</v>
      </c>
      <c r="D2" s="3" t="s">
        <v>40</v>
      </c>
      <c r="E2" s="3" t="s">
        <v>44</v>
      </c>
      <c r="F2" s="3" t="s">
        <v>47</v>
      </c>
      <c r="G2" s="3" t="s">
        <v>48</v>
      </c>
      <c r="H2" s="3" t="s">
        <v>6</v>
      </c>
    </row>
    <row r="3" spans="1:8" ht="60" x14ac:dyDescent="0.25">
      <c r="A3" s="1" t="s">
        <v>1</v>
      </c>
      <c r="B3" s="3" t="s">
        <v>32</v>
      </c>
      <c r="C3" s="3" t="s">
        <v>36</v>
      </c>
      <c r="D3" s="3" t="s">
        <v>41</v>
      </c>
      <c r="E3" s="3" t="s">
        <v>45</v>
      </c>
      <c r="F3" s="3" t="s">
        <v>49</v>
      </c>
      <c r="G3" s="3" t="s">
        <v>52</v>
      </c>
      <c r="H3" s="3" t="s">
        <v>5</v>
      </c>
    </row>
    <row r="4" spans="1:8" ht="45" x14ac:dyDescent="0.25">
      <c r="A4" s="1" t="s">
        <v>2</v>
      </c>
      <c r="B4" s="3" t="s">
        <v>34</v>
      </c>
      <c r="C4" s="3" t="s">
        <v>38</v>
      </c>
      <c r="D4" s="3" t="s">
        <v>42</v>
      </c>
      <c r="E4" s="3" t="s">
        <v>38</v>
      </c>
      <c r="F4" s="3" t="s">
        <v>38</v>
      </c>
      <c r="G4" s="3" t="s">
        <v>38</v>
      </c>
      <c r="H4" s="3" t="s">
        <v>53</v>
      </c>
    </row>
    <row r="5" spans="1:8" ht="75" x14ac:dyDescent="0.25">
      <c r="A5" s="1" t="s">
        <v>3</v>
      </c>
      <c r="B5" s="3" t="s">
        <v>35</v>
      </c>
      <c r="C5" s="3" t="s">
        <v>39</v>
      </c>
      <c r="D5" s="3" t="s">
        <v>43</v>
      </c>
      <c r="E5" s="3" t="s">
        <v>46</v>
      </c>
      <c r="F5" s="3" t="s">
        <v>50</v>
      </c>
      <c r="G5" s="3" t="s">
        <v>51</v>
      </c>
      <c r="H5" s="3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E26" sqref="E26:F26"/>
    </sheetView>
  </sheetViews>
  <sheetFormatPr baseColWidth="10" defaultRowHeight="15" x14ac:dyDescent="0.25"/>
  <cols>
    <col min="2" max="4" width="16.28515625" customWidth="1"/>
    <col min="5" max="5" width="24" customWidth="1"/>
    <col min="7" max="7" width="13.85546875" customWidth="1"/>
    <col min="8" max="8" width="19.85546875" customWidth="1"/>
    <col min="9" max="9" width="20.7109375" customWidth="1"/>
    <col min="10" max="10" width="17" customWidth="1"/>
  </cols>
  <sheetData>
    <row r="1" spans="1:10" ht="40.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8"/>
      <c r="G1" s="8" t="s">
        <v>12</v>
      </c>
      <c r="H1" s="8"/>
      <c r="I1" s="4"/>
      <c r="J1" s="4"/>
    </row>
    <row r="2" spans="1:10" x14ac:dyDescent="0.25">
      <c r="A2" s="6">
        <v>1</v>
      </c>
      <c r="B2" s="7">
        <v>130</v>
      </c>
      <c r="C2" s="4">
        <v>163</v>
      </c>
      <c r="D2" s="7">
        <v>186</v>
      </c>
      <c r="E2" s="11">
        <v>15</v>
      </c>
      <c r="F2" s="4">
        <f>POWER(B2,2)</f>
        <v>16900</v>
      </c>
      <c r="G2" s="4">
        <f>+B2*D2</f>
        <v>24180</v>
      </c>
      <c r="H2" s="4">
        <f>POWER(D2,2)</f>
        <v>34596</v>
      </c>
      <c r="I2" s="4">
        <f>POWER(D2-$B$17-($B$16*B2),2)</f>
        <v>258.5240359161433</v>
      </c>
      <c r="J2" s="4">
        <f>POWER(B2-$B$13,2)</f>
        <v>63907.840000000004</v>
      </c>
    </row>
    <row r="3" spans="1:10" x14ac:dyDescent="0.25">
      <c r="A3" s="6">
        <v>2</v>
      </c>
      <c r="B3" s="7">
        <v>650</v>
      </c>
      <c r="C3" s="4">
        <v>765</v>
      </c>
      <c r="D3" s="7">
        <v>699</v>
      </c>
      <c r="E3" s="11">
        <v>69.900000000000006</v>
      </c>
      <c r="F3" s="4">
        <f t="shared" ref="F3:F11" si="0">POWER(B3,2)</f>
        <v>422500</v>
      </c>
      <c r="G3" s="4">
        <f t="shared" ref="G3:G11" si="1">+B3*D3</f>
        <v>454350</v>
      </c>
      <c r="H3" s="4">
        <f t="shared" ref="H3:H11" si="2">POWER(D3,2)</f>
        <v>488601</v>
      </c>
      <c r="I3" s="4">
        <f t="shared" ref="I3:I11" si="3">POWER(D3-$B$17-($B$16*B3),2)</f>
        <v>161285.40678027127</v>
      </c>
      <c r="J3" s="4">
        <f t="shared" ref="J3:J11" si="4">POWER(B3-$B$13,2)</f>
        <v>71395.839999999997</v>
      </c>
    </row>
    <row r="4" spans="1:10" x14ac:dyDescent="0.25">
      <c r="A4" s="6">
        <v>3</v>
      </c>
      <c r="B4" s="7">
        <v>99</v>
      </c>
      <c r="C4" s="4">
        <v>141</v>
      </c>
      <c r="D4" s="7">
        <v>132</v>
      </c>
      <c r="E4" s="11">
        <v>6.5</v>
      </c>
      <c r="F4" s="4">
        <f t="shared" si="0"/>
        <v>9801</v>
      </c>
      <c r="G4" s="4">
        <f t="shared" si="1"/>
        <v>13068</v>
      </c>
      <c r="H4" s="4">
        <f t="shared" si="2"/>
        <v>17424</v>
      </c>
      <c r="I4" s="4">
        <f t="shared" si="3"/>
        <v>272.67181886412828</v>
      </c>
      <c r="J4" s="4">
        <f t="shared" si="4"/>
        <v>80542.44</v>
      </c>
    </row>
    <row r="5" spans="1:10" x14ac:dyDescent="0.25">
      <c r="A5" s="6">
        <v>4</v>
      </c>
      <c r="B5" s="7">
        <v>150</v>
      </c>
      <c r="C5" s="4">
        <v>166</v>
      </c>
      <c r="D5" s="7">
        <v>272</v>
      </c>
      <c r="E5" s="11">
        <v>22.4</v>
      </c>
      <c r="F5" s="4">
        <f t="shared" si="0"/>
        <v>22500</v>
      </c>
      <c r="G5" s="4">
        <f t="shared" si="1"/>
        <v>40800</v>
      </c>
      <c r="H5" s="4">
        <f t="shared" si="2"/>
        <v>73984</v>
      </c>
      <c r="I5" s="4">
        <f t="shared" si="3"/>
        <v>1250.5183461427607</v>
      </c>
      <c r="J5" s="4">
        <f t="shared" si="4"/>
        <v>54195.840000000004</v>
      </c>
    </row>
    <row r="6" spans="1:10" x14ac:dyDescent="0.25">
      <c r="A6" s="6">
        <v>5</v>
      </c>
      <c r="B6" s="7">
        <v>128</v>
      </c>
      <c r="C6" s="4">
        <v>137</v>
      </c>
      <c r="D6" s="7">
        <v>291</v>
      </c>
      <c r="E6" s="11">
        <v>28.4</v>
      </c>
      <c r="F6" s="4">
        <f t="shared" si="0"/>
        <v>16384</v>
      </c>
      <c r="G6" s="4">
        <f t="shared" si="1"/>
        <v>37248</v>
      </c>
      <c r="H6" s="4">
        <f t="shared" si="2"/>
        <v>84681</v>
      </c>
      <c r="I6" s="4">
        <f t="shared" si="3"/>
        <v>8533.5437907575124</v>
      </c>
      <c r="J6" s="4">
        <f t="shared" si="4"/>
        <v>64923.040000000008</v>
      </c>
    </row>
    <row r="7" spans="1:10" x14ac:dyDescent="0.25">
      <c r="A7" s="6">
        <v>6</v>
      </c>
      <c r="B7" s="7">
        <v>302</v>
      </c>
      <c r="C7" s="4">
        <v>355</v>
      </c>
      <c r="D7" s="7">
        <v>331</v>
      </c>
      <c r="E7" s="11">
        <v>65.900000000000006</v>
      </c>
      <c r="F7" s="4">
        <f t="shared" si="0"/>
        <v>91204</v>
      </c>
      <c r="G7" s="4">
        <f t="shared" si="1"/>
        <v>99962</v>
      </c>
      <c r="H7" s="4">
        <f t="shared" si="2"/>
        <v>109561</v>
      </c>
      <c r="I7" s="4">
        <f t="shared" si="3"/>
        <v>28319.188270334118</v>
      </c>
      <c r="J7" s="4">
        <f t="shared" si="4"/>
        <v>6528.6400000000021</v>
      </c>
    </row>
    <row r="8" spans="1:10" x14ac:dyDescent="0.25">
      <c r="A8" s="6">
        <v>7</v>
      </c>
      <c r="B8" s="7">
        <v>95</v>
      </c>
      <c r="C8" s="4">
        <v>136</v>
      </c>
      <c r="D8" s="7">
        <v>199</v>
      </c>
      <c r="E8" s="11">
        <v>19.399999999999999</v>
      </c>
      <c r="F8" s="4">
        <f t="shared" si="0"/>
        <v>9025</v>
      </c>
      <c r="G8" s="4">
        <f t="shared" si="1"/>
        <v>18905</v>
      </c>
      <c r="H8" s="4">
        <f t="shared" si="2"/>
        <v>39601</v>
      </c>
      <c r="I8" s="4">
        <f t="shared" si="3"/>
        <v>3294.6397208179005</v>
      </c>
      <c r="J8" s="4">
        <f t="shared" si="4"/>
        <v>82828.840000000011</v>
      </c>
    </row>
    <row r="9" spans="1:10" x14ac:dyDescent="0.25">
      <c r="A9" s="6">
        <v>8</v>
      </c>
      <c r="B9" s="7">
        <v>945</v>
      </c>
      <c r="C9" s="4">
        <v>1206</v>
      </c>
      <c r="D9" s="7">
        <v>1890</v>
      </c>
      <c r="E9" s="11">
        <v>198.7</v>
      </c>
      <c r="F9" s="4">
        <f t="shared" si="0"/>
        <v>893025</v>
      </c>
      <c r="G9" s="4">
        <f t="shared" si="1"/>
        <v>1786050</v>
      </c>
      <c r="H9" s="4">
        <f t="shared" si="2"/>
        <v>3572100</v>
      </c>
      <c r="I9" s="4">
        <f t="shared" si="3"/>
        <v>78207.69646024362</v>
      </c>
      <c r="J9" s="4">
        <f t="shared" si="4"/>
        <v>316068.84000000003</v>
      </c>
    </row>
    <row r="10" spans="1:10" x14ac:dyDescent="0.25">
      <c r="A10" s="6">
        <v>9</v>
      </c>
      <c r="B10" s="7">
        <v>368</v>
      </c>
      <c r="C10" s="4">
        <v>433</v>
      </c>
      <c r="D10" s="7">
        <v>788</v>
      </c>
      <c r="E10" s="11">
        <v>38.799999999999997</v>
      </c>
      <c r="F10" s="4">
        <f t="shared" si="0"/>
        <v>135424</v>
      </c>
      <c r="G10" s="4">
        <f t="shared" si="1"/>
        <v>289984</v>
      </c>
      <c r="H10" s="4">
        <f t="shared" si="2"/>
        <v>620944</v>
      </c>
      <c r="I10" s="4">
        <f t="shared" si="3"/>
        <v>30510.796635372382</v>
      </c>
      <c r="J10" s="4">
        <f t="shared" si="4"/>
        <v>219.04000000000033</v>
      </c>
    </row>
    <row r="11" spans="1:10" x14ac:dyDescent="0.25">
      <c r="A11" s="6">
        <v>10</v>
      </c>
      <c r="B11" s="7">
        <v>961</v>
      </c>
      <c r="C11" s="4">
        <v>1130</v>
      </c>
      <c r="D11" s="7">
        <v>1601</v>
      </c>
      <c r="E11" s="11">
        <v>138.19999999999999</v>
      </c>
      <c r="F11" s="4">
        <f t="shared" si="0"/>
        <v>923521</v>
      </c>
      <c r="G11" s="4">
        <f t="shared" si="1"/>
        <v>1538561</v>
      </c>
      <c r="H11" s="4">
        <f t="shared" si="2"/>
        <v>2563201</v>
      </c>
      <c r="I11" s="4">
        <f t="shared" si="3"/>
        <v>1368.2992233360626</v>
      </c>
      <c r="J11" s="4">
        <f t="shared" si="4"/>
        <v>334315.24000000005</v>
      </c>
    </row>
    <row r="12" spans="1:10" x14ac:dyDescent="0.25">
      <c r="B12">
        <f>SUM(B2:B11)</f>
        <v>3828</v>
      </c>
      <c r="D12">
        <f t="shared" ref="D12:J12" si="5">SUM(D2:D11)</f>
        <v>6389</v>
      </c>
      <c r="E12">
        <f t="shared" si="5"/>
        <v>603.20000000000005</v>
      </c>
      <c r="F12" s="17">
        <f t="shared" si="5"/>
        <v>2540284</v>
      </c>
      <c r="G12" s="18">
        <f t="shared" si="5"/>
        <v>4303108</v>
      </c>
      <c r="H12" s="18">
        <f t="shared" si="5"/>
        <v>7604693</v>
      </c>
      <c r="I12" s="18">
        <f t="shared" si="5"/>
        <v>313301.2850820559</v>
      </c>
      <c r="J12" s="18">
        <f t="shared" si="5"/>
        <v>1074925.6000000001</v>
      </c>
    </row>
    <row r="13" spans="1:10" x14ac:dyDescent="0.25">
      <c r="B13">
        <f>+B12/10</f>
        <v>382.8</v>
      </c>
      <c r="D13">
        <f>+D12/10</f>
        <v>638.9</v>
      </c>
      <c r="E13">
        <f>+E12/10</f>
        <v>60.320000000000007</v>
      </c>
      <c r="G13" s="17"/>
      <c r="H13" s="17"/>
      <c r="I13" s="17"/>
      <c r="J13" s="17"/>
    </row>
    <row r="15" spans="1:10" ht="23.25" x14ac:dyDescent="0.35">
      <c r="A15" s="12" t="s">
        <v>30</v>
      </c>
      <c r="B15">
        <v>386</v>
      </c>
    </row>
    <row r="16" spans="1:10" ht="21" x14ac:dyDescent="0.35">
      <c r="A16" s="9" t="s">
        <v>14</v>
      </c>
      <c r="B16">
        <f>+((G12)-(10*B13*D13))/(F12-(10*(POWER(B13,2))))</f>
        <v>1.7279324262069859</v>
      </c>
    </row>
    <row r="17" spans="1:5" ht="21" x14ac:dyDescent="0.35">
      <c r="A17" s="9" t="s">
        <v>17</v>
      </c>
      <c r="B17">
        <f>+D13-B16*B13</f>
        <v>-22.552532752034267</v>
      </c>
    </row>
    <row r="18" spans="1:5" ht="26.25" x14ac:dyDescent="0.4">
      <c r="A18" s="10" t="s">
        <v>15</v>
      </c>
      <c r="B18">
        <f>(10*G12-B12*D12)/SQRT(((10*F12)-POWER(B12,2))*(10*H12-POWER(D12,2)))</f>
        <v>0.95449657410468258</v>
      </c>
    </row>
    <row r="19" spans="1:5" ht="26.25" x14ac:dyDescent="0.4">
      <c r="A19" s="12" t="s">
        <v>16</v>
      </c>
      <c r="B19">
        <f>POWER(B18,2)</f>
        <v>0.9110637099775758</v>
      </c>
    </row>
    <row r="20" spans="1:5" ht="23.25" x14ac:dyDescent="0.35">
      <c r="A20" s="12" t="s">
        <v>25</v>
      </c>
      <c r="B20">
        <f>+B17+B16*B15</f>
        <v>644.42938376386235</v>
      </c>
    </row>
    <row r="21" spans="1:5" x14ac:dyDescent="0.25">
      <c r="A21" s="15" t="s">
        <v>13</v>
      </c>
      <c r="B21">
        <f>(B18*SQRT(8))/SQRT(1-POWER(B18,2))</f>
        <v>9.052736157200183</v>
      </c>
    </row>
    <row r="22" spans="1:5" x14ac:dyDescent="0.25">
      <c r="A22" s="15" t="s">
        <v>20</v>
      </c>
      <c r="B22">
        <v>8</v>
      </c>
    </row>
    <row r="23" spans="1:5" x14ac:dyDescent="0.25">
      <c r="A23" s="15" t="s">
        <v>23</v>
      </c>
      <c r="B23" s="14">
        <f>+H70</f>
        <v>0.49999112356544145</v>
      </c>
      <c r="C23" s="14"/>
    </row>
    <row r="24" spans="1:5" x14ac:dyDescent="0.25">
      <c r="A24" s="15" t="s">
        <v>18</v>
      </c>
      <c r="B24">
        <f>1-(2*B23)</f>
        <v>1.7752869117093617E-5</v>
      </c>
      <c r="D24" s="25"/>
      <c r="E24" s="25"/>
    </row>
    <row r="25" spans="1:5" x14ac:dyDescent="0.25">
      <c r="A25" s="15" t="s">
        <v>24</v>
      </c>
      <c r="B25">
        <f>SQRT((1/8)*I12)</f>
        <v>197.89558013067645</v>
      </c>
    </row>
    <row r="26" spans="1:5" x14ac:dyDescent="0.25">
      <c r="A26" s="15" t="s">
        <v>26</v>
      </c>
      <c r="B26" s="16">
        <v>1.1081466674804601</v>
      </c>
    </row>
    <row r="27" spans="1:5" x14ac:dyDescent="0.25">
      <c r="A27" s="15" t="s">
        <v>27</v>
      </c>
      <c r="B27">
        <f>B26*B25*SQRT(1+(1/10)+(POWER(B15-B13,2)/J12))</f>
        <v>230.00197352662005</v>
      </c>
    </row>
    <row r="28" spans="1:5" x14ac:dyDescent="0.25">
      <c r="A28" s="15" t="s">
        <v>28</v>
      </c>
      <c r="B28">
        <f>+B20+B27</f>
        <v>874.43135729048242</v>
      </c>
    </row>
    <row r="29" spans="1:5" x14ac:dyDescent="0.25">
      <c r="A29" s="15" t="s">
        <v>29</v>
      </c>
      <c r="B29">
        <f>+B20-B27</f>
        <v>414.42741023724227</v>
      </c>
    </row>
    <row r="30" spans="1:5" x14ac:dyDescent="0.25">
      <c r="A30" s="15"/>
    </row>
    <row r="31" spans="1:5" x14ac:dyDescent="0.25">
      <c r="A31" s="15"/>
    </row>
    <row r="32" spans="1:5" x14ac:dyDescent="0.25">
      <c r="A32" t="s">
        <v>19</v>
      </c>
      <c r="B32">
        <v>1.0000000000000001E-5</v>
      </c>
    </row>
    <row r="33" spans="1:8" x14ac:dyDescent="0.25">
      <c r="A33" t="s">
        <v>20</v>
      </c>
      <c r="B33">
        <v>8</v>
      </c>
    </row>
    <row r="34" spans="1:8" x14ac:dyDescent="0.25">
      <c r="A34" t="s">
        <v>13</v>
      </c>
      <c r="B34">
        <f>+B21</f>
        <v>9.052736157200183</v>
      </c>
    </row>
    <row r="35" spans="1:8" x14ac:dyDescent="0.25">
      <c r="A35" t="s">
        <v>21</v>
      </c>
      <c r="B35">
        <f>+B34/B36</f>
        <v>0.30175787190667275</v>
      </c>
    </row>
    <row r="36" spans="1:8" x14ac:dyDescent="0.25">
      <c r="A36" t="s">
        <v>22</v>
      </c>
      <c r="B36">
        <v>30</v>
      </c>
    </row>
    <row r="38" spans="1:8" ht="60" customHeight="1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>
        <v>0</v>
      </c>
      <c r="B39" s="4">
        <v>0</v>
      </c>
      <c r="C39" s="4">
        <f>1+(POWER(+B39,2)/$B$33)</f>
        <v>1</v>
      </c>
      <c r="D39" s="4">
        <f>POWER(C39,-(($B$33+1)/2))</f>
        <v>1</v>
      </c>
      <c r="E39" s="13">
        <f>_xlfn.GAMMA(($B$33+1)/2)/(POWER($B$33*PI(),1/2) * _xlfn.GAMMA($B$33/2))</f>
        <v>0.38669902096139325</v>
      </c>
      <c r="F39" s="13">
        <f>+E39*D39</f>
        <v>0.38669902096139325</v>
      </c>
      <c r="G39" s="4">
        <v>1</v>
      </c>
      <c r="H39" s="13">
        <f>($B$35/3)*G39*F39</f>
        <v>3.8896491211234618E-2</v>
      </c>
    </row>
    <row r="40" spans="1:8" x14ac:dyDescent="0.25">
      <c r="A40" s="4">
        <v>1</v>
      </c>
      <c r="B40" s="4">
        <f>+B39+$B$35</f>
        <v>0.30175787190667275</v>
      </c>
      <c r="C40" s="4">
        <f t="shared" ref="C40:C59" si="6">1+(POWER(+B40,2)/$B$33)</f>
        <v>1.0113822266572055</v>
      </c>
      <c r="D40" s="4">
        <f t="shared" ref="D40:D59" si="7">POWER(C40,-(($B$33+1)/2))</f>
        <v>0.95034451358865124</v>
      </c>
      <c r="E40" s="13">
        <f t="shared" ref="E40:E69" si="8">_xlfn.GAMMA(($B$33+1)/2)/(POWER($B$33*PI(),1/2) * _xlfn.GAMMA($B$33/2))</f>
        <v>0.38669902096139325</v>
      </c>
      <c r="F40" s="13">
        <f t="shared" ref="F40:F49" si="9">+E40*D40</f>
        <v>0.36749729298076289</v>
      </c>
      <c r="G40" s="4">
        <v>4</v>
      </c>
      <c r="H40" s="13">
        <f t="shared" ref="H40:H49" si="10">($B$35/3)*G40*F40</f>
        <v>0.14786026808178404</v>
      </c>
    </row>
    <row r="41" spans="1:8" x14ac:dyDescent="0.25">
      <c r="A41" s="4">
        <v>2</v>
      </c>
      <c r="B41" s="4">
        <f t="shared" ref="B41:B49" si="11">+B40+$B$35</f>
        <v>0.6035157438133455</v>
      </c>
      <c r="C41" s="4">
        <f t="shared" si="6"/>
        <v>1.045528906628822</v>
      </c>
      <c r="D41" s="4">
        <f t="shared" si="7"/>
        <v>0.81844179495453051</v>
      </c>
      <c r="E41" s="13">
        <f t="shared" si="8"/>
        <v>0.38669902096139325</v>
      </c>
      <c r="F41" s="13">
        <f t="shared" si="9"/>
        <v>0.31649064082280232</v>
      </c>
      <c r="G41" s="4">
        <v>2</v>
      </c>
      <c r="H41" s="13">
        <f t="shared" si="10"/>
        <v>6.3669028168711964E-2</v>
      </c>
    </row>
    <row r="42" spans="1:8" x14ac:dyDescent="0.25">
      <c r="A42" s="4">
        <v>3</v>
      </c>
      <c r="B42" s="4">
        <f t="shared" si="11"/>
        <v>0.9052736157200183</v>
      </c>
      <c r="C42" s="4">
        <f t="shared" si="6"/>
        <v>1.1024400399148495</v>
      </c>
      <c r="D42" s="4">
        <f t="shared" si="7"/>
        <v>0.64476669820478749</v>
      </c>
      <c r="E42" s="13">
        <f t="shared" si="8"/>
        <v>0.38669902096139325</v>
      </c>
      <c r="F42" s="13">
        <f t="shared" si="9"/>
        <v>0.24933065094430143</v>
      </c>
      <c r="G42" s="4">
        <v>4</v>
      </c>
      <c r="H42" s="13">
        <f t="shared" si="10"/>
        <v>0.10031664884007713</v>
      </c>
    </row>
    <row r="43" spans="1:8" x14ac:dyDescent="0.25">
      <c r="A43" s="4">
        <v>4</v>
      </c>
      <c r="B43" s="4">
        <f t="shared" si="11"/>
        <v>1.207031487626691</v>
      </c>
      <c r="C43" s="4">
        <f t="shared" si="6"/>
        <v>1.1821156265152879</v>
      </c>
      <c r="D43" s="4">
        <f t="shared" si="7"/>
        <v>0.47101006471732332</v>
      </c>
      <c r="E43" s="13">
        <f t="shared" si="8"/>
        <v>0.38669902096139325</v>
      </c>
      <c r="F43" s="13">
        <f t="shared" si="9"/>
        <v>0.1821391308891514</v>
      </c>
      <c r="G43" s="4">
        <v>2</v>
      </c>
      <c r="H43" s="13">
        <f t="shared" si="10"/>
        <v>3.664127768536083E-2</v>
      </c>
    </row>
    <row r="44" spans="1:8" x14ac:dyDescent="0.25">
      <c r="A44" s="4">
        <v>5</v>
      </c>
      <c r="B44" s="4">
        <f t="shared" si="11"/>
        <v>1.5087893595333637</v>
      </c>
      <c r="C44" s="4">
        <f t="shared" si="6"/>
        <v>1.2845556664301372</v>
      </c>
      <c r="D44" s="4">
        <f t="shared" si="7"/>
        <v>0.32404984529565051</v>
      </c>
      <c r="E44" s="13">
        <f t="shared" si="8"/>
        <v>0.38669902096139325</v>
      </c>
      <c r="F44" s="13">
        <f t="shared" si="9"/>
        <v>0.125309757918519</v>
      </c>
      <c r="G44" s="4">
        <v>4</v>
      </c>
      <c r="H44" s="13">
        <f t="shared" si="10"/>
        <v>5.0417607838176837E-2</v>
      </c>
    </row>
    <row r="45" spans="1:8" x14ac:dyDescent="0.25">
      <c r="A45" s="4">
        <v>6</v>
      </c>
      <c r="B45" s="4">
        <f t="shared" si="11"/>
        <v>1.8105472314400364</v>
      </c>
      <c r="C45" s="4">
        <f t="shared" si="6"/>
        <v>1.4097601596593976</v>
      </c>
      <c r="D45" s="4">
        <f t="shared" si="7"/>
        <v>0.21322908884728481</v>
      </c>
      <c r="E45" s="13">
        <f t="shared" si="8"/>
        <v>0.38669902096139325</v>
      </c>
      <c r="F45" s="13">
        <f t="shared" si="9"/>
        <v>8.2455479897734968E-2</v>
      </c>
      <c r="G45" s="4">
        <v>2</v>
      </c>
      <c r="H45" s="13">
        <f t="shared" si="10"/>
        <v>1.6587726760655959E-2</v>
      </c>
    </row>
    <row r="46" spans="1:8" x14ac:dyDescent="0.25">
      <c r="A46" s="4">
        <v>7</v>
      </c>
      <c r="B46" s="4">
        <f t="shared" si="11"/>
        <v>2.1123051033467091</v>
      </c>
      <c r="C46" s="4">
        <f t="shared" si="6"/>
        <v>1.5577291062030689</v>
      </c>
      <c r="D46" s="4">
        <f t="shared" si="7"/>
        <v>0.13607749110688444</v>
      </c>
      <c r="E46" s="13">
        <f t="shared" si="8"/>
        <v>0.38669902096139325</v>
      </c>
      <c r="F46" s="13">
        <f t="shared" si="9"/>
        <v>5.2621032585914912E-2</v>
      </c>
      <c r="G46" s="4">
        <v>4</v>
      </c>
      <c r="H46" s="13">
        <f t="shared" si="10"/>
        <v>2.1171747747543154E-2</v>
      </c>
    </row>
    <row r="47" spans="1:8" x14ac:dyDescent="0.25">
      <c r="A47" s="4">
        <v>8</v>
      </c>
      <c r="B47" s="4">
        <f t="shared" si="11"/>
        <v>2.414062975253382</v>
      </c>
      <c r="C47" s="4">
        <f t="shared" si="6"/>
        <v>1.7284625060611514</v>
      </c>
      <c r="D47" s="4">
        <f t="shared" si="7"/>
        <v>8.5217770033344006E-2</v>
      </c>
      <c r="E47" s="13">
        <f t="shared" si="8"/>
        <v>0.38669902096139325</v>
      </c>
      <c r="F47" s="13">
        <f t="shared" si="9"/>
        <v>3.2953628240407283E-2</v>
      </c>
      <c r="G47" s="4">
        <v>2</v>
      </c>
      <c r="H47" s="13">
        <f t="shared" si="10"/>
        <v>6.6293444862859565E-3</v>
      </c>
    </row>
    <row r="48" spans="1:8" x14ac:dyDescent="0.25">
      <c r="A48" s="4">
        <v>9</v>
      </c>
      <c r="B48" s="4">
        <f t="shared" si="11"/>
        <v>2.7158208471600549</v>
      </c>
      <c r="C48" s="4">
        <f t="shared" si="6"/>
        <v>1.9219603592336449</v>
      </c>
      <c r="D48" s="4">
        <f t="shared" si="7"/>
        <v>5.2862790270995802E-2</v>
      </c>
      <c r="E48" s="13">
        <f t="shared" si="8"/>
        <v>0.38669902096139325</v>
      </c>
      <c r="F48" s="13">
        <f t="shared" si="9"/>
        <v>2.0441989243081542E-2</v>
      </c>
      <c r="G48" s="4">
        <v>4</v>
      </c>
      <c r="H48" s="13">
        <f t="shared" si="10"/>
        <v>8.2247082287085094E-3</v>
      </c>
    </row>
    <row r="49" spans="1:8" x14ac:dyDescent="0.25">
      <c r="A49" s="4">
        <v>10</v>
      </c>
      <c r="B49" s="4">
        <f t="shared" si="11"/>
        <v>3.0175787190667278</v>
      </c>
      <c r="C49" s="4">
        <f t="shared" si="6"/>
        <v>2.1382226657205492</v>
      </c>
      <c r="D49" s="4">
        <f t="shared" si="7"/>
        <v>3.2716122079646082E-2</v>
      </c>
      <c r="E49" s="13">
        <f t="shared" si="8"/>
        <v>0.38669902096139325</v>
      </c>
      <c r="F49" s="13">
        <f t="shared" si="9"/>
        <v>1.265129237785256E-2</v>
      </c>
      <c r="G49" s="4">
        <v>2</v>
      </c>
      <c r="H49" s="13">
        <f t="shared" si="10"/>
        <v>2.5450847098732652E-3</v>
      </c>
    </row>
    <row r="50" spans="1:8" x14ac:dyDescent="0.25">
      <c r="A50" s="4">
        <v>11</v>
      </c>
      <c r="B50" s="4">
        <f t="shared" ref="B50:B69" si="12">+B49+$B$35</f>
        <v>3.3193365909734007</v>
      </c>
      <c r="C50" s="4">
        <f t="shared" si="6"/>
        <v>2.3772494255218648</v>
      </c>
      <c r="D50" s="4">
        <f t="shared" si="7"/>
        <v>2.0307834711493014E-2</v>
      </c>
      <c r="E50" s="13">
        <f t="shared" si="8"/>
        <v>0.38669902096139325</v>
      </c>
      <c r="F50" s="13">
        <f t="shared" ref="F50:F59" si="13">+E50*D50</f>
        <v>7.8530198007801463E-3</v>
      </c>
      <c r="G50" s="4">
        <v>4</v>
      </c>
      <c r="H50" s="13">
        <f t="shared" ref="H50:H59" si="14">($B$35/3)*G50*F50</f>
        <v>3.1596140574991737E-3</v>
      </c>
    </row>
    <row r="51" spans="1:8" x14ac:dyDescent="0.25">
      <c r="A51" s="4">
        <v>12</v>
      </c>
      <c r="B51" s="4">
        <f t="shared" si="12"/>
        <v>3.6210944628800736</v>
      </c>
      <c r="C51" s="4">
        <f t="shared" si="6"/>
        <v>2.6390406386375913</v>
      </c>
      <c r="D51" s="4">
        <f t="shared" si="7"/>
        <v>1.2690906635049995E-2</v>
      </c>
      <c r="E51" s="13">
        <f t="shared" si="8"/>
        <v>0.38669902096139325</v>
      </c>
      <c r="F51" s="13">
        <f t="shared" si="13"/>
        <v>4.9075611708862829E-3</v>
      </c>
      <c r="G51" s="4">
        <v>2</v>
      </c>
      <c r="H51" s="13">
        <f t="shared" si="14"/>
        <v>9.8726347678564259E-4</v>
      </c>
    </row>
    <row r="52" spans="1:8" x14ac:dyDescent="0.25">
      <c r="A52" s="4">
        <v>13</v>
      </c>
      <c r="B52" s="4">
        <f t="shared" si="12"/>
        <v>3.9228523347867466</v>
      </c>
      <c r="C52" s="4">
        <f t="shared" si="6"/>
        <v>2.9235963050677283</v>
      </c>
      <c r="D52" s="4">
        <f t="shared" si="7"/>
        <v>8.0051906690581168E-3</v>
      </c>
      <c r="E52" s="13">
        <f t="shared" si="8"/>
        <v>0.38669902096139325</v>
      </c>
      <c r="F52" s="13">
        <f t="shared" si="13"/>
        <v>3.0955993943340542E-3</v>
      </c>
      <c r="G52" s="4">
        <v>4</v>
      </c>
      <c r="H52" s="13">
        <f t="shared" si="14"/>
        <v>1.2454953140131058E-3</v>
      </c>
    </row>
    <row r="53" spans="1:8" x14ac:dyDescent="0.25">
      <c r="A53" s="4">
        <v>14</v>
      </c>
      <c r="B53" s="4">
        <f t="shared" si="12"/>
        <v>4.224610206693419</v>
      </c>
      <c r="C53" s="4">
        <f t="shared" si="6"/>
        <v>3.2309164248122766</v>
      </c>
      <c r="D53" s="4">
        <f t="shared" si="7"/>
        <v>5.1054525173677284E-3</v>
      </c>
      <c r="E53" s="13">
        <f t="shared" si="8"/>
        <v>0.38669902096139325</v>
      </c>
      <c r="F53" s="13">
        <f t="shared" si="13"/>
        <v>1.974273490030981E-3</v>
      </c>
      <c r="G53" s="4">
        <v>2</v>
      </c>
      <c r="H53" s="13">
        <f t="shared" si="14"/>
        <v>3.9716837794233904E-4</v>
      </c>
    </row>
    <row r="54" spans="1:8" x14ac:dyDescent="0.25">
      <c r="A54" s="4">
        <v>15</v>
      </c>
      <c r="B54" s="4">
        <f t="shared" si="12"/>
        <v>4.5263680786000915</v>
      </c>
      <c r="C54" s="4">
        <f t="shared" si="6"/>
        <v>3.5610009978712354</v>
      </c>
      <c r="D54" s="4">
        <f t="shared" si="7"/>
        <v>3.2955322866376965E-3</v>
      </c>
      <c r="E54" s="13">
        <f t="shared" si="8"/>
        <v>0.38669902096139325</v>
      </c>
      <c r="F54" s="13">
        <f t="shared" si="13"/>
        <v>1.2743791087894587E-3</v>
      </c>
      <c r="G54" s="4">
        <v>4</v>
      </c>
      <c r="H54" s="13">
        <f t="shared" si="14"/>
        <v>5.1273857049417241E-4</v>
      </c>
    </row>
    <row r="55" spans="1:8" x14ac:dyDescent="0.25">
      <c r="A55" s="4">
        <v>16</v>
      </c>
      <c r="B55" s="4">
        <f t="shared" si="12"/>
        <v>4.828125950506764</v>
      </c>
      <c r="C55" s="4">
        <f t="shared" si="6"/>
        <v>3.9138500242446055</v>
      </c>
      <c r="D55" s="4">
        <f t="shared" si="7"/>
        <v>2.1541760388329501E-3</v>
      </c>
      <c r="E55" s="13">
        <f t="shared" si="8"/>
        <v>0.38669902096139325</v>
      </c>
      <c r="F55" s="13">
        <f t="shared" si="13"/>
        <v>8.3301776519519402E-4</v>
      </c>
      <c r="G55" s="4">
        <v>2</v>
      </c>
      <c r="H55" s="13">
        <f t="shared" si="14"/>
        <v>1.675797787238361E-4</v>
      </c>
    </row>
    <row r="56" spans="1:8" x14ac:dyDescent="0.25">
      <c r="A56" s="4">
        <v>17</v>
      </c>
      <c r="B56" s="4">
        <f t="shared" si="12"/>
        <v>5.1298838224134364</v>
      </c>
      <c r="C56" s="4">
        <f t="shared" si="6"/>
        <v>4.2894635039323861</v>
      </c>
      <c r="D56" s="4">
        <f t="shared" si="7"/>
        <v>1.4262202656540749E-3</v>
      </c>
      <c r="E56" s="13">
        <f t="shared" si="8"/>
        <v>0.38669902096139325</v>
      </c>
      <c r="F56" s="13">
        <f t="shared" si="13"/>
        <v>5.5151798040372897E-4</v>
      </c>
      <c r="G56" s="4">
        <v>4</v>
      </c>
      <c r="H56" s="13">
        <f t="shared" si="14"/>
        <v>2.2189985611319372E-4</v>
      </c>
    </row>
    <row r="57" spans="1:8" x14ac:dyDescent="0.25">
      <c r="A57" s="4">
        <v>18</v>
      </c>
      <c r="B57" s="4">
        <f t="shared" si="12"/>
        <v>5.4316416943201089</v>
      </c>
      <c r="C57" s="4">
        <f t="shared" si="6"/>
        <v>4.687841436934578</v>
      </c>
      <c r="D57" s="4">
        <f t="shared" si="7"/>
        <v>9.563610695984935E-4</v>
      </c>
      <c r="E57" s="13">
        <f t="shared" si="8"/>
        <v>0.38669902096139325</v>
      </c>
      <c r="F57" s="13">
        <f t="shared" si="13"/>
        <v>3.6982388929932832E-4</v>
      </c>
      <c r="G57" s="4">
        <v>2</v>
      </c>
      <c r="H57" s="13">
        <f t="shared" si="14"/>
        <v>7.4398179876809494E-5</v>
      </c>
    </row>
    <row r="58" spans="1:8" x14ac:dyDescent="0.25">
      <c r="A58" s="4">
        <v>19</v>
      </c>
      <c r="B58" s="4">
        <f t="shared" si="12"/>
        <v>5.7333995662267814</v>
      </c>
      <c r="C58" s="4">
        <f t="shared" si="6"/>
        <v>5.1089838232511804</v>
      </c>
      <c r="D58" s="4">
        <f t="shared" si="7"/>
        <v>6.4937359606700778E-4</v>
      </c>
      <c r="E58" s="13">
        <f t="shared" si="8"/>
        <v>0.38669902096139325</v>
      </c>
      <c r="F58" s="13">
        <f t="shared" si="13"/>
        <v>2.5111213383729113E-4</v>
      </c>
      <c r="G58" s="4">
        <v>4</v>
      </c>
      <c r="H58" s="13">
        <f t="shared" si="14"/>
        <v>1.0103341748891275E-4</v>
      </c>
    </row>
    <row r="59" spans="1:8" x14ac:dyDescent="0.25">
      <c r="A59" s="4">
        <v>20</v>
      </c>
      <c r="B59" s="4">
        <f t="shared" si="12"/>
        <v>6.0351574381334538</v>
      </c>
      <c r="C59" s="4">
        <f t="shared" si="6"/>
        <v>5.5528906628821941</v>
      </c>
      <c r="D59" s="4">
        <f t="shared" si="7"/>
        <v>4.4633808924970469E-4</v>
      </c>
      <c r="E59" s="13">
        <f t="shared" si="8"/>
        <v>0.38669902096139325</v>
      </c>
      <c r="F59" s="13">
        <f t="shared" si="13"/>
        <v>1.7259850213063976E-4</v>
      </c>
      <c r="G59" s="4">
        <v>2</v>
      </c>
      <c r="H59" s="13">
        <f t="shared" si="14"/>
        <v>3.4721971131480782E-5</v>
      </c>
    </row>
    <row r="60" spans="1:8" x14ac:dyDescent="0.25">
      <c r="A60" s="4">
        <v>21</v>
      </c>
      <c r="B60" s="4">
        <f t="shared" si="12"/>
        <v>6.3369153100401263</v>
      </c>
      <c r="C60" s="4">
        <f t="shared" ref="C60:C67" si="15">1+(POWER(+B60,2)/$B$33)</f>
        <v>6.0195619558276192</v>
      </c>
      <c r="D60" s="4">
        <f t="shared" ref="D60:D67" si="16">POWER(C60,-(($B$33+1)/2))</f>
        <v>3.104259369537376E-4</v>
      </c>
      <c r="E60" s="13">
        <f t="shared" si="8"/>
        <v>0.38669902096139325</v>
      </c>
      <c r="F60" s="13">
        <f t="shared" ref="F60:F67" si="17">+E60*D60</f>
        <v>1.2004140590103351E-4</v>
      </c>
      <c r="G60" s="4">
        <v>4</v>
      </c>
      <c r="H60" s="13">
        <f t="shared" ref="H60:H67" si="18">($B$35/3)*G60*F60</f>
        <v>4.8297918913841309E-5</v>
      </c>
    </row>
    <row r="61" spans="1:8" x14ac:dyDescent="0.25">
      <c r="A61" s="4">
        <v>22</v>
      </c>
      <c r="B61" s="4">
        <f t="shared" si="12"/>
        <v>6.6386731819467988</v>
      </c>
      <c r="C61" s="4">
        <f t="shared" si="15"/>
        <v>6.5089977020874539</v>
      </c>
      <c r="D61" s="4">
        <f t="shared" si="16"/>
        <v>2.1836672866131122E-4</v>
      </c>
      <c r="E61" s="13">
        <f t="shared" si="8"/>
        <v>0.38669902096139325</v>
      </c>
      <c r="F61" s="13">
        <f t="shared" si="17"/>
        <v>8.4442200183871259E-5</v>
      </c>
      <c r="G61" s="4">
        <v>2</v>
      </c>
      <c r="H61" s="13">
        <f t="shared" si="18"/>
        <v>1.6987399084401493E-5</v>
      </c>
    </row>
    <row r="62" spans="1:8" x14ac:dyDescent="0.25">
      <c r="A62" s="4">
        <v>23</v>
      </c>
      <c r="B62" s="4">
        <f t="shared" si="12"/>
        <v>6.9404310538534713</v>
      </c>
      <c r="C62" s="4">
        <f t="shared" si="15"/>
        <v>7.0211979016617008</v>
      </c>
      <c r="D62" s="4">
        <f t="shared" si="16"/>
        <v>1.5529216165835149E-4</v>
      </c>
      <c r="E62" s="13">
        <f t="shared" si="8"/>
        <v>0.38669902096139325</v>
      </c>
      <c r="F62" s="13">
        <f t="shared" si="17"/>
        <v>6.0051326876262933E-5</v>
      </c>
      <c r="G62" s="4">
        <v>4</v>
      </c>
      <c r="H62" s="13">
        <f t="shared" si="18"/>
        <v>2.4161280804470779E-5</v>
      </c>
    </row>
    <row r="63" spans="1:8" x14ac:dyDescent="0.25">
      <c r="A63" s="4">
        <v>24</v>
      </c>
      <c r="B63" s="4">
        <f t="shared" si="12"/>
        <v>7.2421889257601437</v>
      </c>
      <c r="C63" s="4">
        <f t="shared" si="15"/>
        <v>7.5561625545503581</v>
      </c>
      <c r="D63" s="4">
        <f t="shared" si="16"/>
        <v>1.1159485823757888E-4</v>
      </c>
      <c r="E63" s="13">
        <f t="shared" si="8"/>
        <v>0.38669902096139325</v>
      </c>
      <c r="F63" s="13">
        <f t="shared" si="17"/>
        <v>4.3153622424797221E-5</v>
      </c>
      <c r="G63" s="4">
        <v>2</v>
      </c>
      <c r="H63" s="13">
        <f t="shared" si="18"/>
        <v>8.6812968453139211E-6</v>
      </c>
    </row>
    <row r="64" spans="1:8" x14ac:dyDescent="0.25">
      <c r="A64" s="4">
        <v>25</v>
      </c>
      <c r="B64" s="4">
        <f t="shared" si="12"/>
        <v>7.5439467976668162</v>
      </c>
      <c r="C64" s="4">
        <f t="shared" si="15"/>
        <v>8.1138916607534259</v>
      </c>
      <c r="D64" s="4">
        <f t="shared" si="16"/>
        <v>8.0996933947548593E-5</v>
      </c>
      <c r="E64" s="13">
        <f t="shared" si="8"/>
        <v>0.38669902096139325</v>
      </c>
      <c r="F64" s="13">
        <f t="shared" si="17"/>
        <v>3.1321435058391677E-5</v>
      </c>
      <c r="G64" s="4">
        <v>4</v>
      </c>
      <c r="H64" s="13">
        <f t="shared" si="18"/>
        <v>1.26019861177111E-5</v>
      </c>
    </row>
    <row r="65" spans="1:8" x14ac:dyDescent="0.25">
      <c r="A65" s="4">
        <v>26</v>
      </c>
      <c r="B65" s="4">
        <f t="shared" si="12"/>
        <v>7.8457046695734887</v>
      </c>
      <c r="C65" s="4">
        <f t="shared" si="15"/>
        <v>8.694385220270906</v>
      </c>
      <c r="D65" s="4">
        <f t="shared" si="16"/>
        <v>5.9350590856046001E-5</v>
      </c>
      <c r="E65" s="13">
        <f t="shared" si="8"/>
        <v>0.38669902096139325</v>
      </c>
      <c r="F65" s="13">
        <f t="shared" si="17"/>
        <v>2.2950815377513208E-5</v>
      </c>
      <c r="G65" s="4">
        <v>2</v>
      </c>
      <c r="H65" s="13">
        <f t="shared" si="18"/>
        <v>4.6170594712275506E-6</v>
      </c>
    </row>
    <row r="66" spans="1:8" x14ac:dyDescent="0.25">
      <c r="A66" s="4">
        <v>27</v>
      </c>
      <c r="B66" s="4">
        <f t="shared" si="12"/>
        <v>8.1474625414801611</v>
      </c>
      <c r="C66" s="4">
        <f t="shared" si="15"/>
        <v>9.2976432331027965</v>
      </c>
      <c r="D66" s="4">
        <f t="shared" si="16"/>
        <v>4.3885601088249274E-5</v>
      </c>
      <c r="E66" s="13">
        <f t="shared" si="8"/>
        <v>0.38669902096139325</v>
      </c>
      <c r="F66" s="13">
        <f t="shared" si="17"/>
        <v>1.6970518975128248E-5</v>
      </c>
      <c r="G66" s="4">
        <v>4</v>
      </c>
      <c r="H66" s="13">
        <f t="shared" si="18"/>
        <v>6.8279835881153454E-6</v>
      </c>
    </row>
    <row r="67" spans="1:8" x14ac:dyDescent="0.25">
      <c r="A67" s="4">
        <v>28</v>
      </c>
      <c r="B67" s="4">
        <f t="shared" si="12"/>
        <v>8.4492204133868345</v>
      </c>
      <c r="C67" s="4">
        <f t="shared" si="15"/>
        <v>9.9236656992490992</v>
      </c>
      <c r="D67" s="4">
        <f t="shared" si="16"/>
        <v>3.2732217963819259E-5</v>
      </c>
      <c r="E67" s="13">
        <f t="shared" si="8"/>
        <v>0.38669902096139325</v>
      </c>
      <c r="F67" s="13">
        <f t="shared" si="17"/>
        <v>1.2657516640503837E-5</v>
      </c>
      <c r="G67" s="4">
        <v>2</v>
      </c>
      <c r="H67" s="13">
        <f t="shared" si="18"/>
        <v>2.5463368567078239E-6</v>
      </c>
    </row>
    <row r="68" spans="1:8" x14ac:dyDescent="0.25">
      <c r="A68" s="4">
        <v>29</v>
      </c>
      <c r="B68" s="4">
        <f t="shared" si="12"/>
        <v>8.7509782852935079</v>
      </c>
      <c r="C68" s="4">
        <f t="shared" ref="C68:C69" si="19">1+(POWER(+B68,2)/$B$33)</f>
        <v>10.572452618709812</v>
      </c>
      <c r="D68" s="4">
        <f t="shared" ref="D68:D69" si="20">POWER(C68,-(($B$33+1)/2))</f>
        <v>2.4615526894090187E-5</v>
      </c>
      <c r="E68" s="13">
        <f t="shared" si="8"/>
        <v>0.38669902096139325</v>
      </c>
      <c r="F68" s="13">
        <f t="shared" ref="F68:F69" si="21">+E68*D68</f>
        <v>9.5188001503935198E-6</v>
      </c>
      <c r="G68" s="4">
        <v>4</v>
      </c>
      <c r="H68" s="13">
        <f t="shared" ref="H68:H69" si="22">($B$35/3)*G68*F68</f>
        <v>3.8298305019835532E-6</v>
      </c>
    </row>
    <row r="69" spans="1:8" x14ac:dyDescent="0.25">
      <c r="A69" s="4">
        <v>30</v>
      </c>
      <c r="B69" s="4">
        <f t="shared" si="12"/>
        <v>9.0527361572001812</v>
      </c>
      <c r="C69" s="4">
        <f t="shared" si="19"/>
        <v>11.244003991484938</v>
      </c>
      <c r="D69" s="4">
        <f t="shared" si="20"/>
        <v>1.8657589776298421E-5</v>
      </c>
      <c r="E69" s="13">
        <f t="shared" si="8"/>
        <v>0.38669902096139325</v>
      </c>
      <c r="F69" s="13">
        <f t="shared" si="21"/>
        <v>7.2148716999938992E-6</v>
      </c>
      <c r="G69" s="4">
        <v>1</v>
      </c>
      <c r="H69" s="13">
        <f t="shared" si="22"/>
        <v>7.2571477675661241E-7</v>
      </c>
    </row>
    <row r="70" spans="1:8" x14ac:dyDescent="0.25">
      <c r="H70" s="14">
        <f>SUM(H39:H69)</f>
        <v>0.49999112356544145</v>
      </c>
    </row>
    <row r="72" spans="1:8" x14ac:dyDescent="0.25">
      <c r="H72" s="14"/>
    </row>
  </sheetData>
  <mergeCells count="1">
    <mergeCell ref="D24:E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" workbookViewId="0">
      <selection activeCell="B18" sqref="B18"/>
    </sheetView>
  </sheetViews>
  <sheetFormatPr baseColWidth="10" defaultRowHeight="15" x14ac:dyDescent="0.25"/>
  <cols>
    <col min="2" max="4" width="16.28515625" customWidth="1"/>
    <col min="5" max="5" width="24" customWidth="1"/>
    <col min="7" max="7" width="13.85546875" customWidth="1"/>
    <col min="8" max="8" width="19.85546875" customWidth="1"/>
    <col min="9" max="9" width="20.7109375" customWidth="1"/>
    <col min="10" max="10" width="17" customWidth="1"/>
  </cols>
  <sheetData>
    <row r="1" spans="1:10" ht="40.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8"/>
      <c r="G1" s="8" t="s">
        <v>12</v>
      </c>
      <c r="H1" s="8"/>
      <c r="I1" s="4"/>
      <c r="J1" s="4"/>
    </row>
    <row r="2" spans="1:10" x14ac:dyDescent="0.25">
      <c r="A2" s="6">
        <v>1</v>
      </c>
      <c r="B2" s="7">
        <v>130</v>
      </c>
      <c r="C2" s="4">
        <v>163</v>
      </c>
      <c r="D2" s="20">
        <v>186</v>
      </c>
      <c r="E2" s="19">
        <v>15</v>
      </c>
      <c r="F2" s="4">
        <f>POWER(B2,2)</f>
        <v>16900</v>
      </c>
      <c r="G2" s="21">
        <f>+B2*E2</f>
        <v>1950</v>
      </c>
      <c r="H2" s="4">
        <f>POWER(E2,2)</f>
        <v>225</v>
      </c>
      <c r="I2" s="4">
        <f>POWER(E2-$B$17-($B$16*B2),2)</f>
        <v>7.9387734542969914</v>
      </c>
      <c r="J2" s="4">
        <f>POWER(B2-$B$13,2)</f>
        <v>63907.840000000004</v>
      </c>
    </row>
    <row r="3" spans="1:10" x14ac:dyDescent="0.25">
      <c r="A3" s="6">
        <v>2</v>
      </c>
      <c r="B3" s="7">
        <v>650</v>
      </c>
      <c r="C3" s="4">
        <v>765</v>
      </c>
      <c r="D3" s="20">
        <v>699</v>
      </c>
      <c r="E3" s="19">
        <v>69.900000000000006</v>
      </c>
      <c r="F3" s="4">
        <f t="shared" ref="F3:F11" si="0">POWER(B3,2)</f>
        <v>422500</v>
      </c>
      <c r="G3" s="21">
        <f t="shared" ref="G3:G11" si="1">+B3*E3</f>
        <v>45435.000000000007</v>
      </c>
      <c r="H3" s="4">
        <f t="shared" ref="H3:H11" si="2">POWER(E3,2)</f>
        <v>4886.0100000000011</v>
      </c>
      <c r="I3" s="4">
        <f t="shared" ref="I3:I11" si="3">POWER(E3-$B$17-($B$16*B3),2)</f>
        <v>1249.1588110023181</v>
      </c>
      <c r="J3" s="4">
        <f t="shared" ref="J3:J11" si="4">POWER(B3-$B$13,2)</f>
        <v>71395.839999999997</v>
      </c>
    </row>
    <row r="4" spans="1:10" x14ac:dyDescent="0.25">
      <c r="A4" s="6">
        <v>3</v>
      </c>
      <c r="B4" s="7">
        <v>99</v>
      </c>
      <c r="C4" s="4">
        <v>141</v>
      </c>
      <c r="D4" s="20">
        <v>132</v>
      </c>
      <c r="E4" s="19">
        <v>6.5</v>
      </c>
      <c r="F4" s="4">
        <f t="shared" si="0"/>
        <v>9801</v>
      </c>
      <c r="G4" s="21">
        <f t="shared" si="1"/>
        <v>643.5</v>
      </c>
      <c r="H4" s="4">
        <f t="shared" si="2"/>
        <v>42.25</v>
      </c>
      <c r="I4" s="4">
        <f t="shared" si="3"/>
        <v>37.27904451481767</v>
      </c>
      <c r="J4" s="4">
        <f t="shared" si="4"/>
        <v>80542.44</v>
      </c>
    </row>
    <row r="5" spans="1:10" x14ac:dyDescent="0.25">
      <c r="A5" s="6">
        <v>4</v>
      </c>
      <c r="B5" s="7">
        <v>150</v>
      </c>
      <c r="C5" s="4">
        <v>166</v>
      </c>
      <c r="D5" s="20">
        <v>272</v>
      </c>
      <c r="E5" s="19">
        <v>22.4</v>
      </c>
      <c r="F5" s="4">
        <f t="shared" si="0"/>
        <v>22500</v>
      </c>
      <c r="G5" s="21">
        <f t="shared" si="1"/>
        <v>3360</v>
      </c>
      <c r="H5" s="4">
        <f t="shared" si="2"/>
        <v>501.75999999999993</v>
      </c>
      <c r="I5" s="4">
        <f t="shared" si="3"/>
        <v>1.4881171989959832</v>
      </c>
      <c r="J5" s="4">
        <f t="shared" si="4"/>
        <v>54195.840000000004</v>
      </c>
    </row>
    <row r="6" spans="1:10" x14ac:dyDescent="0.25">
      <c r="A6" s="6">
        <v>5</v>
      </c>
      <c r="B6" s="7">
        <v>128</v>
      </c>
      <c r="C6" s="4">
        <v>137</v>
      </c>
      <c r="D6" s="20">
        <v>291</v>
      </c>
      <c r="E6" s="19">
        <v>28.4</v>
      </c>
      <c r="F6" s="4">
        <f t="shared" si="0"/>
        <v>16384</v>
      </c>
      <c r="G6" s="21">
        <f t="shared" si="1"/>
        <v>3635.2</v>
      </c>
      <c r="H6" s="4">
        <f t="shared" si="2"/>
        <v>806.56</v>
      </c>
      <c r="I6" s="4">
        <f t="shared" si="3"/>
        <v>119.21736308194788</v>
      </c>
      <c r="J6" s="4">
        <f t="shared" si="4"/>
        <v>64923.040000000008</v>
      </c>
    </row>
    <row r="7" spans="1:10" x14ac:dyDescent="0.25">
      <c r="A7" s="6">
        <v>6</v>
      </c>
      <c r="B7" s="7">
        <v>302</v>
      </c>
      <c r="C7" s="4">
        <v>355</v>
      </c>
      <c r="D7" s="20">
        <v>331</v>
      </c>
      <c r="E7" s="19">
        <v>65.900000000000006</v>
      </c>
      <c r="F7" s="4">
        <f t="shared" si="0"/>
        <v>91204</v>
      </c>
      <c r="G7" s="21">
        <f t="shared" si="1"/>
        <v>19901.800000000003</v>
      </c>
      <c r="H7" s="4">
        <f t="shared" si="2"/>
        <v>4342.8100000000004</v>
      </c>
      <c r="I7" s="4">
        <f t="shared" si="3"/>
        <v>367.28316992345822</v>
      </c>
      <c r="J7" s="4">
        <f t="shared" si="4"/>
        <v>6528.6400000000021</v>
      </c>
    </row>
    <row r="8" spans="1:10" x14ac:dyDescent="0.25">
      <c r="A8" s="6">
        <v>7</v>
      </c>
      <c r="B8" s="7">
        <v>95</v>
      </c>
      <c r="C8" s="4">
        <v>136</v>
      </c>
      <c r="D8" s="20">
        <v>199</v>
      </c>
      <c r="E8" s="19">
        <v>19.399999999999999</v>
      </c>
      <c r="F8" s="4">
        <f t="shared" si="0"/>
        <v>9025</v>
      </c>
      <c r="G8" s="21">
        <f t="shared" si="1"/>
        <v>1842.9999999999998</v>
      </c>
      <c r="H8" s="4">
        <f t="shared" si="2"/>
        <v>376.35999999999996</v>
      </c>
      <c r="I8" s="4">
        <f t="shared" si="3"/>
        <v>55.753846472369659</v>
      </c>
      <c r="J8" s="4">
        <f t="shared" si="4"/>
        <v>82828.840000000011</v>
      </c>
    </row>
    <row r="9" spans="1:10" x14ac:dyDescent="0.25">
      <c r="A9" s="6">
        <v>8</v>
      </c>
      <c r="B9" s="7">
        <v>945</v>
      </c>
      <c r="C9" s="4">
        <v>1206</v>
      </c>
      <c r="D9" s="20">
        <v>1890</v>
      </c>
      <c r="E9" s="19">
        <v>198.7</v>
      </c>
      <c r="F9" s="4">
        <f t="shared" si="0"/>
        <v>893025</v>
      </c>
      <c r="G9" s="21">
        <f t="shared" si="1"/>
        <v>187771.5</v>
      </c>
      <c r="H9" s="4">
        <f t="shared" si="2"/>
        <v>39481.689999999995</v>
      </c>
      <c r="I9" s="4">
        <f t="shared" si="3"/>
        <v>1923.6291997781125</v>
      </c>
      <c r="J9" s="4">
        <f t="shared" si="4"/>
        <v>316068.84000000003</v>
      </c>
    </row>
    <row r="10" spans="1:10" x14ac:dyDescent="0.25">
      <c r="A10" s="6">
        <v>9</v>
      </c>
      <c r="B10" s="7">
        <v>368</v>
      </c>
      <c r="C10" s="4">
        <v>433</v>
      </c>
      <c r="D10" s="20">
        <v>788</v>
      </c>
      <c r="E10" s="19">
        <v>38.799999999999997</v>
      </c>
      <c r="F10" s="4">
        <f t="shared" si="0"/>
        <v>135424</v>
      </c>
      <c r="G10" s="21">
        <f t="shared" si="1"/>
        <v>14278.4</v>
      </c>
      <c r="H10" s="4">
        <f t="shared" si="2"/>
        <v>1505.4399999999998</v>
      </c>
      <c r="I10" s="4">
        <f t="shared" si="3"/>
        <v>362.20657861910996</v>
      </c>
      <c r="J10" s="4">
        <f t="shared" si="4"/>
        <v>219.04000000000033</v>
      </c>
    </row>
    <row r="11" spans="1:10" x14ac:dyDescent="0.25">
      <c r="A11" s="6">
        <v>10</v>
      </c>
      <c r="B11" s="7">
        <v>961</v>
      </c>
      <c r="C11" s="4">
        <v>1130</v>
      </c>
      <c r="D11" s="20">
        <v>1601</v>
      </c>
      <c r="E11" s="19">
        <v>138.19999999999999</v>
      </c>
      <c r="F11" s="4">
        <f t="shared" si="0"/>
        <v>923521</v>
      </c>
      <c r="G11" s="21">
        <f t="shared" si="1"/>
        <v>132810.19999999998</v>
      </c>
      <c r="H11" s="4">
        <f t="shared" si="2"/>
        <v>19099.239999999998</v>
      </c>
      <c r="I11" s="4">
        <f t="shared" si="3"/>
        <v>373.6809483410056</v>
      </c>
      <c r="J11" s="4">
        <f t="shared" si="4"/>
        <v>334315.24000000005</v>
      </c>
    </row>
    <row r="12" spans="1:10" x14ac:dyDescent="0.25">
      <c r="B12">
        <f>SUM(B2:B11)</f>
        <v>3828</v>
      </c>
      <c r="D12">
        <f t="shared" ref="D12:J12" si="5">SUM(D2:D11)</f>
        <v>6389</v>
      </c>
      <c r="E12">
        <f t="shared" si="5"/>
        <v>603.20000000000005</v>
      </c>
      <c r="F12" s="17">
        <f t="shared" si="5"/>
        <v>2540284</v>
      </c>
      <c r="G12" s="21">
        <f t="shared" si="5"/>
        <v>411628.6</v>
      </c>
      <c r="H12" s="4">
        <f t="shared" si="5"/>
        <v>71267.12</v>
      </c>
      <c r="I12" s="18">
        <f t="shared" si="5"/>
        <v>4497.6358523864319</v>
      </c>
      <c r="J12" s="18">
        <f t="shared" si="5"/>
        <v>1074925.6000000001</v>
      </c>
    </row>
    <row r="13" spans="1:10" x14ac:dyDescent="0.25">
      <c r="B13">
        <f>+B12/10</f>
        <v>382.8</v>
      </c>
      <c r="D13">
        <f>+D12/10</f>
        <v>638.9</v>
      </c>
      <c r="E13">
        <f>+E12/10</f>
        <v>60.320000000000007</v>
      </c>
      <c r="G13" s="17"/>
      <c r="H13" s="17"/>
      <c r="I13" s="17"/>
      <c r="J13" s="17"/>
    </row>
    <row r="15" spans="1:10" ht="23.25" x14ac:dyDescent="0.35">
      <c r="A15" s="12" t="s">
        <v>30</v>
      </c>
      <c r="B15">
        <v>386</v>
      </c>
    </row>
    <row r="16" spans="1:10" ht="21" x14ac:dyDescent="0.35">
      <c r="A16" s="9" t="s">
        <v>14</v>
      </c>
      <c r="B16">
        <f>+((G12)-(10*B13*E13))/(F12-(10*(POWER(B13,2))))</f>
        <v>0.16812664988162895</v>
      </c>
    </row>
    <row r="17" spans="1:5" ht="21" x14ac:dyDescent="0.35">
      <c r="A17" s="9" t="s">
        <v>17</v>
      </c>
      <c r="B17">
        <f>+E13-B16*B13</f>
        <v>-4.0388815746875508</v>
      </c>
    </row>
    <row r="18" spans="1:5" ht="26.25" x14ac:dyDescent="0.4">
      <c r="A18" s="10" t="s">
        <v>15</v>
      </c>
      <c r="B18">
        <f>(10*G12-B12*E12)/SQRT(((10*F12)-POWER(B12,2))*(10*H12-POWER(E12,2)))</f>
        <v>0.93330689814055112</v>
      </c>
    </row>
    <row r="19" spans="1:5" ht="26.25" x14ac:dyDescent="0.4">
      <c r="A19" s="12" t="s">
        <v>16</v>
      </c>
      <c r="B19">
        <f>POWER(B18,2)</f>
        <v>0.87106176611673702</v>
      </c>
    </row>
    <row r="20" spans="1:5" ht="23.25" x14ac:dyDescent="0.35">
      <c r="A20" s="12" t="s">
        <v>25</v>
      </c>
      <c r="B20">
        <f>+B17+B16*B15</f>
        <v>60.858005279621224</v>
      </c>
    </row>
    <row r="21" spans="1:5" x14ac:dyDescent="0.25">
      <c r="A21" s="15" t="s">
        <v>13</v>
      </c>
      <c r="B21">
        <f>(B18*SQRT(8))/SQRT(1-B19)</f>
        <v>7.3515448420171881</v>
      </c>
    </row>
    <row r="22" spans="1:5" x14ac:dyDescent="0.25">
      <c r="A22" s="15" t="s">
        <v>20</v>
      </c>
      <c r="B22">
        <v>8</v>
      </c>
    </row>
    <row r="23" spans="1:5" x14ac:dyDescent="0.25">
      <c r="A23" s="15" t="s">
        <v>23</v>
      </c>
      <c r="B23" s="14">
        <f>+H60</f>
        <v>0.49998983785334888</v>
      </c>
    </row>
    <row r="24" spans="1:5" x14ac:dyDescent="0.25">
      <c r="A24" s="15" t="s">
        <v>18</v>
      </c>
      <c r="B24">
        <f>1-(2*B23)</f>
        <v>2.0324293302231844E-5</v>
      </c>
      <c r="D24" s="25"/>
      <c r="E24" s="25"/>
    </row>
    <row r="25" spans="1:5" x14ac:dyDescent="0.25">
      <c r="A25" s="15" t="s">
        <v>24</v>
      </c>
      <c r="B25">
        <f>SQRT((1/8)*I12)</f>
        <v>23.710851556793653</v>
      </c>
    </row>
    <row r="26" spans="1:5" x14ac:dyDescent="0.25">
      <c r="A26" s="15" t="s">
        <v>26</v>
      </c>
      <c r="B26" s="16">
        <v>1.1081466674804601</v>
      </c>
    </row>
    <row r="27" spans="1:5" x14ac:dyDescent="0.25">
      <c r="A27" s="15" t="s">
        <v>27</v>
      </c>
      <c r="B27">
        <f>B26*B25*SQRT(1+(1/10)+(POWER(B15-B13,2)/J12))</f>
        <v>27.557677884761912</v>
      </c>
    </row>
    <row r="28" spans="1:5" x14ac:dyDescent="0.25">
      <c r="A28" s="15" t="s">
        <v>28</v>
      </c>
      <c r="B28">
        <f>+B20+B27</f>
        <v>88.41568316438314</v>
      </c>
    </row>
    <row r="29" spans="1:5" x14ac:dyDescent="0.25">
      <c r="A29" s="15" t="s">
        <v>29</v>
      </c>
      <c r="B29">
        <f>+B20-B27</f>
        <v>33.300327394859309</v>
      </c>
    </row>
    <row r="30" spans="1:5" x14ac:dyDescent="0.25">
      <c r="A30" s="15"/>
    </row>
    <row r="31" spans="1:5" x14ac:dyDescent="0.25">
      <c r="A31" s="15"/>
    </row>
    <row r="32" spans="1:5" x14ac:dyDescent="0.25">
      <c r="A32" t="s">
        <v>19</v>
      </c>
      <c r="B32">
        <v>1.0000000000000001E-5</v>
      </c>
    </row>
    <row r="33" spans="1:8" x14ac:dyDescent="0.25">
      <c r="A33" t="s">
        <v>20</v>
      </c>
      <c r="B33">
        <v>8</v>
      </c>
    </row>
    <row r="34" spans="1:8" x14ac:dyDescent="0.25">
      <c r="A34" t="s">
        <v>13</v>
      </c>
      <c r="B34">
        <f>+B21</f>
        <v>7.3515448420171881</v>
      </c>
    </row>
    <row r="35" spans="1:8" x14ac:dyDescent="0.25">
      <c r="A35" t="s">
        <v>21</v>
      </c>
      <c r="B35">
        <v>0.45263680786000915</v>
      </c>
    </row>
    <row r="36" spans="1:8" x14ac:dyDescent="0.25">
      <c r="A36" t="s">
        <v>22</v>
      </c>
      <c r="B36">
        <v>20</v>
      </c>
    </row>
    <row r="38" spans="1:8" ht="60" customHeight="1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>
        <v>0</v>
      </c>
      <c r="B39" s="4">
        <v>0</v>
      </c>
      <c r="C39" s="4">
        <f>1+(POWER(+B39,2)/$B$33)</f>
        <v>1</v>
      </c>
      <c r="D39" s="4">
        <f>POWER(C39,-(($B$33+1)/2))</f>
        <v>1</v>
      </c>
      <c r="E39" s="13">
        <f>_xlfn.GAMMA(($B$33+1)/2)/(POWER($B$33*PI(),1/2) * _xlfn.GAMMA($B$33/2))</f>
        <v>0.38669902096139325</v>
      </c>
      <c r="F39" s="13">
        <f>+E39*D39</f>
        <v>0.38669902096139325</v>
      </c>
      <c r="G39" s="4">
        <v>1</v>
      </c>
      <c r="H39" s="13">
        <f>($B$35/3)*G39*F39</f>
        <v>5.8344736816851935E-2</v>
      </c>
    </row>
    <row r="40" spans="1:8" x14ac:dyDescent="0.25">
      <c r="A40" s="4">
        <v>1</v>
      </c>
      <c r="B40" s="4">
        <f>+B39+$B$35</f>
        <v>0.45263680786000915</v>
      </c>
      <c r="C40" s="4">
        <f t="shared" ref="C40:C59" si="6">1+(POWER(+B40,2)/$B$33)</f>
        <v>1.0256100099787124</v>
      </c>
      <c r="D40" s="4">
        <f t="shared" ref="D40:D59" si="7">POWER(C40,-(($B$33+1)/2))</f>
        <v>0.89244173296454832</v>
      </c>
      <c r="E40" s="13">
        <f t="shared" ref="E40:E59" si="8">_xlfn.GAMMA(($B$33+1)/2)/(POWER($B$33*PI(),1/2) * _xlfn.GAMMA($B$33/2))</f>
        <v>0.38669902096139325</v>
      </c>
      <c r="F40" s="13">
        <f t="shared" ref="F40:F59" si="9">+E40*D40</f>
        <v>0.34510634440248</v>
      </c>
      <c r="G40" s="4">
        <v>4</v>
      </c>
      <c r="H40" s="13">
        <f t="shared" ref="H40:H59" si="10">($B$35/3)*G40*F40</f>
        <v>0.20827711213676731</v>
      </c>
    </row>
    <row r="41" spans="1:8" x14ac:dyDescent="0.25">
      <c r="A41" s="4">
        <v>2</v>
      </c>
      <c r="B41" s="4">
        <f t="shared" ref="B41:B59" si="11">+B40+$B$35</f>
        <v>0.9052736157200183</v>
      </c>
      <c r="C41" s="4">
        <f t="shared" si="6"/>
        <v>1.1024400399148495</v>
      </c>
      <c r="D41" s="4">
        <f t="shared" si="7"/>
        <v>0.64476669820478749</v>
      </c>
      <c r="E41" s="13">
        <f t="shared" si="8"/>
        <v>0.38669902096139325</v>
      </c>
      <c r="F41" s="13">
        <f t="shared" si="9"/>
        <v>0.24933065094430143</v>
      </c>
      <c r="G41" s="4">
        <v>2</v>
      </c>
      <c r="H41" s="13">
        <f t="shared" si="10"/>
        <v>7.5237486630057845E-2</v>
      </c>
    </row>
    <row r="42" spans="1:8" x14ac:dyDescent="0.25">
      <c r="A42" s="4">
        <v>3</v>
      </c>
      <c r="B42" s="4">
        <f t="shared" si="11"/>
        <v>1.3579104235800274</v>
      </c>
      <c r="C42" s="4">
        <f t="shared" si="6"/>
        <v>1.2304900898084112</v>
      </c>
      <c r="D42" s="4">
        <f t="shared" si="7"/>
        <v>0.39323164368960206</v>
      </c>
      <c r="E42" s="13">
        <f t="shared" si="8"/>
        <v>0.38669902096139325</v>
      </c>
      <c r="F42" s="13">
        <f t="shared" si="9"/>
        <v>0.15206229162580856</v>
      </c>
      <c r="G42" s="4">
        <v>4</v>
      </c>
      <c r="H42" s="13">
        <f t="shared" si="10"/>
        <v>9.177198703651171E-2</v>
      </c>
    </row>
    <row r="43" spans="1:8" x14ac:dyDescent="0.25">
      <c r="A43" s="4">
        <v>4</v>
      </c>
      <c r="B43" s="4">
        <f t="shared" si="11"/>
        <v>1.8105472314400366</v>
      </c>
      <c r="C43" s="4">
        <f t="shared" si="6"/>
        <v>1.4097601596593976</v>
      </c>
      <c r="D43" s="4">
        <f t="shared" si="7"/>
        <v>0.21322908884728481</v>
      </c>
      <c r="E43" s="13">
        <f t="shared" si="8"/>
        <v>0.38669902096139325</v>
      </c>
      <c r="F43" s="13">
        <f t="shared" si="9"/>
        <v>8.2455479897734968E-2</v>
      </c>
      <c r="G43" s="4">
        <v>2</v>
      </c>
      <c r="H43" s="13">
        <f t="shared" si="10"/>
        <v>2.4881590140983938E-2</v>
      </c>
    </row>
    <row r="44" spans="1:8" x14ac:dyDescent="0.25">
      <c r="A44" s="4">
        <v>5</v>
      </c>
      <c r="B44" s="4">
        <f t="shared" si="11"/>
        <v>2.2631840393000457</v>
      </c>
      <c r="C44" s="4">
        <f t="shared" si="6"/>
        <v>1.6402502494678088</v>
      </c>
      <c r="D44" s="4">
        <f t="shared" si="7"/>
        <v>0.10787094759799641</v>
      </c>
      <c r="E44" s="13">
        <f t="shared" si="8"/>
        <v>0.38669902096139325</v>
      </c>
      <c r="F44" s="13">
        <f t="shared" si="9"/>
        <v>4.1713589826322964E-2</v>
      </c>
      <c r="G44" s="4">
        <v>4</v>
      </c>
      <c r="H44" s="13">
        <f t="shared" si="10"/>
        <v>2.5174808191158103E-2</v>
      </c>
    </row>
    <row r="45" spans="1:8" x14ac:dyDescent="0.25">
      <c r="A45" s="4">
        <v>6</v>
      </c>
      <c r="B45" s="4">
        <f t="shared" si="11"/>
        <v>2.7158208471600549</v>
      </c>
      <c r="C45" s="4">
        <f t="shared" si="6"/>
        <v>1.9219603592336449</v>
      </c>
      <c r="D45" s="4">
        <f t="shared" si="7"/>
        <v>5.2862790270995802E-2</v>
      </c>
      <c r="E45" s="13">
        <f t="shared" si="8"/>
        <v>0.38669902096139325</v>
      </c>
      <c r="F45" s="13">
        <f t="shared" si="9"/>
        <v>2.0441989243081542E-2</v>
      </c>
      <c r="G45" s="4">
        <v>2</v>
      </c>
      <c r="H45" s="13">
        <f t="shared" si="10"/>
        <v>6.1685311715313816E-3</v>
      </c>
    </row>
    <row r="46" spans="1:8" x14ac:dyDescent="0.25">
      <c r="A46" s="4">
        <v>7</v>
      </c>
      <c r="B46" s="4">
        <f t="shared" si="11"/>
        <v>3.168457655020064</v>
      </c>
      <c r="C46" s="4">
        <f t="shared" si="6"/>
        <v>2.2548904889569057</v>
      </c>
      <c r="D46" s="4">
        <f t="shared" si="7"/>
        <v>2.5759382828869377E-2</v>
      </c>
      <c r="E46" s="13">
        <f t="shared" si="8"/>
        <v>0.38669902096139325</v>
      </c>
      <c r="F46" s="13">
        <f t="shared" si="9"/>
        <v>9.9611281204935124E-3</v>
      </c>
      <c r="G46" s="4">
        <v>4</v>
      </c>
      <c r="H46" s="13">
        <f t="shared" si="10"/>
        <v>6.0116976468596742E-3</v>
      </c>
    </row>
    <row r="47" spans="1:8" x14ac:dyDescent="0.25">
      <c r="A47" s="4">
        <v>8</v>
      </c>
      <c r="B47" s="4">
        <f t="shared" si="11"/>
        <v>3.6210944628800732</v>
      </c>
      <c r="C47" s="4">
        <f t="shared" si="6"/>
        <v>2.6390406386375904</v>
      </c>
      <c r="D47" s="4">
        <f t="shared" si="7"/>
        <v>1.2690906635050018E-2</v>
      </c>
      <c r="E47" s="13">
        <f t="shared" si="8"/>
        <v>0.38669902096139325</v>
      </c>
      <c r="F47" s="13">
        <f t="shared" si="9"/>
        <v>4.9075611708862916E-3</v>
      </c>
      <c r="G47" s="4">
        <v>2</v>
      </c>
      <c r="H47" s="13">
        <f t="shared" si="10"/>
        <v>1.4808952151784665E-3</v>
      </c>
    </row>
    <row r="48" spans="1:8" x14ac:dyDescent="0.25">
      <c r="A48" s="4">
        <v>9</v>
      </c>
      <c r="B48" s="4">
        <f t="shared" si="11"/>
        <v>4.0737312707400823</v>
      </c>
      <c r="C48" s="4">
        <f t="shared" si="6"/>
        <v>3.0744108082757009</v>
      </c>
      <c r="D48" s="4">
        <f t="shared" si="7"/>
        <v>6.3836851334263646E-3</v>
      </c>
      <c r="E48" s="13">
        <f t="shared" si="8"/>
        <v>0.38669902096139325</v>
      </c>
      <c r="F48" s="13">
        <f t="shared" si="9"/>
        <v>2.4685647912217764E-3</v>
      </c>
      <c r="G48" s="4">
        <v>4</v>
      </c>
      <c r="H48" s="13">
        <f t="shared" si="10"/>
        <v>1.4898177161256462E-3</v>
      </c>
    </row>
    <row r="49" spans="1:8" x14ac:dyDescent="0.25">
      <c r="A49" s="4">
        <v>10</v>
      </c>
      <c r="B49" s="4">
        <f t="shared" si="11"/>
        <v>4.5263680786000915</v>
      </c>
      <c r="C49" s="4">
        <f t="shared" si="6"/>
        <v>3.5610009978712354</v>
      </c>
      <c r="D49" s="4">
        <f t="shared" si="7"/>
        <v>3.2955322866376965E-3</v>
      </c>
      <c r="E49" s="13">
        <f t="shared" si="8"/>
        <v>0.38669902096139325</v>
      </c>
      <c r="F49" s="13">
        <f t="shared" si="9"/>
        <v>1.2743791087894587E-3</v>
      </c>
      <c r="G49" s="4">
        <v>2</v>
      </c>
      <c r="H49" s="13">
        <f t="shared" si="10"/>
        <v>3.8455392787062928E-4</v>
      </c>
    </row>
    <row r="50" spans="1:8" x14ac:dyDescent="0.25">
      <c r="A50" s="4">
        <v>11</v>
      </c>
      <c r="B50" s="4">
        <f t="shared" si="11"/>
        <v>4.9790048864601006</v>
      </c>
      <c r="C50" s="4">
        <f t="shared" si="6"/>
        <v>4.0988112074241947</v>
      </c>
      <c r="D50" s="4">
        <f t="shared" si="7"/>
        <v>1.7500053740576835E-3</v>
      </c>
      <c r="E50" s="13">
        <f t="shared" si="8"/>
        <v>0.38669902096139325</v>
      </c>
      <c r="F50" s="13">
        <f t="shared" si="9"/>
        <v>6.7672536482528303E-4</v>
      </c>
      <c r="G50" s="4">
        <v>4</v>
      </c>
      <c r="H50" s="13">
        <f t="shared" si="10"/>
        <v>4.0841441190988826E-4</v>
      </c>
    </row>
    <row r="51" spans="1:8" x14ac:dyDescent="0.25">
      <c r="A51" s="4">
        <v>12</v>
      </c>
      <c r="B51" s="4">
        <f t="shared" si="11"/>
        <v>5.4316416943201098</v>
      </c>
      <c r="C51" s="4">
        <f t="shared" si="6"/>
        <v>4.6878414369345798</v>
      </c>
      <c r="D51" s="4">
        <f t="shared" si="7"/>
        <v>9.5636106959849187E-4</v>
      </c>
      <c r="E51" s="13">
        <f t="shared" si="8"/>
        <v>0.38669902096139325</v>
      </c>
      <c r="F51" s="13">
        <f t="shared" si="9"/>
        <v>3.6982388929932767E-4</v>
      </c>
      <c r="G51" s="4">
        <v>2</v>
      </c>
      <c r="H51" s="13">
        <f t="shared" si="10"/>
        <v>1.1159726981521404E-4</v>
      </c>
    </row>
    <row r="52" spans="1:8" x14ac:dyDescent="0.25">
      <c r="A52" s="4">
        <v>13</v>
      </c>
      <c r="B52" s="4">
        <f t="shared" si="11"/>
        <v>5.8842785021801189</v>
      </c>
      <c r="C52" s="4">
        <f t="shared" si="6"/>
        <v>5.3280916864023879</v>
      </c>
      <c r="D52" s="4">
        <f t="shared" si="7"/>
        <v>5.3756055881565095E-4</v>
      </c>
      <c r="E52" s="13">
        <f t="shared" si="8"/>
        <v>0.38669902096139325</v>
      </c>
      <c r="F52" s="13">
        <f t="shared" si="9"/>
        <v>2.0787414180147167E-4</v>
      </c>
      <c r="G52" s="4">
        <v>4</v>
      </c>
      <c r="H52" s="13">
        <f t="shared" si="10"/>
        <v>1.2545531730887602E-4</v>
      </c>
    </row>
    <row r="53" spans="1:8" x14ac:dyDescent="0.25">
      <c r="A53" s="4">
        <v>14</v>
      </c>
      <c r="B53" s="4">
        <f t="shared" si="11"/>
        <v>6.3369153100401281</v>
      </c>
      <c r="C53" s="4">
        <f t="shared" si="6"/>
        <v>6.0195619558276219</v>
      </c>
      <c r="D53" s="4">
        <f t="shared" si="7"/>
        <v>3.1042593695373706E-4</v>
      </c>
      <c r="E53" s="13">
        <f t="shared" si="8"/>
        <v>0.38669902096139325</v>
      </c>
      <c r="F53" s="13">
        <f t="shared" si="9"/>
        <v>1.2004140590103331E-4</v>
      </c>
      <c r="G53" s="4">
        <v>2</v>
      </c>
      <c r="H53" s="13">
        <f t="shared" si="10"/>
        <v>3.6223439185380922E-5</v>
      </c>
    </row>
    <row r="54" spans="1:8" x14ac:dyDescent="0.25">
      <c r="A54" s="4">
        <v>15</v>
      </c>
      <c r="B54" s="4">
        <f t="shared" si="11"/>
        <v>6.7895521179001372</v>
      </c>
      <c r="C54" s="4">
        <f t="shared" si="6"/>
        <v>6.7622522452102798</v>
      </c>
      <c r="D54" s="4">
        <f t="shared" si="7"/>
        <v>1.8390301509325942E-4</v>
      </c>
      <c r="E54" s="13">
        <f t="shared" si="8"/>
        <v>0.38669902096139325</v>
      </c>
      <c r="F54" s="13">
        <f t="shared" si="9"/>
        <v>7.1115115888411741E-5</v>
      </c>
      <c r="G54" s="4">
        <v>4</v>
      </c>
      <c r="H54" s="13">
        <f t="shared" si="10"/>
        <v>4.2919092061767078E-5</v>
      </c>
    </row>
    <row r="55" spans="1:8" x14ac:dyDescent="0.25">
      <c r="A55" s="4">
        <v>16</v>
      </c>
      <c r="B55" s="4">
        <f t="shared" si="11"/>
        <v>7.2421889257601464</v>
      </c>
      <c r="C55" s="4">
        <f t="shared" si="6"/>
        <v>7.5561625545503626</v>
      </c>
      <c r="D55" s="4">
        <f t="shared" si="7"/>
        <v>1.1159485823757868E-4</v>
      </c>
      <c r="E55" s="13">
        <f t="shared" si="8"/>
        <v>0.38669902096139325</v>
      </c>
      <c r="F55" s="13">
        <f t="shared" si="9"/>
        <v>4.3153622424797147E-5</v>
      </c>
      <c r="G55" s="4">
        <v>2</v>
      </c>
      <c r="H55" s="13">
        <f t="shared" si="10"/>
        <v>1.3021945267970858E-5</v>
      </c>
    </row>
    <row r="56" spans="1:8" x14ac:dyDescent="0.25">
      <c r="A56" s="4">
        <v>17</v>
      </c>
      <c r="B56" s="4">
        <f t="shared" si="11"/>
        <v>7.6948257336201555</v>
      </c>
      <c r="C56" s="4">
        <f t="shared" si="6"/>
        <v>8.4012928838478693</v>
      </c>
      <c r="D56" s="4">
        <f t="shared" si="7"/>
        <v>6.925361311082598E-5</v>
      </c>
      <c r="E56" s="13">
        <f t="shared" si="8"/>
        <v>0.38669902096139325</v>
      </c>
      <c r="F56" s="13">
        <f t="shared" si="9"/>
        <v>2.6780304387995513E-5</v>
      </c>
      <c r="G56" s="4">
        <v>4</v>
      </c>
      <c r="H56" s="13">
        <f t="shared" si="10"/>
        <v>1.6162335322268913E-5</v>
      </c>
    </row>
    <row r="57" spans="1:8" x14ac:dyDescent="0.25">
      <c r="A57" s="4">
        <v>18</v>
      </c>
      <c r="B57" s="4">
        <f t="shared" si="11"/>
        <v>8.1474625414801647</v>
      </c>
      <c r="C57" s="4">
        <f t="shared" si="6"/>
        <v>9.2976432331028036</v>
      </c>
      <c r="D57" s="4">
        <f t="shared" si="7"/>
        <v>4.3885601088249186E-5</v>
      </c>
      <c r="E57" s="13">
        <f t="shared" si="8"/>
        <v>0.38669902096139325</v>
      </c>
      <c r="F57" s="13">
        <f t="shared" si="9"/>
        <v>1.6970518975128214E-5</v>
      </c>
      <c r="G57" s="4">
        <v>2</v>
      </c>
      <c r="H57" s="13">
        <f t="shared" si="10"/>
        <v>5.1209876910864991E-6</v>
      </c>
    </row>
    <row r="58" spans="1:8" x14ac:dyDescent="0.25">
      <c r="A58" s="4">
        <v>19</v>
      </c>
      <c r="B58" s="4">
        <f t="shared" si="11"/>
        <v>8.6000993493401729</v>
      </c>
      <c r="C58" s="4">
        <f t="shared" si="6"/>
        <v>10.245213602315157</v>
      </c>
      <c r="D58" s="4">
        <f t="shared" si="7"/>
        <v>2.8356682564001936E-5</v>
      </c>
      <c r="E58" s="13">
        <f t="shared" si="8"/>
        <v>0.38669902096139325</v>
      </c>
      <c r="F58" s="13">
        <f t="shared" si="9"/>
        <v>1.0965501385212559E-5</v>
      </c>
      <c r="G58" s="4">
        <v>4</v>
      </c>
      <c r="H58" s="13">
        <f t="shared" si="10"/>
        <v>6.6178527247828277E-6</v>
      </c>
    </row>
    <row r="59" spans="1:8" x14ac:dyDescent="0.25">
      <c r="A59" s="4">
        <v>20</v>
      </c>
      <c r="B59" s="4">
        <f t="shared" si="11"/>
        <v>9.052736157200183</v>
      </c>
      <c r="C59" s="4">
        <f t="shared" si="6"/>
        <v>11.244003991484941</v>
      </c>
      <c r="D59" s="4">
        <f t="shared" si="7"/>
        <v>1.8657589776298353E-5</v>
      </c>
      <c r="E59" s="13">
        <f t="shared" si="8"/>
        <v>0.38669902096139325</v>
      </c>
      <c r="F59" s="13">
        <f t="shared" si="9"/>
        <v>7.214871699993873E-6</v>
      </c>
      <c r="G59" s="4">
        <v>1</v>
      </c>
      <c r="H59" s="13">
        <f t="shared" si="10"/>
        <v>1.0885721651349148E-6</v>
      </c>
    </row>
    <row r="60" spans="1:8" x14ac:dyDescent="0.25">
      <c r="H60" s="14">
        <f>SUM(H39:H59)</f>
        <v>0.49998983785334888</v>
      </c>
    </row>
  </sheetData>
  <mergeCells count="1">
    <mergeCell ref="D24:E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9" workbookViewId="0">
      <selection activeCell="B30" sqref="B30"/>
    </sheetView>
  </sheetViews>
  <sheetFormatPr baseColWidth="10" defaultRowHeight="15" x14ac:dyDescent="0.25"/>
  <cols>
    <col min="2" max="4" width="16.28515625" customWidth="1"/>
    <col min="5" max="5" width="24" customWidth="1"/>
    <col min="7" max="7" width="13.85546875" customWidth="1"/>
    <col min="8" max="8" width="19.85546875" customWidth="1"/>
    <col min="9" max="9" width="20.7109375" customWidth="1"/>
    <col min="10" max="10" width="17" customWidth="1"/>
  </cols>
  <sheetData>
    <row r="1" spans="1:9" ht="40.5" customHeight="1" x14ac:dyDescent="0.25">
      <c r="A1" s="5" t="s">
        <v>7</v>
      </c>
      <c r="B1" s="5" t="s">
        <v>8</v>
      </c>
      <c r="C1" s="5" t="s">
        <v>10</v>
      </c>
      <c r="D1" s="5" t="s">
        <v>11</v>
      </c>
      <c r="E1" s="8"/>
      <c r="F1" s="8" t="s">
        <v>12</v>
      </c>
      <c r="G1" s="8"/>
      <c r="H1" s="4"/>
      <c r="I1" s="4"/>
    </row>
    <row r="2" spans="1:9" x14ac:dyDescent="0.25">
      <c r="A2" s="6">
        <v>1</v>
      </c>
      <c r="B2" s="7">
        <v>105</v>
      </c>
      <c r="C2" s="7">
        <v>92</v>
      </c>
      <c r="D2" s="11">
        <f>3*60+45</f>
        <v>225</v>
      </c>
      <c r="E2" s="4">
        <f>POWER(B2,2)</f>
        <v>11025</v>
      </c>
      <c r="F2" s="4">
        <f>+B2*C2</f>
        <v>9660</v>
      </c>
      <c r="G2" s="4">
        <f>POWER(C2,2)</f>
        <v>8464</v>
      </c>
      <c r="H2" s="4">
        <f>POWER(C2-$B$12-($B$11*B2),2)</f>
        <v>176.35483747508036</v>
      </c>
      <c r="I2" s="4">
        <f>POWER(B2-$B$7,2)</f>
        <v>798.0625</v>
      </c>
    </row>
    <row r="3" spans="1:9" x14ac:dyDescent="0.25">
      <c r="A3" s="6">
        <v>2</v>
      </c>
      <c r="B3" s="7">
        <v>160</v>
      </c>
      <c r="C3" s="7">
        <v>173</v>
      </c>
      <c r="D3" s="11">
        <f>6*60+40</f>
        <v>400</v>
      </c>
      <c r="E3" s="4">
        <f>POWER(B3,2)</f>
        <v>25600</v>
      </c>
      <c r="F3" s="4">
        <f>+B3*C3</f>
        <v>27680</v>
      </c>
      <c r="G3" s="4">
        <f t="shared" ref="G3:G5" si="0">POWER(C3,2)</f>
        <v>29929</v>
      </c>
      <c r="H3" s="4">
        <f>POWER(C3-$B$12-($B$11*B3),2)</f>
        <v>175.96037711040327</v>
      </c>
      <c r="I3" s="4">
        <f>POWER(B3-$B$7,2)</f>
        <v>715.5625</v>
      </c>
    </row>
    <row r="4" spans="1:9" x14ac:dyDescent="0.25">
      <c r="A4" s="6">
        <v>3</v>
      </c>
      <c r="B4" s="7">
        <v>108</v>
      </c>
      <c r="C4" s="7">
        <v>102</v>
      </c>
      <c r="D4" s="11">
        <f>4*60+37</f>
        <v>277</v>
      </c>
      <c r="E4" s="4">
        <f>POWER(B4,2)</f>
        <v>11664</v>
      </c>
      <c r="F4" s="4">
        <f>+B4*C4</f>
        <v>11016</v>
      </c>
      <c r="G4" s="4">
        <f t="shared" si="0"/>
        <v>10404</v>
      </c>
      <c r="H4" s="4">
        <f>POWER(C4-$B$12-($B$11*B4),2)</f>
        <v>39.064320007863003</v>
      </c>
      <c r="I4" s="4">
        <f>POWER(B4-$B$7,2)</f>
        <v>637.5625</v>
      </c>
    </row>
    <row r="5" spans="1:9" x14ac:dyDescent="0.25">
      <c r="A5" s="6">
        <v>4</v>
      </c>
      <c r="B5" s="7">
        <v>160</v>
      </c>
      <c r="C5" s="7">
        <v>166</v>
      </c>
      <c r="D5" s="11">
        <f>355</f>
        <v>355</v>
      </c>
      <c r="E5" s="4">
        <f>POWER(B5,2)</f>
        <v>25600</v>
      </c>
      <c r="F5" s="4">
        <f>+B5*C5</f>
        <v>26560</v>
      </c>
      <c r="G5" s="4">
        <f t="shared" si="0"/>
        <v>27556</v>
      </c>
      <c r="H5" s="4">
        <f>POWER(C5-$B$12-($B$11*B5),2)</f>
        <v>39.250296841078523</v>
      </c>
      <c r="I5" s="4">
        <f>POWER(B5-$B$7,2)</f>
        <v>715.5625</v>
      </c>
    </row>
    <row r="6" spans="1:9" x14ac:dyDescent="0.25">
      <c r="B6">
        <f>SUM(B2:B5)</f>
        <v>533</v>
      </c>
      <c r="C6">
        <f>SUM(C2:C5)</f>
        <v>533</v>
      </c>
      <c r="E6" s="17">
        <f>SUM(E2:E5)</f>
        <v>73889</v>
      </c>
      <c r="F6" s="18">
        <f>SUM(F2:F5)</f>
        <v>74916</v>
      </c>
      <c r="G6" s="18">
        <f>SUM(G2:G5)</f>
        <v>76353</v>
      </c>
      <c r="H6" s="18">
        <f>SUM(H2:H5)</f>
        <v>430.62983143442517</v>
      </c>
      <c r="I6" s="18">
        <f>SUM(I2:I5)</f>
        <v>2866.75</v>
      </c>
    </row>
    <row r="7" spans="1:9" x14ac:dyDescent="0.25">
      <c r="B7">
        <f>+B6/B9</f>
        <v>133.25</v>
      </c>
      <c r="C7">
        <f>+C6/B9</f>
        <v>133.25</v>
      </c>
      <c r="F7" s="17"/>
      <c r="G7" s="17"/>
      <c r="H7" s="17"/>
      <c r="I7" s="17"/>
    </row>
    <row r="9" spans="1:9" ht="21" x14ac:dyDescent="0.35">
      <c r="A9" s="9" t="s">
        <v>31</v>
      </c>
      <c r="B9">
        <v>4</v>
      </c>
    </row>
    <row r="10" spans="1:9" ht="23.25" x14ac:dyDescent="0.35">
      <c r="A10" s="12" t="s">
        <v>30</v>
      </c>
      <c r="B10">
        <v>386</v>
      </c>
    </row>
    <row r="11" spans="1:9" ht="21" x14ac:dyDescent="0.35">
      <c r="A11" s="9" t="s">
        <v>14</v>
      </c>
      <c r="B11">
        <f>+((F6)-(10*B7*C7))/(E6-(10*(POWER(B7,2))))</f>
        <v>0.99009324360660922</v>
      </c>
    </row>
    <row r="12" spans="1:9" ht="21" x14ac:dyDescent="0.35">
      <c r="A12" s="9" t="s">
        <v>17</v>
      </c>
      <c r="B12">
        <f>+C7-B11*B7</f>
        <v>1.3200752894193215</v>
      </c>
    </row>
    <row r="13" spans="1:9" ht="26.25" x14ac:dyDescent="0.4">
      <c r="A13" s="10" t="s">
        <v>15</v>
      </c>
      <c r="B13">
        <f>(10*F6-B6*C6)/SQRT(((10*E6)-POWER(B6,2))*(10*G6-POWER(C6,2)))</f>
        <v>0.99595787230478716</v>
      </c>
    </row>
    <row r="14" spans="1:9" ht="26.25" x14ac:dyDescent="0.4">
      <c r="A14" s="12" t="s">
        <v>16</v>
      </c>
      <c r="B14">
        <f>POWER(B13,2)</f>
        <v>0.99193208340587868</v>
      </c>
    </row>
    <row r="15" spans="1:9" ht="23.25" x14ac:dyDescent="0.35">
      <c r="A15" s="12" t="s">
        <v>25</v>
      </c>
      <c r="B15">
        <f>+B12+B11*B10</f>
        <v>383.49606732157048</v>
      </c>
    </row>
    <row r="16" spans="1:9" x14ac:dyDescent="0.25">
      <c r="A16" s="15" t="s">
        <v>13</v>
      </c>
      <c r="B16">
        <f>(B13*SQRT(B9-2))/SQRT(1-B14)</f>
        <v>15.681054587374041</v>
      </c>
    </row>
    <row r="17" spans="1:5" x14ac:dyDescent="0.25">
      <c r="A17" s="15" t="s">
        <v>20</v>
      </c>
      <c r="B17">
        <f>+B9-2</f>
        <v>2</v>
      </c>
    </row>
    <row r="18" spans="1:5" x14ac:dyDescent="0.25">
      <c r="A18" s="15" t="s">
        <v>23</v>
      </c>
      <c r="B18" s="14">
        <f>+H55</f>
        <v>0.49393420411326999</v>
      </c>
    </row>
    <row r="19" spans="1:5" x14ac:dyDescent="0.25">
      <c r="A19" s="15" t="s">
        <v>18</v>
      </c>
      <c r="B19">
        <f>1-(2*B18)</f>
        <v>1.2131591773460015E-2</v>
      </c>
      <c r="D19" s="25"/>
      <c r="E19" s="25"/>
    </row>
    <row r="20" spans="1:5" x14ac:dyDescent="0.25">
      <c r="A20" s="15" t="s">
        <v>24</v>
      </c>
      <c r="B20">
        <f>SQRT((1/(B9-2))*H6)</f>
        <v>14.673612906070971</v>
      </c>
    </row>
    <row r="21" spans="1:5" x14ac:dyDescent="0.25">
      <c r="A21" s="15" t="s">
        <v>26</v>
      </c>
      <c r="B21" s="16">
        <v>1.38621520996093</v>
      </c>
    </row>
    <row r="22" spans="1:5" x14ac:dyDescent="0.25">
      <c r="A22" s="15" t="s">
        <v>27</v>
      </c>
      <c r="B22">
        <f>B21*B20*SQRT(1+(1/(B9-2))+(POWER(B10-B7,2)/I6))</f>
        <v>99.199587208644104</v>
      </c>
    </row>
    <row r="23" spans="1:5" x14ac:dyDescent="0.25">
      <c r="A23" s="15" t="s">
        <v>28</v>
      </c>
      <c r="B23">
        <f>+B15+B22</f>
        <v>482.6956545302146</v>
      </c>
    </row>
    <row r="24" spans="1:5" x14ac:dyDescent="0.25">
      <c r="A24" s="15" t="s">
        <v>29</v>
      </c>
      <c r="B24">
        <f>+B15-B22</f>
        <v>284.29648011292636</v>
      </c>
    </row>
    <row r="25" spans="1:5" x14ac:dyDescent="0.25">
      <c r="A25" s="15"/>
    </row>
    <row r="26" spans="1:5" x14ac:dyDescent="0.25">
      <c r="A26" s="15"/>
    </row>
    <row r="27" spans="1:5" x14ac:dyDescent="0.25">
      <c r="A27" t="s">
        <v>19</v>
      </c>
      <c r="B27">
        <v>1.0000000000000001E-5</v>
      </c>
    </row>
    <row r="28" spans="1:5" x14ac:dyDescent="0.25">
      <c r="A28" t="s">
        <v>20</v>
      </c>
      <c r="B28">
        <f>+B17</f>
        <v>2</v>
      </c>
    </row>
    <row r="29" spans="1:5" x14ac:dyDescent="0.25">
      <c r="A29" t="s">
        <v>13</v>
      </c>
      <c r="B29">
        <f>+B16</f>
        <v>15.681054587374041</v>
      </c>
    </row>
    <row r="30" spans="1:5" x14ac:dyDescent="0.25">
      <c r="A30" t="s">
        <v>21</v>
      </c>
      <c r="B30">
        <v>0.45263680786000915</v>
      </c>
    </row>
    <row r="31" spans="1:5" x14ac:dyDescent="0.25">
      <c r="A31" t="s">
        <v>22</v>
      </c>
      <c r="B31">
        <v>20</v>
      </c>
    </row>
    <row r="33" spans="1:8" ht="60" customHeight="1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>
        <v>0</v>
      </c>
      <c r="B34" s="4">
        <v>0</v>
      </c>
      <c r="C34" s="4">
        <f>1+(POWER(+B34,2)/$B$28)</f>
        <v>1</v>
      </c>
      <c r="D34" s="4">
        <f>POWER(C34,-(($B$28+1)/2))</f>
        <v>1</v>
      </c>
      <c r="E34" s="13">
        <f>_xlfn.GAMMA(($B$28+1)/2)/(POWER($B$28*PI(),1/2) * _xlfn.GAMMA($B$28/2))</f>
        <v>0.35355339059327384</v>
      </c>
      <c r="F34" s="13">
        <f>+E34*D34</f>
        <v>0.35355339059327384</v>
      </c>
      <c r="G34" s="4">
        <v>1</v>
      </c>
      <c r="H34" s="13">
        <f>($B$30/3)*G34*F34</f>
        <v>5.334375937540748E-2</v>
      </c>
    </row>
    <row r="35" spans="1:8" x14ac:dyDescent="0.25">
      <c r="A35" s="4">
        <v>1</v>
      </c>
      <c r="B35" s="4">
        <f>+B34+$B$30</f>
        <v>0.45263680786000915</v>
      </c>
      <c r="C35" s="4">
        <f t="shared" ref="C35:C54" si="1">1+(POWER(+B35,2)/$B$28)</f>
        <v>1.1024400399148495</v>
      </c>
      <c r="D35" s="4">
        <f t="shared" ref="D35:D54" si="2">POWER(C35,-(($B$28+1)/2))</f>
        <v>0.86390807376598733</v>
      </c>
      <c r="E35" s="13">
        <f t="shared" ref="E35:E54" si="3">_xlfn.GAMMA(($B$28+1)/2)/(POWER($B$28*PI(),1/2) * _xlfn.GAMMA($B$28/2))</f>
        <v>0.35355339059327384</v>
      </c>
      <c r="F35" s="13">
        <f t="shared" ref="F35:F54" si="4">+E35*D35</f>
        <v>0.30543762864086893</v>
      </c>
      <c r="G35" s="4">
        <v>4</v>
      </c>
      <c r="H35" s="13">
        <f t="shared" ref="H35:H54" si="5">($B$30/3)*G35*F35</f>
        <v>0.18433641763777842</v>
      </c>
    </row>
    <row r="36" spans="1:8" x14ac:dyDescent="0.25">
      <c r="A36" s="4">
        <v>2</v>
      </c>
      <c r="B36" s="4">
        <f t="shared" ref="B36:B54" si="6">+B35+$B$30</f>
        <v>0.9052736157200183</v>
      </c>
      <c r="C36" s="4">
        <f t="shared" si="1"/>
        <v>1.4097601596593976</v>
      </c>
      <c r="D36" s="4">
        <f t="shared" si="2"/>
        <v>0.59742329165606234</v>
      </c>
      <c r="E36" s="13">
        <f t="shared" si="3"/>
        <v>0.35355339059327384</v>
      </c>
      <c r="F36" s="13">
        <f t="shared" si="4"/>
        <v>0.21122103038439516</v>
      </c>
      <c r="G36" s="4">
        <v>2</v>
      </c>
      <c r="H36" s="13">
        <f t="shared" si="5"/>
        <v>6.3737608630729747E-2</v>
      </c>
    </row>
    <row r="37" spans="1:8" x14ac:dyDescent="0.25">
      <c r="A37" s="4">
        <v>3</v>
      </c>
      <c r="B37" s="4">
        <f t="shared" si="6"/>
        <v>1.3579104235800274</v>
      </c>
      <c r="C37" s="4">
        <f t="shared" si="1"/>
        <v>1.9219603592336449</v>
      </c>
      <c r="D37" s="4">
        <f t="shared" si="2"/>
        <v>0.37530414500895126</v>
      </c>
      <c r="E37" s="13">
        <f t="shared" si="3"/>
        <v>0.35355339059327384</v>
      </c>
      <c r="F37" s="13">
        <f t="shared" si="4"/>
        <v>0.13269005297162442</v>
      </c>
      <c r="G37" s="4">
        <v>4</v>
      </c>
      <c r="H37" s="13">
        <f t="shared" si="5"/>
        <v>8.0080536015802131E-2</v>
      </c>
    </row>
    <row r="38" spans="1:8" x14ac:dyDescent="0.25">
      <c r="A38" s="4">
        <v>4</v>
      </c>
      <c r="B38" s="4">
        <f t="shared" si="6"/>
        <v>1.8105472314400366</v>
      </c>
      <c r="C38" s="4">
        <f t="shared" si="1"/>
        <v>2.6390406386375904</v>
      </c>
      <c r="D38" s="4">
        <f t="shared" si="2"/>
        <v>0.23325495761027201</v>
      </c>
      <c r="E38" s="13">
        <f t="shared" si="3"/>
        <v>0.35355339059327384</v>
      </c>
      <c r="F38" s="13">
        <f t="shared" si="4"/>
        <v>8.2468081135802035E-2</v>
      </c>
      <c r="G38" s="4">
        <v>2</v>
      </c>
      <c r="H38" s="13">
        <f t="shared" si="5"/>
        <v>2.4885392663766447E-2</v>
      </c>
    </row>
    <row r="39" spans="1:8" x14ac:dyDescent="0.25">
      <c r="A39" s="4">
        <v>5</v>
      </c>
      <c r="B39" s="4">
        <f t="shared" si="6"/>
        <v>2.2631840393000457</v>
      </c>
      <c r="C39" s="4">
        <f t="shared" si="1"/>
        <v>3.5610009978712354</v>
      </c>
      <c r="D39" s="4">
        <f t="shared" si="2"/>
        <v>0.14881333751291037</v>
      </c>
      <c r="E39" s="13">
        <f t="shared" si="3"/>
        <v>0.35355339059327384</v>
      </c>
      <c r="F39" s="13">
        <f t="shared" si="4"/>
        <v>5.2613460043190688E-2</v>
      </c>
      <c r="G39" s="4">
        <v>4</v>
      </c>
      <c r="H39" s="13">
        <f t="shared" si="5"/>
        <v>3.1753051472559961E-2</v>
      </c>
    </row>
    <row r="40" spans="1:8" x14ac:dyDescent="0.25">
      <c r="A40" s="4">
        <v>6</v>
      </c>
      <c r="B40" s="4">
        <f t="shared" si="6"/>
        <v>2.7158208471600549</v>
      </c>
      <c r="C40" s="4">
        <f t="shared" si="1"/>
        <v>4.6878414369345798</v>
      </c>
      <c r="D40" s="4">
        <f t="shared" si="2"/>
        <v>9.8523681066107038E-2</v>
      </c>
      <c r="E40" s="13">
        <f t="shared" si="3"/>
        <v>0.35355339059327384</v>
      </c>
      <c r="F40" s="13">
        <f t="shared" si="4"/>
        <v>3.4833381494652482E-2</v>
      </c>
      <c r="G40" s="4">
        <v>2</v>
      </c>
      <c r="H40" s="13">
        <f t="shared" si="5"/>
        <v>1.0511247071139609E-2</v>
      </c>
    </row>
    <row r="41" spans="1:8" x14ac:dyDescent="0.25">
      <c r="A41" s="4">
        <v>7</v>
      </c>
      <c r="B41" s="4">
        <f t="shared" si="6"/>
        <v>3.168457655020064</v>
      </c>
      <c r="C41" s="4">
        <f t="shared" si="1"/>
        <v>6.0195619558276219</v>
      </c>
      <c r="D41" s="4">
        <f t="shared" si="2"/>
        <v>6.7709977093287757E-2</v>
      </c>
      <c r="E41" s="13">
        <f t="shared" si="3"/>
        <v>0.35355339059327384</v>
      </c>
      <c r="F41" s="13">
        <f t="shared" si="4"/>
        <v>2.3939091978324792E-2</v>
      </c>
      <c r="G41" s="4">
        <v>4</v>
      </c>
      <c r="H41" s="13">
        <f t="shared" si="5"/>
        <v>1.444761890151478E-2</v>
      </c>
    </row>
    <row r="42" spans="1:8" x14ac:dyDescent="0.25">
      <c r="A42" s="4">
        <v>8</v>
      </c>
      <c r="B42" s="4">
        <f t="shared" si="6"/>
        <v>3.6210944628800732</v>
      </c>
      <c r="C42" s="4">
        <f t="shared" si="1"/>
        <v>7.5561625545503626</v>
      </c>
      <c r="D42" s="4">
        <f t="shared" si="2"/>
        <v>4.8144653078831076E-2</v>
      </c>
      <c r="E42" s="13">
        <f t="shared" si="3"/>
        <v>0.35355339059327384</v>
      </c>
      <c r="F42" s="13">
        <f t="shared" si="4"/>
        <v>1.7021705334957629E-2</v>
      </c>
      <c r="G42" s="4">
        <v>2</v>
      </c>
      <c r="H42" s="13">
        <f t="shared" si="5"/>
        <v>5.1364335780992726E-3</v>
      </c>
    </row>
    <row r="43" spans="1:8" x14ac:dyDescent="0.25">
      <c r="A43" s="4">
        <v>9</v>
      </c>
      <c r="B43" s="4">
        <f t="shared" si="6"/>
        <v>4.0737312707400823</v>
      </c>
      <c r="C43" s="4">
        <f t="shared" si="1"/>
        <v>9.2976432331028036</v>
      </c>
      <c r="D43" s="4">
        <f t="shared" si="2"/>
        <v>3.527286073737243E-2</v>
      </c>
      <c r="E43" s="13">
        <f t="shared" si="3"/>
        <v>0.35355339059327384</v>
      </c>
      <c r="F43" s="13">
        <f t="shared" si="4"/>
        <v>1.2470839509622389E-2</v>
      </c>
      <c r="G43" s="4">
        <v>4</v>
      </c>
      <c r="H43" s="13">
        <f t="shared" si="5"/>
        <v>7.526347982626613E-3</v>
      </c>
    </row>
    <row r="44" spans="1:8" x14ac:dyDescent="0.25">
      <c r="A44" s="4">
        <v>10</v>
      </c>
      <c r="B44" s="4">
        <f t="shared" si="6"/>
        <v>4.5263680786000915</v>
      </c>
      <c r="C44" s="4">
        <f t="shared" si="1"/>
        <v>11.244003991484941</v>
      </c>
      <c r="D44" s="4">
        <f t="shared" si="2"/>
        <v>2.6522747657188935E-2</v>
      </c>
      <c r="E44" s="13">
        <f t="shared" si="3"/>
        <v>0.35355339059327384</v>
      </c>
      <c r="F44" s="13">
        <f t="shared" si="4"/>
        <v>9.3772073620489588E-3</v>
      </c>
      <c r="G44" s="4">
        <v>2</v>
      </c>
      <c r="H44" s="13">
        <f t="shared" si="5"/>
        <v>2.8296461379994785E-3</v>
      </c>
    </row>
    <row r="45" spans="1:8" x14ac:dyDescent="0.25">
      <c r="A45" s="4">
        <v>11</v>
      </c>
      <c r="B45" s="4">
        <f t="shared" si="6"/>
        <v>4.9790048864601006</v>
      </c>
      <c r="C45" s="4">
        <f t="shared" si="1"/>
        <v>13.395244829696781</v>
      </c>
      <c r="D45" s="4">
        <f t="shared" si="2"/>
        <v>2.0397362600406539E-2</v>
      </c>
      <c r="E45" s="13">
        <f t="shared" si="3"/>
        <v>0.35355339059327384</v>
      </c>
      <c r="F45" s="13">
        <f t="shared" si="4"/>
        <v>7.2115567065341689E-3</v>
      </c>
      <c r="G45" s="4">
        <v>4</v>
      </c>
      <c r="H45" s="13">
        <f t="shared" si="5"/>
        <v>4.3522880097960895E-3</v>
      </c>
    </row>
    <row r="46" spans="1:8" x14ac:dyDescent="0.25">
      <c r="A46" s="4">
        <v>12</v>
      </c>
      <c r="B46" s="4">
        <f t="shared" si="6"/>
        <v>5.4316416943201098</v>
      </c>
      <c r="C46" s="4">
        <f t="shared" si="1"/>
        <v>15.751365747738317</v>
      </c>
      <c r="D46" s="4">
        <f t="shared" si="2"/>
        <v>1.5996415493755797E-2</v>
      </c>
      <c r="E46" s="13">
        <f t="shared" si="3"/>
        <v>0.35355339059327384</v>
      </c>
      <c r="F46" s="13">
        <f t="shared" si="4"/>
        <v>5.6555869351561407E-3</v>
      </c>
      <c r="G46" s="4">
        <v>2</v>
      </c>
      <c r="H46" s="13">
        <f t="shared" si="5"/>
        <v>1.7066178779358986E-3</v>
      </c>
    </row>
    <row r="47" spans="1:8" x14ac:dyDescent="0.25">
      <c r="A47" s="4">
        <v>13</v>
      </c>
      <c r="B47" s="4">
        <f t="shared" si="6"/>
        <v>5.8842785021801189</v>
      </c>
      <c r="C47" s="4">
        <f t="shared" si="1"/>
        <v>18.312366745609552</v>
      </c>
      <c r="D47" s="4">
        <f t="shared" si="2"/>
        <v>1.2760958133007544E-2</v>
      </c>
      <c r="E47" s="13">
        <f t="shared" si="3"/>
        <v>0.35355339059327384</v>
      </c>
      <c r="F47" s="13">
        <f t="shared" si="4"/>
        <v>4.5116800151436308E-3</v>
      </c>
      <c r="G47" s="4">
        <v>4</v>
      </c>
      <c r="H47" s="13">
        <f t="shared" si="5"/>
        <v>2.7228699201872143E-3</v>
      </c>
    </row>
    <row r="48" spans="1:8" x14ac:dyDescent="0.25">
      <c r="A48" s="4">
        <v>14</v>
      </c>
      <c r="B48" s="4">
        <f t="shared" si="6"/>
        <v>6.3369153100401281</v>
      </c>
      <c r="C48" s="4">
        <f t="shared" si="1"/>
        <v>21.078247823310488</v>
      </c>
      <c r="D48" s="4">
        <f t="shared" si="2"/>
        <v>1.0333518956199753E-2</v>
      </c>
      <c r="E48" s="13">
        <f t="shared" si="3"/>
        <v>0.35355339059327384</v>
      </c>
      <c r="F48" s="13">
        <f t="shared" si="4"/>
        <v>3.6534506637242907E-3</v>
      </c>
      <c r="G48" s="4">
        <v>2</v>
      </c>
      <c r="H48" s="13">
        <f t="shared" si="5"/>
        <v>1.1024574974014632E-3</v>
      </c>
    </row>
    <row r="49" spans="1:8" x14ac:dyDescent="0.25">
      <c r="A49" s="4">
        <v>15</v>
      </c>
      <c r="B49" s="4">
        <f t="shared" si="6"/>
        <v>6.7895521179001372</v>
      </c>
      <c r="C49" s="4">
        <f t="shared" si="1"/>
        <v>24.049008980841119</v>
      </c>
      <c r="D49" s="4">
        <f t="shared" si="2"/>
        <v>8.4791871932281947E-3</v>
      </c>
      <c r="E49" s="13">
        <f t="shared" si="3"/>
        <v>0.35355339059327384</v>
      </c>
      <c r="F49" s="13">
        <f t="shared" si="4"/>
        <v>2.9978453816408932E-3</v>
      </c>
      <c r="G49" s="4">
        <v>4</v>
      </c>
      <c r="H49" s="13">
        <f t="shared" si="5"/>
        <v>1.8092468853384064E-3</v>
      </c>
    </row>
    <row r="50" spans="1:8" x14ac:dyDescent="0.25">
      <c r="A50" s="4">
        <v>16</v>
      </c>
      <c r="B50" s="4">
        <f t="shared" si="6"/>
        <v>7.2421889257601464</v>
      </c>
      <c r="C50" s="4">
        <f t="shared" si="1"/>
        <v>27.22465021820145</v>
      </c>
      <c r="D50" s="4">
        <f t="shared" si="2"/>
        <v>7.0397386619712949E-3</v>
      </c>
      <c r="E50" s="13">
        <f t="shared" si="3"/>
        <v>0.35355339059327384</v>
      </c>
      <c r="F50" s="13">
        <f t="shared" si="4"/>
        <v>2.4889234728305083E-3</v>
      </c>
      <c r="G50" s="4">
        <v>2</v>
      </c>
      <c r="H50" s="13">
        <f t="shared" si="5"/>
        <v>7.5105225049989968E-4</v>
      </c>
    </row>
    <row r="51" spans="1:8" x14ac:dyDescent="0.25">
      <c r="A51" s="4">
        <v>17</v>
      </c>
      <c r="B51" s="4">
        <f t="shared" si="6"/>
        <v>7.6948257336201555</v>
      </c>
      <c r="C51" s="4">
        <f t="shared" si="1"/>
        <v>30.605171535391481</v>
      </c>
      <c r="D51" s="4">
        <f t="shared" si="2"/>
        <v>5.9061948835298968E-3</v>
      </c>
      <c r="E51" s="13">
        <f t="shared" si="3"/>
        <v>0.35355339059327384</v>
      </c>
      <c r="F51" s="13">
        <f t="shared" si="4"/>
        <v>2.0881552265766411E-3</v>
      </c>
      <c r="G51" s="4">
        <v>4</v>
      </c>
      <c r="H51" s="13">
        <f t="shared" si="5"/>
        <v>1.2602345547651265E-3</v>
      </c>
    </row>
    <row r="52" spans="1:8" x14ac:dyDescent="0.25">
      <c r="A52" s="4">
        <v>18</v>
      </c>
      <c r="B52" s="4">
        <f t="shared" si="6"/>
        <v>8.1474625414801647</v>
      </c>
      <c r="C52" s="4">
        <f t="shared" si="1"/>
        <v>34.190572932411214</v>
      </c>
      <c r="D52" s="4">
        <f t="shared" si="2"/>
        <v>5.0019625116324443E-3</v>
      </c>
      <c r="E52" s="13">
        <f t="shared" si="3"/>
        <v>0.35355339059327384</v>
      </c>
      <c r="F52" s="13">
        <f t="shared" si="4"/>
        <v>1.7684608056080986E-3</v>
      </c>
      <c r="G52" s="4">
        <v>2</v>
      </c>
      <c r="H52" s="13">
        <f t="shared" si="5"/>
        <v>5.3364696925065991E-4</v>
      </c>
    </row>
    <row r="53" spans="1:8" x14ac:dyDescent="0.25">
      <c r="A53" s="4">
        <v>19</v>
      </c>
      <c r="B53" s="4">
        <f t="shared" si="6"/>
        <v>8.6000993493401729</v>
      </c>
      <c r="C53" s="4">
        <f t="shared" si="1"/>
        <v>37.98085440926063</v>
      </c>
      <c r="D53" s="4">
        <f t="shared" si="2"/>
        <v>4.2722130721081254E-3</v>
      </c>
      <c r="E53" s="13">
        <f t="shared" si="3"/>
        <v>0.35355339059327384</v>
      </c>
      <c r="F53" s="13">
        <f t="shared" si="4"/>
        <v>1.5104554169807344E-3</v>
      </c>
      <c r="G53" s="4">
        <v>4</v>
      </c>
      <c r="H53" s="13">
        <f t="shared" si="5"/>
        <v>9.1158362447602481E-4</v>
      </c>
    </row>
    <row r="54" spans="1:8" x14ac:dyDescent="0.25">
      <c r="A54" s="4">
        <v>20</v>
      </c>
      <c r="B54" s="4">
        <f t="shared" si="6"/>
        <v>9.052736157200183</v>
      </c>
      <c r="C54" s="4">
        <f t="shared" si="1"/>
        <v>41.976015965939766</v>
      </c>
      <c r="D54" s="4">
        <f t="shared" si="2"/>
        <v>3.6770384856996451E-3</v>
      </c>
      <c r="E54" s="13">
        <f t="shared" si="3"/>
        <v>0.35355339059327384</v>
      </c>
      <c r="F54" s="13">
        <f t="shared" si="4"/>
        <v>1.3000294239610668E-3</v>
      </c>
      <c r="G54" s="4">
        <v>1</v>
      </c>
      <c r="H54" s="13">
        <f t="shared" si="5"/>
        <v>1.9614705619527459E-4</v>
      </c>
    </row>
    <row r="55" spans="1:8" x14ac:dyDescent="0.25">
      <c r="H55" s="14">
        <f>SUM(H34:H54)</f>
        <v>0.49393420411326999</v>
      </c>
    </row>
  </sheetData>
  <mergeCells count="1">
    <mergeCell ref="D19:E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6" workbookViewId="0">
      <selection activeCell="B21" sqref="B21"/>
    </sheetView>
  </sheetViews>
  <sheetFormatPr baseColWidth="10" defaultRowHeight="15" x14ac:dyDescent="0.25"/>
  <cols>
    <col min="2" max="4" width="16.28515625" customWidth="1"/>
    <col min="5" max="5" width="20" customWidth="1"/>
    <col min="7" max="7" width="13.85546875" customWidth="1"/>
    <col min="8" max="8" width="19.85546875" customWidth="1"/>
    <col min="9" max="9" width="20.7109375" customWidth="1"/>
    <col min="10" max="10" width="17" customWidth="1"/>
  </cols>
  <sheetData>
    <row r="1" spans="1:10" ht="40.5" customHeight="1" x14ac:dyDescent="0.25">
      <c r="A1" s="5" t="s">
        <v>7</v>
      </c>
      <c r="B1" s="5" t="s">
        <v>8</v>
      </c>
      <c r="C1" s="5" t="s">
        <v>10</v>
      </c>
      <c r="D1" s="5" t="s">
        <v>11</v>
      </c>
      <c r="E1" s="8"/>
      <c r="F1" s="8" t="s">
        <v>12</v>
      </c>
      <c r="G1" s="8"/>
      <c r="H1" s="4"/>
      <c r="I1" s="4"/>
    </row>
    <row r="2" spans="1:10" x14ac:dyDescent="0.25">
      <c r="A2" s="6">
        <v>1</v>
      </c>
      <c r="B2" s="7">
        <v>105</v>
      </c>
      <c r="C2" s="20">
        <v>92</v>
      </c>
      <c r="D2" s="19">
        <f>3*60+45</f>
        <v>225</v>
      </c>
      <c r="E2" s="4">
        <f>POWER(B2,2)</f>
        <v>11025</v>
      </c>
      <c r="F2" s="21">
        <f>+B2*D2</f>
        <v>23625</v>
      </c>
      <c r="G2" s="4">
        <f>POWER(D2,2)</f>
        <v>50625</v>
      </c>
      <c r="H2" s="4">
        <f>POWER(D2-$B$12-($B$11*B2),2)</f>
        <v>1776.9780155087935</v>
      </c>
      <c r="I2" s="4">
        <f>POWER(B2-$B$7,2)</f>
        <v>798.0625</v>
      </c>
    </row>
    <row r="3" spans="1:10" x14ac:dyDescent="0.25">
      <c r="A3" s="6">
        <v>2</v>
      </c>
      <c r="B3" s="7">
        <v>160</v>
      </c>
      <c r="C3" s="20">
        <v>173</v>
      </c>
      <c r="D3" s="19">
        <f>6*60+40</f>
        <v>400</v>
      </c>
      <c r="E3" s="4">
        <f>POWER(B3,2)</f>
        <v>25600</v>
      </c>
      <c r="F3" s="21">
        <f>+B3*D3</f>
        <v>64000</v>
      </c>
      <c r="G3" s="4">
        <f>POWER(D3,2)</f>
        <v>160000</v>
      </c>
      <c r="H3" s="4">
        <f>POWER(D3-$B$12-($B$11*B3),2)</f>
        <v>1693.7239911131651</v>
      </c>
      <c r="I3" s="4">
        <f>POWER(B3-$B$7,2)</f>
        <v>715.5625</v>
      </c>
    </row>
    <row r="4" spans="1:10" x14ac:dyDescent="0.25">
      <c r="A4" s="6">
        <v>3</v>
      </c>
      <c r="B4" s="7">
        <v>108</v>
      </c>
      <c r="C4" s="20">
        <v>102</v>
      </c>
      <c r="D4" s="19">
        <f>4*60+37</f>
        <v>277</v>
      </c>
      <c r="E4" s="4">
        <f>POWER(B4,2)</f>
        <v>11664</v>
      </c>
      <c r="F4" s="21">
        <f>+B4*D4</f>
        <v>29916</v>
      </c>
      <c r="G4" s="4">
        <f>POWER(D4,2)</f>
        <v>76729</v>
      </c>
      <c r="H4" s="4">
        <f>POWER(D4-$B$12-($B$11*B4),2)</f>
        <v>23.468801047950301</v>
      </c>
      <c r="I4" s="4">
        <f>POWER(B4-$B$7,2)</f>
        <v>637.5625</v>
      </c>
    </row>
    <row r="5" spans="1:10" x14ac:dyDescent="0.25">
      <c r="A5" s="6">
        <v>4</v>
      </c>
      <c r="B5" s="7">
        <v>160</v>
      </c>
      <c r="C5" s="20">
        <v>166</v>
      </c>
      <c r="D5" s="19">
        <f>355</f>
        <v>355</v>
      </c>
      <c r="E5" s="4">
        <f>POWER(B5,2)</f>
        <v>25600</v>
      </c>
      <c r="F5" s="21">
        <f>+B5*D5</f>
        <v>56800</v>
      </c>
      <c r="G5" s="4">
        <f>POWER(D5,2)</f>
        <v>126025</v>
      </c>
      <c r="H5" s="4">
        <f>POWER(D5-$B$12-($B$11*B5),2)</f>
        <v>14.784962455074824</v>
      </c>
      <c r="I5" s="4">
        <f>POWER(B5-$B$7,2)</f>
        <v>715.5625</v>
      </c>
    </row>
    <row r="6" spans="1:10" x14ac:dyDescent="0.25">
      <c r="B6">
        <f>SUM(B2:B5)</f>
        <v>533</v>
      </c>
      <c r="D6" s="23">
        <f t="shared" ref="D6:I6" si="0">SUM(D2:D5)</f>
        <v>1257</v>
      </c>
      <c r="E6">
        <f t="shared" si="0"/>
        <v>73889</v>
      </c>
      <c r="F6" s="22">
        <f t="shared" si="0"/>
        <v>174341</v>
      </c>
      <c r="G6" s="18">
        <f t="shared" si="0"/>
        <v>413379</v>
      </c>
      <c r="H6" s="18">
        <f t="shared" si="0"/>
        <v>3508.9557701249837</v>
      </c>
      <c r="I6" s="18">
        <f t="shared" si="0"/>
        <v>2866.75</v>
      </c>
      <c r="J6" s="18"/>
    </row>
    <row r="7" spans="1:10" x14ac:dyDescent="0.25">
      <c r="B7">
        <f>+B6/B9</f>
        <v>133.25</v>
      </c>
      <c r="D7">
        <f>+D6/B9</f>
        <v>314.25</v>
      </c>
      <c r="E7">
        <f>+E6/10</f>
        <v>7388.9</v>
      </c>
      <c r="G7" s="17"/>
      <c r="H7" s="17"/>
      <c r="I7" s="17"/>
      <c r="J7" s="17"/>
    </row>
    <row r="9" spans="1:10" ht="21" x14ac:dyDescent="0.35">
      <c r="A9" s="9" t="s">
        <v>31</v>
      </c>
      <c r="B9">
        <v>4</v>
      </c>
    </row>
    <row r="10" spans="1:10" ht="23.25" x14ac:dyDescent="0.35">
      <c r="A10" s="12" t="s">
        <v>30</v>
      </c>
      <c r="B10">
        <v>386</v>
      </c>
    </row>
    <row r="11" spans="1:10" ht="21" x14ac:dyDescent="0.35">
      <c r="A11" s="9" t="s">
        <v>14</v>
      </c>
      <c r="B11">
        <f>+((G6)-(10*B7*D7))/(F6-(10*(POWER(B7,2))))</f>
        <v>1.6671073608896838</v>
      </c>
    </row>
    <row r="12" spans="1:10" ht="21" x14ac:dyDescent="0.35">
      <c r="A12" s="9" t="s">
        <v>17</v>
      </c>
      <c r="B12">
        <f>+D7-B11*B7</f>
        <v>92.107944161449637</v>
      </c>
    </row>
    <row r="13" spans="1:10" ht="26.25" x14ac:dyDescent="0.4">
      <c r="A13" s="10" t="s">
        <v>15</v>
      </c>
      <c r="B13" s="24" t="e">
        <f>(10*G6-B6*D6)/SQRT(((10*F6)-POWER(B6,2))*(10*H6-POWER(D6,2)))</f>
        <v>#NUM!</v>
      </c>
    </row>
    <row r="14" spans="1:10" ht="26.25" x14ac:dyDescent="0.4">
      <c r="A14" s="12" t="s">
        <v>16</v>
      </c>
      <c r="B14" t="e">
        <f>POWER(B13,2)</f>
        <v>#NUM!</v>
      </c>
    </row>
    <row r="15" spans="1:10" ht="23.25" x14ac:dyDescent="0.35">
      <c r="A15" s="12" t="s">
        <v>25</v>
      </c>
      <c r="B15">
        <f>+B12+B11*B10</f>
        <v>735.61138546486757</v>
      </c>
    </row>
    <row r="16" spans="1:10" x14ac:dyDescent="0.25">
      <c r="A16" s="15" t="s">
        <v>13</v>
      </c>
      <c r="B16" t="e">
        <f>(B13*SQRT(B9-2))/SQRT(1-B14)</f>
        <v>#NUM!</v>
      </c>
    </row>
    <row r="17" spans="1:5" x14ac:dyDescent="0.25">
      <c r="A17" s="15" t="s">
        <v>20</v>
      </c>
      <c r="B17">
        <f>+B9-2</f>
        <v>2</v>
      </c>
    </row>
    <row r="18" spans="1:5" x14ac:dyDescent="0.25">
      <c r="A18" s="15" t="s">
        <v>23</v>
      </c>
      <c r="B18" s="14">
        <f>+H55</f>
        <v>0.49393420411326999</v>
      </c>
    </row>
    <row r="19" spans="1:5" x14ac:dyDescent="0.25">
      <c r="A19" s="15" t="s">
        <v>18</v>
      </c>
      <c r="B19">
        <f>1-(2*B18)</f>
        <v>1.2131591773460015E-2</v>
      </c>
      <c r="D19" s="25"/>
      <c r="E19" s="25"/>
    </row>
    <row r="20" spans="1:5" x14ac:dyDescent="0.25">
      <c r="A20" s="15" t="s">
        <v>24</v>
      </c>
      <c r="B20">
        <f>SQRT((1/(B9-2))*I6)</f>
        <v>37.859939249819192</v>
      </c>
    </row>
    <row r="21" spans="1:5" x14ac:dyDescent="0.25">
      <c r="A21" s="15" t="s">
        <v>26</v>
      </c>
      <c r="B21" s="16">
        <v>1.38621520996093</v>
      </c>
    </row>
    <row r="22" spans="1:5" x14ac:dyDescent="0.25">
      <c r="A22" s="15" t="s">
        <v>27</v>
      </c>
      <c r="B22" t="e">
        <f>B21*B20*SQRT(1+(1/(B9-2))+(POWER(B10-B7,2)/J6))</f>
        <v>#DIV/0!</v>
      </c>
    </row>
    <row r="23" spans="1:5" x14ac:dyDescent="0.25">
      <c r="A23" s="15" t="s">
        <v>28</v>
      </c>
      <c r="B23" t="e">
        <f>+B15+B22</f>
        <v>#DIV/0!</v>
      </c>
    </row>
    <row r="24" spans="1:5" x14ac:dyDescent="0.25">
      <c r="A24" s="15" t="s">
        <v>29</v>
      </c>
      <c r="B24" t="e">
        <f>+B15-B22</f>
        <v>#DIV/0!</v>
      </c>
    </row>
    <row r="25" spans="1:5" x14ac:dyDescent="0.25">
      <c r="A25" s="15"/>
    </row>
    <row r="26" spans="1:5" x14ac:dyDescent="0.25">
      <c r="A26" s="15"/>
    </row>
    <row r="27" spans="1:5" x14ac:dyDescent="0.25">
      <c r="A27" t="s">
        <v>19</v>
      </c>
      <c r="B27">
        <v>1.0000000000000001E-5</v>
      </c>
    </row>
    <row r="28" spans="1:5" x14ac:dyDescent="0.25">
      <c r="A28" t="s">
        <v>20</v>
      </c>
      <c r="B28">
        <f>+B17</f>
        <v>2</v>
      </c>
    </row>
    <row r="29" spans="1:5" x14ac:dyDescent="0.25">
      <c r="A29" t="s">
        <v>13</v>
      </c>
      <c r="B29" t="e">
        <f>+B16</f>
        <v>#NUM!</v>
      </c>
    </row>
    <row r="30" spans="1:5" x14ac:dyDescent="0.25">
      <c r="A30" t="s">
        <v>21</v>
      </c>
      <c r="B30">
        <v>0.45263680786000915</v>
      </c>
    </row>
    <row r="31" spans="1:5" x14ac:dyDescent="0.25">
      <c r="A31" t="s">
        <v>22</v>
      </c>
      <c r="B31">
        <v>20</v>
      </c>
    </row>
    <row r="33" spans="1:8" ht="60" customHeight="1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>
        <v>0</v>
      </c>
      <c r="B34" s="4">
        <v>0</v>
      </c>
      <c r="C34" s="4">
        <f>1+(POWER(+B34,2)/$B$28)</f>
        <v>1</v>
      </c>
      <c r="D34" s="4">
        <f>POWER(C34,-(($B$28+1)/2))</f>
        <v>1</v>
      </c>
      <c r="E34" s="13">
        <f>_xlfn.GAMMA(($B$28+1)/2)/(POWER($B$28*PI(),1/2) * _xlfn.GAMMA($B$28/2))</f>
        <v>0.35355339059327384</v>
      </c>
      <c r="F34" s="13">
        <f>+E34*D34</f>
        <v>0.35355339059327384</v>
      </c>
      <c r="G34" s="4">
        <v>1</v>
      </c>
      <c r="H34" s="13">
        <f>($B$30/3)*G34*F34</f>
        <v>5.334375937540748E-2</v>
      </c>
    </row>
    <row r="35" spans="1:8" x14ac:dyDescent="0.25">
      <c r="A35" s="4">
        <v>1</v>
      </c>
      <c r="B35" s="4">
        <f>+B34+$B$30</f>
        <v>0.45263680786000915</v>
      </c>
      <c r="C35" s="4">
        <f t="shared" ref="C35:C54" si="1">1+(POWER(+B35,2)/$B$28)</f>
        <v>1.1024400399148495</v>
      </c>
      <c r="D35" s="4">
        <f t="shared" ref="D35:D54" si="2">POWER(C35,-(($B$28+1)/2))</f>
        <v>0.86390807376598733</v>
      </c>
      <c r="E35" s="13">
        <f t="shared" ref="E35:E54" si="3">_xlfn.GAMMA(($B$28+1)/2)/(POWER($B$28*PI(),1/2) * _xlfn.GAMMA($B$28/2))</f>
        <v>0.35355339059327384</v>
      </c>
      <c r="F35" s="13">
        <f t="shared" ref="F35:F54" si="4">+E35*D35</f>
        <v>0.30543762864086893</v>
      </c>
      <c r="G35" s="4">
        <v>4</v>
      </c>
      <c r="H35" s="13">
        <f t="shared" ref="H35:H54" si="5">($B$30/3)*G35*F35</f>
        <v>0.18433641763777842</v>
      </c>
    </row>
    <row r="36" spans="1:8" x14ac:dyDescent="0.25">
      <c r="A36" s="4">
        <v>2</v>
      </c>
      <c r="B36" s="4">
        <f t="shared" ref="B36:B54" si="6">+B35+$B$30</f>
        <v>0.9052736157200183</v>
      </c>
      <c r="C36" s="4">
        <f t="shared" si="1"/>
        <v>1.4097601596593976</v>
      </c>
      <c r="D36" s="4">
        <f t="shared" si="2"/>
        <v>0.59742329165606234</v>
      </c>
      <c r="E36" s="13">
        <f t="shared" si="3"/>
        <v>0.35355339059327384</v>
      </c>
      <c r="F36" s="13">
        <f t="shared" si="4"/>
        <v>0.21122103038439516</v>
      </c>
      <c r="G36" s="4">
        <v>2</v>
      </c>
      <c r="H36" s="13">
        <f t="shared" si="5"/>
        <v>6.3737608630729747E-2</v>
      </c>
    </row>
    <row r="37" spans="1:8" x14ac:dyDescent="0.25">
      <c r="A37" s="4">
        <v>3</v>
      </c>
      <c r="B37" s="4">
        <f t="shared" si="6"/>
        <v>1.3579104235800274</v>
      </c>
      <c r="C37" s="4">
        <f t="shared" si="1"/>
        <v>1.9219603592336449</v>
      </c>
      <c r="D37" s="4">
        <f t="shared" si="2"/>
        <v>0.37530414500895126</v>
      </c>
      <c r="E37" s="13">
        <f t="shared" si="3"/>
        <v>0.35355339059327384</v>
      </c>
      <c r="F37" s="13">
        <f t="shared" si="4"/>
        <v>0.13269005297162442</v>
      </c>
      <c r="G37" s="4">
        <v>4</v>
      </c>
      <c r="H37" s="13">
        <f t="shared" si="5"/>
        <v>8.0080536015802131E-2</v>
      </c>
    </row>
    <row r="38" spans="1:8" x14ac:dyDescent="0.25">
      <c r="A38" s="4">
        <v>4</v>
      </c>
      <c r="B38" s="4">
        <f t="shared" si="6"/>
        <v>1.8105472314400366</v>
      </c>
      <c r="C38" s="4">
        <f t="shared" si="1"/>
        <v>2.6390406386375904</v>
      </c>
      <c r="D38" s="4">
        <f t="shared" si="2"/>
        <v>0.23325495761027201</v>
      </c>
      <c r="E38" s="13">
        <f t="shared" si="3"/>
        <v>0.35355339059327384</v>
      </c>
      <c r="F38" s="13">
        <f t="shared" si="4"/>
        <v>8.2468081135802035E-2</v>
      </c>
      <c r="G38" s="4">
        <v>2</v>
      </c>
      <c r="H38" s="13">
        <f t="shared" si="5"/>
        <v>2.4885392663766447E-2</v>
      </c>
    </row>
    <row r="39" spans="1:8" x14ac:dyDescent="0.25">
      <c r="A39" s="4">
        <v>5</v>
      </c>
      <c r="B39" s="4">
        <f t="shared" si="6"/>
        <v>2.2631840393000457</v>
      </c>
      <c r="C39" s="4">
        <f t="shared" si="1"/>
        <v>3.5610009978712354</v>
      </c>
      <c r="D39" s="4">
        <f t="shared" si="2"/>
        <v>0.14881333751291037</v>
      </c>
      <c r="E39" s="13">
        <f t="shared" si="3"/>
        <v>0.35355339059327384</v>
      </c>
      <c r="F39" s="13">
        <f t="shared" si="4"/>
        <v>5.2613460043190688E-2</v>
      </c>
      <c r="G39" s="4">
        <v>4</v>
      </c>
      <c r="H39" s="13">
        <f t="shared" si="5"/>
        <v>3.1753051472559961E-2</v>
      </c>
    </row>
    <row r="40" spans="1:8" x14ac:dyDescent="0.25">
      <c r="A40" s="4">
        <v>6</v>
      </c>
      <c r="B40" s="4">
        <f t="shared" si="6"/>
        <v>2.7158208471600549</v>
      </c>
      <c r="C40" s="4">
        <f t="shared" si="1"/>
        <v>4.6878414369345798</v>
      </c>
      <c r="D40" s="4">
        <f t="shared" si="2"/>
        <v>9.8523681066107038E-2</v>
      </c>
      <c r="E40" s="13">
        <f t="shared" si="3"/>
        <v>0.35355339059327384</v>
      </c>
      <c r="F40" s="13">
        <f t="shared" si="4"/>
        <v>3.4833381494652482E-2</v>
      </c>
      <c r="G40" s="4">
        <v>2</v>
      </c>
      <c r="H40" s="13">
        <f t="shared" si="5"/>
        <v>1.0511247071139609E-2</v>
      </c>
    </row>
    <row r="41" spans="1:8" x14ac:dyDescent="0.25">
      <c r="A41" s="4">
        <v>7</v>
      </c>
      <c r="B41" s="4">
        <f t="shared" si="6"/>
        <v>3.168457655020064</v>
      </c>
      <c r="C41" s="4">
        <f t="shared" si="1"/>
        <v>6.0195619558276219</v>
      </c>
      <c r="D41" s="4">
        <f t="shared" si="2"/>
        <v>6.7709977093287757E-2</v>
      </c>
      <c r="E41" s="13">
        <f t="shared" si="3"/>
        <v>0.35355339059327384</v>
      </c>
      <c r="F41" s="13">
        <f t="shared" si="4"/>
        <v>2.3939091978324792E-2</v>
      </c>
      <c r="G41" s="4">
        <v>4</v>
      </c>
      <c r="H41" s="13">
        <f t="shared" si="5"/>
        <v>1.444761890151478E-2</v>
      </c>
    </row>
    <row r="42" spans="1:8" x14ac:dyDescent="0.25">
      <c r="A42" s="4">
        <v>8</v>
      </c>
      <c r="B42" s="4">
        <f t="shared" si="6"/>
        <v>3.6210944628800732</v>
      </c>
      <c r="C42" s="4">
        <f t="shared" si="1"/>
        <v>7.5561625545503626</v>
      </c>
      <c r="D42" s="4">
        <f t="shared" si="2"/>
        <v>4.8144653078831076E-2</v>
      </c>
      <c r="E42" s="13">
        <f t="shared" si="3"/>
        <v>0.35355339059327384</v>
      </c>
      <c r="F42" s="13">
        <f t="shared" si="4"/>
        <v>1.7021705334957629E-2</v>
      </c>
      <c r="G42" s="4">
        <v>2</v>
      </c>
      <c r="H42" s="13">
        <f t="shared" si="5"/>
        <v>5.1364335780992726E-3</v>
      </c>
    </row>
    <row r="43" spans="1:8" x14ac:dyDescent="0.25">
      <c r="A43" s="4">
        <v>9</v>
      </c>
      <c r="B43" s="4">
        <f t="shared" si="6"/>
        <v>4.0737312707400823</v>
      </c>
      <c r="C43" s="4">
        <f t="shared" si="1"/>
        <v>9.2976432331028036</v>
      </c>
      <c r="D43" s="4">
        <f t="shared" si="2"/>
        <v>3.527286073737243E-2</v>
      </c>
      <c r="E43" s="13">
        <f t="shared" si="3"/>
        <v>0.35355339059327384</v>
      </c>
      <c r="F43" s="13">
        <f t="shared" si="4"/>
        <v>1.2470839509622389E-2</v>
      </c>
      <c r="G43" s="4">
        <v>4</v>
      </c>
      <c r="H43" s="13">
        <f t="shared" si="5"/>
        <v>7.526347982626613E-3</v>
      </c>
    </row>
    <row r="44" spans="1:8" x14ac:dyDescent="0.25">
      <c r="A44" s="4">
        <v>10</v>
      </c>
      <c r="B44" s="4">
        <f t="shared" si="6"/>
        <v>4.5263680786000915</v>
      </c>
      <c r="C44" s="4">
        <f t="shared" si="1"/>
        <v>11.244003991484941</v>
      </c>
      <c r="D44" s="4">
        <f t="shared" si="2"/>
        <v>2.6522747657188935E-2</v>
      </c>
      <c r="E44" s="13">
        <f t="shared" si="3"/>
        <v>0.35355339059327384</v>
      </c>
      <c r="F44" s="13">
        <f t="shared" si="4"/>
        <v>9.3772073620489588E-3</v>
      </c>
      <c r="G44" s="4">
        <v>2</v>
      </c>
      <c r="H44" s="13">
        <f t="shared" si="5"/>
        <v>2.8296461379994785E-3</v>
      </c>
    </row>
    <row r="45" spans="1:8" x14ac:dyDescent="0.25">
      <c r="A45" s="4">
        <v>11</v>
      </c>
      <c r="B45" s="4">
        <f t="shared" si="6"/>
        <v>4.9790048864601006</v>
      </c>
      <c r="C45" s="4">
        <f t="shared" si="1"/>
        <v>13.395244829696781</v>
      </c>
      <c r="D45" s="4">
        <f t="shared" si="2"/>
        <v>2.0397362600406539E-2</v>
      </c>
      <c r="E45" s="13">
        <f t="shared" si="3"/>
        <v>0.35355339059327384</v>
      </c>
      <c r="F45" s="13">
        <f t="shared" si="4"/>
        <v>7.2115567065341689E-3</v>
      </c>
      <c r="G45" s="4">
        <v>4</v>
      </c>
      <c r="H45" s="13">
        <f t="shared" si="5"/>
        <v>4.3522880097960895E-3</v>
      </c>
    </row>
    <row r="46" spans="1:8" x14ac:dyDescent="0.25">
      <c r="A46" s="4">
        <v>12</v>
      </c>
      <c r="B46" s="4">
        <f t="shared" si="6"/>
        <v>5.4316416943201098</v>
      </c>
      <c r="C46" s="4">
        <f t="shared" si="1"/>
        <v>15.751365747738317</v>
      </c>
      <c r="D46" s="4">
        <f t="shared" si="2"/>
        <v>1.5996415493755797E-2</v>
      </c>
      <c r="E46" s="13">
        <f t="shared" si="3"/>
        <v>0.35355339059327384</v>
      </c>
      <c r="F46" s="13">
        <f t="shared" si="4"/>
        <v>5.6555869351561407E-3</v>
      </c>
      <c r="G46" s="4">
        <v>2</v>
      </c>
      <c r="H46" s="13">
        <f t="shared" si="5"/>
        <v>1.7066178779358986E-3</v>
      </c>
    </row>
    <row r="47" spans="1:8" x14ac:dyDescent="0.25">
      <c r="A47" s="4">
        <v>13</v>
      </c>
      <c r="B47" s="4">
        <f t="shared" si="6"/>
        <v>5.8842785021801189</v>
      </c>
      <c r="C47" s="4">
        <f t="shared" si="1"/>
        <v>18.312366745609552</v>
      </c>
      <c r="D47" s="4">
        <f t="shared" si="2"/>
        <v>1.2760958133007544E-2</v>
      </c>
      <c r="E47" s="13">
        <f t="shared" si="3"/>
        <v>0.35355339059327384</v>
      </c>
      <c r="F47" s="13">
        <f t="shared" si="4"/>
        <v>4.5116800151436308E-3</v>
      </c>
      <c r="G47" s="4">
        <v>4</v>
      </c>
      <c r="H47" s="13">
        <f t="shared" si="5"/>
        <v>2.7228699201872143E-3</v>
      </c>
    </row>
    <row r="48" spans="1:8" x14ac:dyDescent="0.25">
      <c r="A48" s="4">
        <v>14</v>
      </c>
      <c r="B48" s="4">
        <f t="shared" si="6"/>
        <v>6.3369153100401281</v>
      </c>
      <c r="C48" s="4">
        <f t="shared" si="1"/>
        <v>21.078247823310488</v>
      </c>
      <c r="D48" s="4">
        <f t="shared" si="2"/>
        <v>1.0333518956199753E-2</v>
      </c>
      <c r="E48" s="13">
        <f t="shared" si="3"/>
        <v>0.35355339059327384</v>
      </c>
      <c r="F48" s="13">
        <f t="shared" si="4"/>
        <v>3.6534506637242907E-3</v>
      </c>
      <c r="G48" s="4">
        <v>2</v>
      </c>
      <c r="H48" s="13">
        <f t="shared" si="5"/>
        <v>1.1024574974014632E-3</v>
      </c>
    </row>
    <row r="49" spans="1:8" x14ac:dyDescent="0.25">
      <c r="A49" s="4">
        <v>15</v>
      </c>
      <c r="B49" s="4">
        <f t="shared" si="6"/>
        <v>6.7895521179001372</v>
      </c>
      <c r="C49" s="4">
        <f t="shared" si="1"/>
        <v>24.049008980841119</v>
      </c>
      <c r="D49" s="4">
        <f t="shared" si="2"/>
        <v>8.4791871932281947E-3</v>
      </c>
      <c r="E49" s="13">
        <f t="shared" si="3"/>
        <v>0.35355339059327384</v>
      </c>
      <c r="F49" s="13">
        <f t="shared" si="4"/>
        <v>2.9978453816408932E-3</v>
      </c>
      <c r="G49" s="4">
        <v>4</v>
      </c>
      <c r="H49" s="13">
        <f t="shared" si="5"/>
        <v>1.8092468853384064E-3</v>
      </c>
    </row>
    <row r="50" spans="1:8" x14ac:dyDescent="0.25">
      <c r="A50" s="4">
        <v>16</v>
      </c>
      <c r="B50" s="4">
        <f t="shared" si="6"/>
        <v>7.2421889257601464</v>
      </c>
      <c r="C50" s="4">
        <f t="shared" si="1"/>
        <v>27.22465021820145</v>
      </c>
      <c r="D50" s="4">
        <f t="shared" si="2"/>
        <v>7.0397386619712949E-3</v>
      </c>
      <c r="E50" s="13">
        <f t="shared" si="3"/>
        <v>0.35355339059327384</v>
      </c>
      <c r="F50" s="13">
        <f t="shared" si="4"/>
        <v>2.4889234728305083E-3</v>
      </c>
      <c r="G50" s="4">
        <v>2</v>
      </c>
      <c r="H50" s="13">
        <f t="shared" si="5"/>
        <v>7.5105225049989968E-4</v>
      </c>
    </row>
    <row r="51" spans="1:8" x14ac:dyDescent="0.25">
      <c r="A51" s="4">
        <v>17</v>
      </c>
      <c r="B51" s="4">
        <f t="shared" si="6"/>
        <v>7.6948257336201555</v>
      </c>
      <c r="C51" s="4">
        <f t="shared" si="1"/>
        <v>30.605171535391481</v>
      </c>
      <c r="D51" s="4">
        <f t="shared" si="2"/>
        <v>5.9061948835298968E-3</v>
      </c>
      <c r="E51" s="13">
        <f t="shared" si="3"/>
        <v>0.35355339059327384</v>
      </c>
      <c r="F51" s="13">
        <f t="shared" si="4"/>
        <v>2.0881552265766411E-3</v>
      </c>
      <c r="G51" s="4">
        <v>4</v>
      </c>
      <c r="H51" s="13">
        <f t="shared" si="5"/>
        <v>1.2602345547651265E-3</v>
      </c>
    </row>
    <row r="52" spans="1:8" x14ac:dyDescent="0.25">
      <c r="A52" s="4">
        <v>18</v>
      </c>
      <c r="B52" s="4">
        <f t="shared" si="6"/>
        <v>8.1474625414801647</v>
      </c>
      <c r="C52" s="4">
        <f t="shared" si="1"/>
        <v>34.190572932411214</v>
      </c>
      <c r="D52" s="4">
        <f t="shared" si="2"/>
        <v>5.0019625116324443E-3</v>
      </c>
      <c r="E52" s="13">
        <f t="shared" si="3"/>
        <v>0.35355339059327384</v>
      </c>
      <c r="F52" s="13">
        <f t="shared" si="4"/>
        <v>1.7684608056080986E-3</v>
      </c>
      <c r="G52" s="4">
        <v>2</v>
      </c>
      <c r="H52" s="13">
        <f t="shared" si="5"/>
        <v>5.3364696925065991E-4</v>
      </c>
    </row>
    <row r="53" spans="1:8" x14ac:dyDescent="0.25">
      <c r="A53" s="4">
        <v>19</v>
      </c>
      <c r="B53" s="4">
        <f t="shared" si="6"/>
        <v>8.6000993493401729</v>
      </c>
      <c r="C53" s="4">
        <f t="shared" si="1"/>
        <v>37.98085440926063</v>
      </c>
      <c r="D53" s="4">
        <f t="shared" si="2"/>
        <v>4.2722130721081254E-3</v>
      </c>
      <c r="E53" s="13">
        <f t="shared" si="3"/>
        <v>0.35355339059327384</v>
      </c>
      <c r="F53" s="13">
        <f t="shared" si="4"/>
        <v>1.5104554169807344E-3</v>
      </c>
      <c r="G53" s="4">
        <v>4</v>
      </c>
      <c r="H53" s="13">
        <f t="shared" si="5"/>
        <v>9.1158362447602481E-4</v>
      </c>
    </row>
    <row r="54" spans="1:8" x14ac:dyDescent="0.25">
      <c r="A54" s="4">
        <v>20</v>
      </c>
      <c r="B54" s="4">
        <f t="shared" si="6"/>
        <v>9.052736157200183</v>
      </c>
      <c r="C54" s="4">
        <f t="shared" si="1"/>
        <v>41.976015965939766</v>
      </c>
      <c r="D54" s="4">
        <f t="shared" si="2"/>
        <v>3.6770384856996451E-3</v>
      </c>
      <c r="E54" s="13">
        <f t="shared" si="3"/>
        <v>0.35355339059327384</v>
      </c>
      <c r="F54" s="13">
        <f t="shared" si="4"/>
        <v>1.3000294239610668E-3</v>
      </c>
      <c r="G54" s="4">
        <v>1</v>
      </c>
      <c r="H54" s="13">
        <f t="shared" si="5"/>
        <v>1.9614705619527459E-4</v>
      </c>
    </row>
    <row r="55" spans="1:8" x14ac:dyDescent="0.25">
      <c r="H55" s="14">
        <f>SUM(H34:H54)</f>
        <v>0.49393420411326999</v>
      </c>
    </row>
  </sheetData>
  <mergeCells count="1"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Requirements</vt:lpstr>
      <vt:lpstr>Test 1</vt:lpstr>
      <vt:lpstr>Test 2</vt:lpstr>
      <vt:lpstr>Test 3</vt:lpstr>
      <vt:lpstr>Test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Mesa</dc:creator>
  <cp:lastModifiedBy>Javier Mesa</cp:lastModifiedBy>
  <dcterms:created xsi:type="dcterms:W3CDTF">2017-02-04T17:00:32Z</dcterms:created>
  <dcterms:modified xsi:type="dcterms:W3CDTF">2017-04-25T03:09:08Z</dcterms:modified>
</cp:coreProperties>
</file>