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外部データ取り込み基本レイアウト" sheetId="1" r:id="rId1"/>
    <sheet name="データ貼付" sheetId="2" r:id="rId2"/>
  </sheets>
  <definedNames>
    <definedName name="_____a1" localSheetId="0" hidden="1">#REF!</definedName>
    <definedName name="_____a1" hidden="1">#REF!</definedName>
    <definedName name="____a1" hidden="1">#REF!</definedName>
    <definedName name="___a1" hidden="1">#REF!</definedName>
    <definedName name="__a1" hidden="1">#REF!</definedName>
    <definedName name="_1__123Graph_Aｸﾞﾗﾌ_1" hidden="1">#REF!</definedName>
    <definedName name="_10_0Da" localSheetId="0" hidden="1">'[1]8以上社員'!#REF!</definedName>
    <definedName name="_10_0Da" hidden="1">'[1]8以上社員'!#REF!</definedName>
    <definedName name="_11_0Da" localSheetId="0" hidden="1">'[1]8以上社員'!#REF!</definedName>
    <definedName name="_11_0Da" hidden="1">'[1]8以上社員'!#REF!</definedName>
    <definedName name="_12_0Da" localSheetId="0" hidden="1">'[1]8以上社員'!#REF!</definedName>
    <definedName name="_12_0Da" hidden="1">'[1]8以上社員'!#REF!</definedName>
    <definedName name="_13_0Da" localSheetId="0" hidden="1">'[1]8以上社員'!#REF!</definedName>
    <definedName name="_13_0Da" hidden="1">'[1]8以上社員'!#REF!</definedName>
    <definedName name="_14a1_" hidden="1">#REF!</definedName>
    <definedName name="_15Da" localSheetId="0" hidden="1">'[2]8以上社員'!#REF!</definedName>
    <definedName name="_15Da" hidden="1">'[2]8以上社員'!#REF!</definedName>
    <definedName name="_16Da" localSheetId="0" hidden="1">'[2]8以上社員'!#REF!</definedName>
    <definedName name="_16Da" hidden="1">'[2]8以上社員'!#REF!</definedName>
    <definedName name="_17Da" localSheetId="0" hidden="1">'[2]8以上社員'!#REF!</definedName>
    <definedName name="_17Da" hidden="1">'[2]8以上社員'!#REF!</definedName>
    <definedName name="_18Da" localSheetId="0" hidden="1">'[2]8以上社員'!#REF!</definedName>
    <definedName name="_18Da" hidden="1">'[2]8以上社員'!#REF!</definedName>
    <definedName name="_19Da" localSheetId="0" hidden="1">'[2]8以上社員'!#REF!</definedName>
    <definedName name="_19Da" hidden="1">'[2]8以上社員'!#REF!</definedName>
    <definedName name="_2__123Graph_Aｸﾞﾗﾌ_2" hidden="1">#REF!</definedName>
    <definedName name="_20Da" localSheetId="0" hidden="1">'[2]8以上社員'!#REF!</definedName>
    <definedName name="_20Da" hidden="1">'[2]8以上社員'!#REF!</definedName>
    <definedName name="_21Da" localSheetId="0" hidden="1">'[2]8以上社員'!#REF!</definedName>
    <definedName name="_21Da" hidden="1">'[2]8以上社員'!#REF!</definedName>
    <definedName name="_3__123Graph_Cｸﾞﾗﾌ_3" hidden="1">#REF!</definedName>
    <definedName name="_4__123Graph_LBL_Aｸﾞﾗﾌ_1" hidden="1">#REF!</definedName>
    <definedName name="_5__123Graph_Xｸﾞﾗﾌ_2" hidden="1">#REF!</definedName>
    <definedName name="_6__123Graph_Xｸﾞﾗﾌ_3" hidden="1">#REF!</definedName>
    <definedName name="_7_0Da" localSheetId="0" hidden="1">'[1]8以上社員'!#REF!</definedName>
    <definedName name="_7_0Da" hidden="1">'[1]8以上社員'!#REF!</definedName>
    <definedName name="_8_0Da" localSheetId="0" hidden="1">'[1]8以上社員'!#REF!</definedName>
    <definedName name="_8_0Da" hidden="1">'[1]8以上社員'!#REF!</definedName>
    <definedName name="_9_0Da" localSheetId="0" hidden="1">'[1]8以上社員'!#REF!</definedName>
    <definedName name="_9_0Da" hidden="1">'[1]8以上社員'!#REF!</definedName>
    <definedName name="_a1" localSheetId="0" hidden="1">#REF!</definedName>
    <definedName name="_a1" hidden="1">#REF!</definedName>
    <definedName name="AAA">"ドロップ 28"</definedName>
    <definedName name="ＡＳＥ" localSheetId="0">[3]ﾌｪｰｽﾞﾚﾍﾞﾙｺｽﾄ要員計画!#REF!</definedName>
    <definedName name="ＡＳＥ">[3]ﾌｪｰｽﾞﾚﾍﾞﾙｺｽﾄ要員計画!#REF!</definedName>
    <definedName name="ｄ" localSheetId="0">#REF!</definedName>
    <definedName name="ｄ">#REF!</definedName>
    <definedName name="Day_Start_BP">#REF!</definedName>
    <definedName name="DayStart">#REF!</definedName>
    <definedName name="FROrigin">#REF!</definedName>
    <definedName name="ｈ" localSheetId="0">#REF!</definedName>
    <definedName name="ｈ">#REF!</definedName>
    <definedName name="ＪＡＳＴＥＭＡＳＥ" localSheetId="0">#REF!</definedName>
    <definedName name="ＪＡＳＴＥＭＡＳＥ">#REF!</definedName>
    <definedName name="ＪＡＳＴＥＭＰＧ" localSheetId="0">#REF!</definedName>
    <definedName name="ＪＡＳＴＥＭＰＧ">#REF!</definedName>
    <definedName name="ＪＡＳＴＥＭＰＬ">#REF!</definedName>
    <definedName name="ＪＡＳＴＥＭＳＥ">#REF!</definedName>
    <definedName name="ＪＡＳＴＥＭＳＬ">#REF!</definedName>
    <definedName name="ＪＡＳＴＧＥＭＰＧ">#REF!</definedName>
    <definedName name="ｋ">#REF!</definedName>
    <definedName name="KKKKKKK">#REF!</definedName>
    <definedName name="ｌ">#REF!</definedName>
    <definedName name="PD">#REF!</definedName>
    <definedName name="ＰＧ" localSheetId="0">[3]ﾌｪｰｽﾞﾚﾍﾞﾙｺｽﾄ要員計画!#REF!</definedName>
    <definedName name="ＰＧ">[3]ﾌｪｰｽﾞﾚﾍﾞﾙｺｽﾄ要員計画!#REF!</definedName>
    <definedName name="ＰＬ" localSheetId="0">[3]ﾌｪｰｽﾞﾚﾍﾞﾙｺｽﾄ要員計画!#REF!</definedName>
    <definedName name="ＰＬ">[3]ﾌｪｰｽﾞﾚﾍﾞﾙｺｽﾄ要員計画!#REF!</definedName>
    <definedName name="_xlnm.Print_Area" localSheetId="0">外部データ取り込み基本レイアウト!$A$1:$CQ$47</definedName>
    <definedName name="_xlnm.Print_Area">#REF!</definedName>
    <definedName name="PRINT_AREA_MI" localSheetId="0">#REF!</definedName>
    <definedName name="PRINT_AREA_MI">#REF!</definedName>
    <definedName name="ＳＥ" localSheetId="0">[3]ﾌｪｰｽﾞﾚﾍﾞﾙｺｽﾄ要員計画!#REF!</definedName>
    <definedName name="ＳＥ">[3]ﾌｪｰｽﾞﾚﾍﾞﾙｺｽﾄ要員計画!#REF!</definedName>
    <definedName name="SGX" localSheetId="0">#REF!</definedName>
    <definedName name="SGX">#REF!</definedName>
    <definedName name="ＳＬ" localSheetId="0">[3]ﾌｪｰｽﾞﾚﾍﾞﾙｺｽﾄ要員計画!#REF!</definedName>
    <definedName name="ＳＬ">[3]ﾌｪｰｽﾞﾚﾍﾞﾙｺｽﾄ要員計画!#REF!</definedName>
    <definedName name="SROrigin">#REF!</definedName>
    <definedName name="SRSE" localSheetId="0">#REF!</definedName>
    <definedName name="SRSE">#REF!</definedName>
    <definedName name="sss" localSheetId="0" hidden="1">'[1]8以上社員'!#REF!</definedName>
    <definedName name="sss" hidden="1">'[1]8以上社員'!#REF!</definedName>
    <definedName name="ｓｓｓｓ" localSheetId="0">#REF!</definedName>
    <definedName name="ｓｓｓｓ">#REF!</definedName>
    <definedName name="ssssss" localSheetId="0" hidden="1">'[1]8以上社員'!#REF!</definedName>
    <definedName name="ssssss" hidden="1">'[1]8以上社員'!#REF!</definedName>
    <definedName name="sssssss" localSheetId="0" hidden="1">'[1]8以上社員'!#REF!</definedName>
    <definedName name="sssssss" hidden="1">'[1]8以上社員'!#REF!</definedName>
    <definedName name="ｗ" localSheetId="0">#REF!</definedName>
    <definedName name="ｗ">#REF!</definedName>
    <definedName name="システム名">#REF!</definedName>
    <definedName name="タイトル_コメント">#REF!</definedName>
    <definedName name="タイトル_コメント_BP">#REF!</definedName>
    <definedName name="タイトル_開始">#REF!</definedName>
    <definedName name="タイトル_開始_BP">#REF!</definedName>
    <definedName name="タイトル_開始日">#REF!</definedName>
    <definedName name="タイトル_開始日_BP">#REF!</definedName>
    <definedName name="タイトル_工数">#REF!</definedName>
    <definedName name="タイトル_工数_BP">#REF!</definedName>
    <definedName name="タイトル_項番">#REF!</definedName>
    <definedName name="タイトル_項番_BP">#REF!</definedName>
    <definedName name="タイトル_項目">#REF!</definedName>
    <definedName name="タイトル_項目_BP">#REF!</definedName>
    <definedName name="タイトル_実日数">#REF!</definedName>
    <definedName name="タイトル_実日数_BP">#REF!</definedName>
    <definedName name="タイトル_終了">#REF!</definedName>
    <definedName name="タイトル_終了_BP">#REF!</definedName>
    <definedName name="タイトル_終了日">#REF!</definedName>
    <definedName name="タイトル_終了日_BP">#REF!</definedName>
    <definedName name="タイトル_状態">#REF!</definedName>
    <definedName name="タイトル_状態_BP">#REF!</definedName>
    <definedName name="タイトル_進捗">#REF!</definedName>
    <definedName name="タイトル_進捗_BP">#REF!</definedName>
    <definedName name="タイトル_設定">#REF!</definedName>
    <definedName name="タイトル_設定_BP">#REF!</definedName>
    <definedName name="タイトル_先行">#REF!</definedName>
    <definedName name="タイトル_先行_BP">#REF!</definedName>
    <definedName name="タイトル_大項目">#REF!</definedName>
    <definedName name="タイトル_大項目_BP">#REF!</definedName>
    <definedName name="タイトル_担当">#REF!</definedName>
    <definedName name="タイトル_担当_BP">#REF!</definedName>
    <definedName name="タイトル_遅れ">#REF!</definedName>
    <definedName name="タイトル_遅れ_BP">#REF!</definedName>
    <definedName name="タイトル_中項目">#REF!</definedName>
    <definedName name="タイトル_中項目_BP">#REF!</definedName>
    <definedName name="タイトル_日数">#REF!</definedName>
    <definedName name="タイトル_日数_BP">#REF!</definedName>
    <definedName name="プロジェクト名">#REF!</definedName>
    <definedName name="基準原価">#REF!</definedName>
    <definedName name="見積依頼番号">#REF!</definedName>
    <definedName name="見積日付">#REF!</definedName>
    <definedName name="見積番号">#REF!</definedName>
    <definedName name="顧客">#REF!</definedName>
    <definedName name="最終結果">#REF!</definedName>
    <definedName name="作成日付">#REF!</definedName>
    <definedName name="信用ＡＳＥ">#REF!</definedName>
    <definedName name="信用ＰＧ">#REF!</definedName>
    <definedName name="信用ＰＬ">#REF!</definedName>
    <definedName name="信用ＳＥ">#REF!</definedName>
    <definedName name="信用ＳＬ">#REF!</definedName>
    <definedName name="信用システムＰＬ">#REF!</definedName>
    <definedName name="新ＰＬ">#REF!</definedName>
    <definedName name="税抜総費用">#REF!</definedName>
    <definedName name="総合情報ＡＳＥ">#REF!</definedName>
    <definedName name="総合情報ＰＧ">#REF!</definedName>
    <definedName name="総合情報ＰＬ">#REF!</definedName>
    <definedName name="総合情報ＳＥ">#REF!</definedName>
    <definedName name="総合情報ＳＬ">#REF!</definedName>
    <definedName name="対象期間">#REF!</definedName>
    <definedName name="東京引越２">#REF!</definedName>
    <definedName name="日程表書式_日_土">[4]設定!#REF!</definedName>
    <definedName name="日程表書式_枠_土">[4]設定!#REF!</definedName>
    <definedName name="日程表書式_枠_日">[4]設定!#REF!</definedName>
    <definedName name="部門名" localSheetId="0">#REF!</definedName>
    <definedName name="部門名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<sst xmlns="http://schemas.openxmlformats.org/spreadsheetml/2006/main" count="6545" uniqueCount="147">
  <si>
    <t xml:space="preserve">お客様管理番号_x000d_
半角英数字50文字</t>
  </si>
  <si>
    <t xml:space="preserve">送り状種類_x000d_
半角数字1文字_x000d_
 0 : 発払い_x000d_
 2 : コレクト_x000d_
 3 : ＤＭ便_x000d_
 4 : タイム_x000d_
 5 : 着払い_x000d_
 7 : ネコポス_x000d_
 8 : 宅急便コンパクト_x000d_
 9 : 宅急便コンパクトコレクト_x000d_
_x000d_
(※宅急便_必須項目)_x000d_
(※ＤＭ便_必須項目)_x000d_
(※ネコポス_必須項目)_x000d_
</t>
  </si>
  <si>
    <t xml:space="preserve">クール区分_x000d_
半角数字1文字_x000d_
0または空白 : 通常_x000d_
 1 : クール冷凍_x000d_
 2 : クール冷蔵</t>
  </si>
  <si>
    <t xml:space="preserve">伝票番号_x000d_
半角数字12文字_x000d_
_x000d_
※B2クラウドにて付与</t>
  </si>
  <si>
    <t xml:space="preserve">出荷予定日_x000d_
半角10文字_x000d_
｢YYYY/MM/DD｣で入力してください。_x000d_
_x000d_
(※宅急便_必須項目)_x000d_
(※ＤＭ便_必須項目)_x000d_
(※ネコポス_必須項目)</t>
  </si>
  <si>
    <t xml:space="preserve">お届け予定日_x000d_
半角10文字_x000d_
｢YYYY/MM/DD｣で入力してください。_x000d_
_x000d_
※入力なしの場合、印字されません。_x000d_
※「最短日」と入力可</t>
  </si>
  <si>
    <t xml:space="preserve">配達時間帯_x000d_
半角4文字_x000d_
タイム、ＤＭ便以外_x000d_
 空白 : 指定なし_x000d_
 0812 : 午前中_x000d_
 1416 : 14～16時_x000d_
 1618 : 16～18時_x000d_
 1820 : 18～20時_x000d_
 1921 : 19～21時_x000d_
_x000d_
タイム_x000d_
 0010 : 午前10時まで_x000d_
 0017 : 午後5時まで</t>
  </si>
  <si>
    <t xml:space="preserve">お届け先コード_x000d_
半角英数字20文字</t>
  </si>
  <si>
    <t xml:space="preserve">お届け先電話番号_x000d_
半角数字15文字ハイフン含む_x000d_
_x000d_
(※宅急便_必須項目)_x000d_
(※ＤＭ便_必須項目)_x000d_
(※ネコポス_必須項目)</t>
  </si>
  <si>
    <t xml:space="preserve">お届け先電話番号枝番_x000d_
半角数字2文字</t>
  </si>
  <si>
    <t xml:space="preserve">お届け先郵便番号_x000d_
半角数字8文字_x000d_
ハイフンなし7文字も可_x000d_
_x000d_
(※宅急便_必須項目)_x000d_
(※ＤＭ便_必須項目)_x000d_
(※ネコポス_必須項目)</t>
  </si>
  <si>
    <t xml:space="preserve">お届け先住所_x000d_
全角/半角_x000d_
都道府県（４文字）_x000d_
市区郡町村（１２文字）_x000d_
町・番地（１６文字）_x000d_
_x000d_
(※宅急便_必須項目)_x000d_
(※ＤＭ便_必須項目)_x000d_
(※ネコポス_必須項目)</t>
  </si>
  <si>
    <t xml:space="preserve">お届け先アパートマンション名_x000d_
全角/半角 _x000d_
16文字/32文字 </t>
  </si>
  <si>
    <t xml:space="preserve">お届け先会社・部門１_x000d_
全角/半角_x000d_
25文字/50文字 </t>
  </si>
  <si>
    <t xml:space="preserve">お届け先会社・部門２_x000d_
全角/半角 _x000d_
25文字/50文字 </t>
  </si>
  <si>
    <t xml:space="preserve">お届け先名_x000d_
全角/半角_x000d_
16文字/32文字 _x000d_
_x000d_
(※宅急便_必須項目)_x000d_
(※ＤＭ便_必須項目)_x000d_
(※ネコポス_必須項目)</t>
  </si>
  <si>
    <t xml:space="preserve">お届け先名(ｶﾅ)_x000d_
半角カタカナ 50文字 </t>
  </si>
  <si>
    <t xml:space="preserve">敬称_x000d_
全角/半角 2文字/4文字_x000d_
ＤＭ便の場合に指定可能_x000d_
【入力例】_x000d_
様・御中・殿・行・係・宛・先生・なし</t>
  </si>
  <si>
    <t xml:space="preserve">ご依頼主コード_x000d_
半角英数字 20文字 </t>
  </si>
  <si>
    <t xml:space="preserve">ご依頼主電話番号_x000d_
半角数字15文字ハイフン含む_x000d_
_x000d_
(※宅急便_必須項目)_x000d_
(※ネコポス_必須項目)</t>
  </si>
  <si>
    <t xml:space="preserve">ご依頼主電話番号枝番_x000d_
半角数字 2文字 </t>
  </si>
  <si>
    <t xml:space="preserve">ご依頼主郵便番号_x000d_
半角数字8文字_x000d_
ハイフンなし半角7文字も可 _x000d_
_x000d_
(※宅急便_必須項目)_x000d_
(※ネコポス_必須項目)</t>
  </si>
  <si>
    <t xml:space="preserve">ご依頼主住所_x000d_
全角/半角32文字/64文字_x000d_
都道府県（４文字）_x000d_
市区郡町村（１２文字）_x000d_
町・番地（１６文字）_x000d_
_x000d_
(※宅急便_必須項目)_x000d_
(※ネコポス_必須項目)</t>
  </si>
  <si>
    <t xml:space="preserve">ご依頼主アパートマンション_x000d_
全角/半角 16文字/32文字 </t>
  </si>
  <si>
    <t xml:space="preserve">ご依頼主名_x000d_
全角/半角 16文字/32文字 _x000d_
_x000d_
(※宅急便_必須項目)_x000d_
(※ネコポス_必須項目)</t>
  </si>
  <si>
    <t xml:space="preserve">ご依頼主名(ｶﾅ)_x000d_
半角カタカナ 50文字</t>
  </si>
  <si>
    <t xml:space="preserve">品名コード１_x000d_
半角英数字 30文字 </t>
  </si>
  <si>
    <t xml:space="preserve">品名１_x000d_
全角/半角 25文字/50文字 _x000d_
_x000d_
(※宅急便_必須項目)_x000d_
(※ネコポス_必須項目)</t>
  </si>
  <si>
    <t xml:space="preserve">品名コード２_x000d_
半角英数字 30文字</t>
  </si>
  <si>
    <t xml:space="preserve">品名２_x000d_
全角/半角 25文字/50文字 </t>
  </si>
  <si>
    <t xml:space="preserve">荷扱い１_x000d_
全角/半角 10文字/20文字 </t>
  </si>
  <si>
    <t xml:space="preserve">荷扱い２_x000d_
全角/半角 10文字/20文字 </t>
  </si>
  <si>
    <t xml:space="preserve">記事_x000d_
全角/半角 22文字/44文字 </t>
  </si>
  <si>
    <t xml:space="preserve">ｺﾚｸﾄ代金引換額（税込)_x000d_
半角数字 7文字_x000d_
_x000d_
※コレクトの場合は必須_x000d_
300,000円以下　1円以上_x000d_
※但し、宅急便コンパクトコレクトの場合は_x000d_
30,000円以下　　1円以上</t>
  </si>
  <si>
    <t xml:space="preserve">内消費税額等_x000d_
半角数字 7文字_x000d_
_x000d_
※コレクトの場合は必須 _x000d_
※コレクト代金引換額（税込)以下</t>
  </si>
  <si>
    <t xml:space="preserve">止置き_x000d_
半角数字 1文字_x000d_
0 : 利用しない_x000d_
1 : 利用する </t>
  </si>
  <si>
    <t xml:space="preserve">営業所コード_x000d_
半角数字 6文字_x000d_
_x000d_
※止置きを利用する場合は必須 </t>
  </si>
  <si>
    <t xml:space="preserve">発行枚数_x000d_
半角数字 2文字_x000d_
_x000d_
※発払いのみ指定可能</t>
  </si>
  <si>
    <t xml:space="preserve">個数口表示フラグ_x000d_
半角数字 1文字_x000d_
1 : 印字する_x000d_
2 : 印字しない _x000d_
3 : 枠と口数を印字する_x000d_
_x000d_
※宅急便コンパクト、宅急便コンパクトコレクトは対象外</t>
  </si>
  <si>
    <t xml:space="preserve">請求先顧客コード_x000d_
半角数字12文字_x000d_
_x000d_
(※宅急便_必須項目)_x000d_
(※ネコポス_必須項目)</t>
  </si>
  <si>
    <t xml:space="preserve">請求先分類コード_x000d_
空白または半角数字3文字_x000d_
</t>
  </si>
  <si>
    <t xml:space="preserve">運賃管理番号_x000d_
半角数字2文字_x000d_
_x000d_
(※宅急便_必須項目)_x000d_
(※ネコポス_必須項目)</t>
  </si>
  <si>
    <t xml:space="preserve">クロネコwebコレクトデータ登録_x000d_
半角数字 1文字_x000d_
0 : 無し_x000d_
1 : 有り </t>
  </si>
  <si>
    <t xml:space="preserve">クロネコwebコレクト加盟店番号_x000d_
半角英数字 9文字 _x000d_
_x000d_
※クロネコwebコレクトデータ有りの場合は必須 </t>
  </si>
  <si>
    <t xml:space="preserve">クロネコwebコレクト申込受付番号１_x000d_
半角英数字 23文字_x000d_
_x000d_
※クロネコwebコレクトデータ有りの場合は必須 </t>
  </si>
  <si>
    <t xml:space="preserve">クロネコwebコレクト申込受付番号２_x000d_
半角英数字 23文字</t>
  </si>
  <si>
    <t xml:space="preserve">クロネコwebコレクト申込受付番号３_x000d_
半角英数字 23文字</t>
  </si>
  <si>
    <t xml:space="preserve">お届け予定ｅメール利用区分_x000d_
半角数字 1文字_x000d_
0 : 利用しない_x000d_
1 : 利用する </t>
  </si>
  <si>
    <t xml:space="preserve">お届け予定ｅメールe-mailアドレス_x000d_
半角英数字＆記号 60文字_x000d_
_x000d_
※お届け予定eメールを利用する場合は必須 </t>
  </si>
  <si>
    <t xml:space="preserve">入力機種_x000d_
半角数字 1文字_x000d_
1 : ＰＣ_x000d_
2 : 携帯電話_x000d_
_x000d_
※お届け予定eメールを利用する場合は必須</t>
  </si>
  <si>
    <t xml:space="preserve">お届け予定ｅメールメッセージ_x000d_
全角 74文字_x000d_
_x000d_
_x000d_
※お届け予定eメールを利用する場合は必須</t>
  </si>
  <si>
    <t xml:space="preserve">お届け完了ｅメール利用区分_x000d_
半角数字 1文字_x000d_
0 : 利用しない_x000d_
1 : 利用する </t>
  </si>
  <si>
    <t xml:space="preserve">お届け完了ｅメールe-mailアドレス_x000d_
半角英数字 60文字_x000d_
_x000d_
※お届け完了eメールを利用する場合は必須 </t>
  </si>
  <si>
    <t xml:space="preserve">お届け完了ｅメールメッセージ_x000d_
全角 159文字 _x000d_
_x000d_
※お届け完了eメールを利用する場合は必須 </t>
  </si>
  <si>
    <t xml:space="preserve">クロネコ収納代行利用区分_x000d_
半角数字１文字</t>
  </si>
  <si>
    <t xml:space="preserve">予備_x000d_
半角数字１文字</t>
  </si>
  <si>
    <t xml:space="preserve">収納代行請求金額(税込)_x000d_
半角数字７文字</t>
  </si>
  <si>
    <t xml:space="preserve">収納代行内消費税額等_x000d_
半角数字７文字</t>
  </si>
  <si>
    <t xml:space="preserve">収納代行請求先郵便番号_x000d_
半角数字＆ハイフン8文字</t>
  </si>
  <si>
    <t xml:space="preserve">収納代行請求先住所_x000d_
全角/半角　32文字/64文字_x000d_
都道府県（４文字）_x000d_
市区郡町村（１２文字）_x000d_
町・番地（１６文字）"</t>
  </si>
  <si>
    <t xml:space="preserve">収納代行請求先住所（アパートマンション名）_x000d_
全角/半角　16文字/32文字</t>
  </si>
  <si>
    <t xml:space="preserve">収納代行請求先会社・部門名１_x000d_
全角/半角　25文字/50文字</t>
  </si>
  <si>
    <t xml:space="preserve">収納代行請求先会社・部門名２_x000d_
全角/半角　25文字/50文字</t>
  </si>
  <si>
    <t xml:space="preserve">収納代行請求先名(漢字)_x000d_
全角/半角　16文字/32文字</t>
  </si>
  <si>
    <t xml:space="preserve">収納代行請求先名(カナ)_x000d_
半角カタカナ50文字</t>
  </si>
  <si>
    <t xml:space="preserve">収納代行問合せ先名(漢字)_x000d_
全角/半角　16文字/32文字</t>
  </si>
  <si>
    <t xml:space="preserve">収納代行問合せ先郵便番号_x000d_
半角数字＆ハイフン8文字</t>
  </si>
  <si>
    <t xml:space="preserve">収納代行問合せ先住所_x000d_
全角/半角　32文字/64文字_x000d_
都道府県（４文字）_x000d_
市区郡町村（１２文字）_x000d_
町・番地（１６文字）</t>
  </si>
  <si>
    <t xml:space="preserve">収納代行問合せ先住所（アパートマンション名）_x000d_
全角/半角　16文字/32文字</t>
  </si>
  <si>
    <t xml:space="preserve">収納代行問合せ先電話番号_x000d_
半角数字＆ハイフン15文字</t>
  </si>
  <si>
    <t xml:space="preserve">収納代行管理番号_x000d_
半角英数字20文字</t>
  </si>
  <si>
    <t xml:space="preserve">収納代行品名_x000d_
全角/半角　25文字/50文字</t>
  </si>
  <si>
    <t xml:space="preserve">収納代行備考_x000d_
全角/半角　14文字/28文字</t>
  </si>
  <si>
    <t xml:space="preserve">複数口くくりキー_x000d_
半角英数字20文字_x000d_
_x000d_
※「出荷予定個数」が2以上で「個数口枠の印字」で 「3 : 枠と口数を印字する」を選択し、且つ「複数口くくりキー」が空白の場合は、送り状発行時に「B2」という文言を自動補完する。</t>
  </si>
  <si>
    <t xml:space="preserve">検索キータイトル1_x000d_
全角/半角 _x000d_
10文字/20文字 </t>
  </si>
  <si>
    <t xml:space="preserve">検索キー1_x000d_
半角英数字_x000d_
20文字</t>
  </si>
  <si>
    <t xml:space="preserve">検索キータイトル2_x000d_
全角/半角 _x000d_
10文字/20文字 </t>
  </si>
  <si>
    <t xml:space="preserve">検索キー2_x000d_
半角英数字_x000d_
20文字</t>
  </si>
  <si>
    <t xml:space="preserve">検索キータイトル3_x000d_
全角/半角 _x000d_
10文字/20文字 </t>
  </si>
  <si>
    <t xml:space="preserve">検索キー3_x000d_
半角英数字_x000d_
20文字</t>
  </si>
  <si>
    <t xml:space="preserve">検索キータイトル4_x000d_
全角/半角 _x000d_
10文字/20文字 </t>
  </si>
  <si>
    <t xml:space="preserve">検索キー4_x000d_
半角英数字_x000d_
20文字</t>
  </si>
  <si>
    <t xml:space="preserve">検索キータイトル5_x000d_
_x000d_
※入力時は不要。出力時に自動反映。_x000d_
※「ユーザーID」という文言を送り状発行時に固定で自動補完する。</t>
  </si>
  <si>
    <t xml:space="preserve">検索キー5_x000d_
_x000d_
※入力時は不要。出力時に自動反映。_x000d_
※送り状発行時のユーザーIDを固定で自動補完する。</t>
  </si>
  <si>
    <t>予備</t>
  </si>
  <si>
    <t xml:space="preserve">投函予定メール利用区分_x000d_
半角数字_x000d_
1文字_x000d_
0 : 利用しない_x000d_
1 : 利用する PC宛て_x000d_
2 : 利用する モバイル宛て</t>
  </si>
  <si>
    <t xml:space="preserve">投函予定メールe-mailアドレス_x000d_
半角英数字＆記号_x000d_
60文字</t>
  </si>
  <si>
    <t xml:space="preserve">投函予定メールメッセージ_x000d_
全角/半角_x000d_
74文字/148文字_x000d_
_x000d_
※半角カタカナ及び半角スペースは使えません。</t>
  </si>
  <si>
    <t xml:space="preserve">投函完了メール（お届け先宛）利用区分_x000d_
半角数字_x000d_
1文字_x000d_
0 : 利用しない_x000d_
1 : 利用する PC宛て_x000d_
2 : 利用する モバイル宛て</t>
  </si>
  <si>
    <t xml:space="preserve">投函完了メール（お届け先宛）e-mailアドレス_x000d_
半角英数字＆記号_x000d_
60文字</t>
  </si>
  <si>
    <t xml:space="preserve">投函完了メール（お届け先宛）メールメッセージ_x000d_
全角/半角_x000d_
159文字/318文字_x000d_
_x000d_
※半角カタカナ及び半角スペースは使えません。</t>
  </si>
  <si>
    <t xml:space="preserve">投函完了メール（ご依頼主宛）利用区分_x000d_
半角数字_x000d_
1文字_x000d_
0 : 利用しない_x000d_
1 : 利用する PC宛て_x000d_
2 : 利用する モバイル宛て</t>
  </si>
  <si>
    <t xml:space="preserve">投函完了メール（ご依頼主宛）e-mailアドレス_x000d_
半角英数字＆記号_x000d_
60文字</t>
  </si>
  <si>
    <t xml:space="preserve">投函完了メール（ご依頼主宛）メールメッセージ_x000d_
全角/半角_x000d_
159文字/318文字_x000d_
_x000d_
※半角カタカナ及び半角スペースは使えません。</t>
  </si>
  <si>
    <t>0812</t>
  </si>
  <si>
    <t>090-9159-3792</t>
  </si>
  <si>
    <t>2970011</t>
  </si>
  <si>
    <t>千葉県茂原市谷本1253-6</t>
  </si>
  <si>
    <t/>
  </si>
  <si>
    <t>Agnes Mendoza</t>
  </si>
  <si>
    <t>03-5851-7740</t>
  </si>
  <si>
    <t>121-0011</t>
  </si>
  <si>
    <t>東京都足立区中央本町3-5-3</t>
  </si>
  <si>
    <t>株式会社Dealz</t>
  </si>
  <si>
    <t>BC013140 RANK B | Sharp A</t>
  </si>
  <si>
    <t>YJ-101679</t>
  </si>
  <si>
    <t>035851774001</t>
  </si>
  <si>
    <t>01</t>
  </si>
  <si>
    <t>090-1336-2270</t>
  </si>
  <si>
    <t>7370834</t>
  </si>
  <si>
    <t>広島県呉市瀬戸見町22-13</t>
  </si>
  <si>
    <t>Annie Imasaki</t>
  </si>
  <si>
    <t>BC017321 NEW | SMOATC Sma</t>
  </si>
  <si>
    <t>YJ-101771</t>
  </si>
  <si>
    <t>096-7708-5879</t>
  </si>
  <si>
    <t>9620859</t>
  </si>
  <si>
    <t>福島県須賀川市塚田86Leopa</t>
  </si>
  <si>
    <t>laceOak103</t>
  </si>
  <si>
    <t>Glen Martin Dullano</t>
  </si>
  <si>
    <t>BC017282 NEW | Smartwatch</t>
  </si>
  <si>
    <t>YJ-101758</t>
  </si>
  <si>
    <t>080-3317-2400</t>
  </si>
  <si>
    <t>2500004</t>
  </si>
  <si>
    <t>神奈川県小田原市浜町4-1-27</t>
  </si>
  <si>
    <t>Iwamoto Marilou</t>
  </si>
  <si>
    <t>BC017287 RANK B | Apple i</t>
  </si>
  <si>
    <t>YJ-101676</t>
  </si>
  <si>
    <t>080-2149-7950</t>
  </si>
  <si>
    <t>2760034</t>
  </si>
  <si>
    <t>千葉県八千代市八千代台西5-6-</t>
  </si>
  <si>
    <t>2</t>
  </si>
  <si>
    <t xml:space="preserve">Jackie Lou G. Izumiyama </t>
  </si>
  <si>
    <t>BC017031 RANK B | HP X2-2</t>
  </si>
  <si>
    <t>YJ-101734</t>
  </si>
  <si>
    <t>080-4998-1020</t>
  </si>
  <si>
    <t>7630041</t>
  </si>
  <si>
    <t>香川県丸亀市西平山町117Yus</t>
  </si>
  <si>
    <t>ouBuilding102</t>
  </si>
  <si>
    <t>Jene Carl Sebastian Cruz</t>
  </si>
  <si>
    <t>BC017322 RANK B |  Oppo R</t>
  </si>
  <si>
    <t>YJ-101759</t>
  </si>
  <si>
    <t>070-6457-1970</t>
  </si>
  <si>
    <t>3330825</t>
  </si>
  <si>
    <t>埼玉県川口市赤山39-28</t>
  </si>
  <si>
    <t>Satoshi Suzuki</t>
  </si>
  <si>
    <t>BC017323 RANK B | Samsung</t>
  </si>
  <si>
    <t>YJ-101770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</si>
</sst>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Q320"/>
  <sheetViews>
    <sheetView workbookViewId="0" rightToLeft="0"/>
  </sheetViews>
  <cols>
    <col min="1" max="1" customWidth="1" width="20"/>
    <col min="2" max="2" customWidth="1" width="32.5"/>
    <col min="3" max="3" customWidth="1" width="16.25"/>
    <col min="4" max="4" customWidth="1" width="16.125"/>
    <col min="5" max="5" customWidth="1" width="21.75"/>
    <col min="6" max="6" customWidth="1" width="16.875"/>
    <col min="7" max="7" customWidth="1" width="25.375"/>
    <col min="8" max="8" customWidth="1" width="23"/>
    <col min="9" max="9" customWidth="1" width="21.25"/>
    <col min="10" max="10" customWidth="1" width="21.875"/>
    <col min="11" max="11" customWidth="1" width="21.625"/>
    <col min="12" max="12" customWidth="1" width="61.125"/>
    <col min="13" max="13" customWidth="1" width="33.125"/>
    <col min="14" max="14" customWidth="1" width="42.25"/>
    <col min="15" max="15" customWidth="1" width="42.25"/>
    <col min="16" max="16" customWidth="1" width="31.875"/>
    <col min="17" max="17" customWidth="1" width="54.75"/>
    <col min="18" max="18" customWidth="1" width="25.75"/>
    <col min="19" max="19" customWidth="1" width="21.25"/>
    <col min="20" max="20" customWidth="1" width="20.625"/>
    <col min="21" max="21" customWidth="1" width="21"/>
    <col min="22" max="22" customWidth="1" width="21.625"/>
    <col min="23" max="23" customWidth="1" width="61.125"/>
    <col min="24" max="24" customWidth="1" width="32.625"/>
    <col min="25" max="25" customWidth="1" width="32.125"/>
    <col min="26" max="26" customWidth="1" width="56.25"/>
    <col min="27" max="27" customWidth="1" width="33.75"/>
    <col min="28" max="28" customWidth="1" width="42.25"/>
    <col min="29" max="29" customWidth="1" width="33.75"/>
    <col min="30" max="30" customWidth="1" width="42.25"/>
    <col min="31" max="31" customWidth="1" width="19.5"/>
    <col min="32" max="32" customWidth="1" width="19.5"/>
    <col min="33" max="33" customWidth="1" width="30.125"/>
    <col min="34" max="34" customWidth="1" width="23.875"/>
    <col min="35" max="35" customWidth="1" width="15.125"/>
    <col min="36" max="36" customWidth="1" width="15.75"/>
    <col min="37" max="37" customWidth="1" width="15.125"/>
    <col min="38" max="38" customWidth="1" width="8.625"/>
    <col min="39" max="39" customWidth="1" width="19"/>
    <col min="40" max="40" customWidth="1" width="21.75"/>
    <col min="41" max="41" customWidth="1" width="21.75"/>
    <col min="42" max="42" customWidth="1" width="19.875"/>
    <col min="43" max="43" customWidth="1" width="24.875"/>
    <col min="44" max="44" customWidth="1" width="24.875"/>
    <col min="45" max="45" customWidth="1" width="30"/>
    <col min="46" max="46" customWidth="1" width="25.75"/>
    <col min="47" max="47" customWidth="1" width="25.75"/>
    <col min="48" max="48" customWidth="1" width="28.75"/>
    <col min="49" max="49" customWidth="1" width="35.5"/>
    <col min="50" max="50" customWidth="1" width="11.25"/>
    <col min="51" max="51" customWidth="1" width="32.625"/>
    <col min="52" max="52" customWidth="1" width="28.75"/>
    <col min="53" max="53" customWidth="1" width="35.5"/>
    <col min="54" max="54" customWidth="1" width="32.625"/>
    <col min="55" max="55" customWidth="1" width="24.625"/>
    <col min="56" max="56" customWidth="1" width="10.625"/>
    <col min="57" max="57" customWidth="1" width="20.25"/>
    <col min="58" max="58" customWidth="1" width="19.625"/>
    <col min="59" max="59" customWidth="1" width="23.875"/>
    <col min="60" max="60" customWidth="1" width="26.875"/>
    <col min="61" max="61" customWidth="1" width="40"/>
    <col min="62" max="62" customWidth="1" width="25.25"/>
    <col min="63" max="63" customWidth="1" width="25.25"/>
    <col min="64" max="64" customWidth="1" width="25.25"/>
    <col min="65" max="65" customWidth="1" width="19.75"/>
    <col min="66" max="66" customWidth="1" width="25.25"/>
    <col min="67" max="67" customWidth="1" width="26"/>
    <col min="68" max="68" customWidth="1" width="21.75"/>
    <col min="69" max="69" customWidth="1" width="19.625"/>
    <col min="70" max="70" customWidth="1" width="26"/>
    <col min="71" max="71" customWidth="1" width="15.5"/>
    <col min="72" max="72" customWidth="1" width="25.25"/>
    <col min="73" max="73" customWidth="1" width="25.25"/>
    <col min="74" max="74" customWidth="1" width="33.125"/>
    <col min="75" max="75" customWidth="1" width="17.75"/>
    <col min="76" max="76" customWidth="1" width="10.75"/>
    <col min="77" max="77" customWidth="1" width="17.75"/>
    <col min="78" max="78" customWidth="1" width="10.75"/>
    <col min="79" max="79" customWidth="1" width="17.875"/>
    <col min="80" max="80" customWidth="1" width="10.75"/>
    <col min="81" max="81" customWidth="1" width="17.875"/>
    <col min="82" max="82" customWidth="1" width="10.75"/>
    <col min="83" max="83" customWidth="1" width="18"/>
    <col min="84" max="84" customWidth="1" width="18"/>
    <col min="85" max="85" customWidth="1" width="15.75"/>
    <col min="86" max="86" customWidth="1" width="16"/>
    <col min="87" max="87" customWidth="1" width="16"/>
    <col min="88" max="88" customWidth="1" width="16"/>
    <col min="89" max="89" customWidth="1" width="16"/>
    <col min="90" max="90" customWidth="1" width="16"/>
    <col min="91" max="91" customWidth="1" width="16"/>
    <col min="92" max="92" customWidth="1" width="16"/>
    <col min="93" max="93" customWidth="1" width="16"/>
    <col min="94" max="94" customWidth="1" width="16"/>
    <col min="95" max="95" customWidth="1" width="16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258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>
      <c r="B2">
        <f>IF(データ貼付!AN1="Cash on Delivery",2,IF(データ貼付!AN1="","",0))</f>
        <v>2</v>
      </c>
      <c r="E2" s="2">
        <f>IF(B2="","",TODAY())</f>
        <v>46108</v>
      </c>
      <c r="F2" s="2">
        <f>IF(データ貼付!AW1="","",DATE(LEFT(データ貼付!AW1,4),MID(データ貼付!AW1,5,2),RIGHT(データ貼付!AW1,2)))</f>
        <v>46109</v>
      </c>
      <c r="G2" t="s">
        <f>IF(データ貼付!AV1=4,1820,IF(データ貼付!AV1=12,1416,IF(データ貼付!AV1=14,1416,IF(データ貼付!AV1=16,1618,IF(データ貼付!AV1=1,"0812","")))))</f>
        <v>94</v>
      </c>
      <c r="I2" t="s">
        <f>IF(B2="","",IF(データ貼付!F1="","000-0000-0000",データ貼付!F1))</f>
        <v>95</v>
      </c>
      <c r="K2" t="s">
        <f>IF(データ貼付!M1="","",SUBSTITUTE(データ貼付!M1,"-",""))</f>
        <v>96</v>
      </c>
      <c r="L2" t="s">
        <f>LEFT(SUBSTITUTE(データ貼付!P1," ",""),16)</f>
        <v>97</v>
      </c>
      <c r="M2" t="s">
        <f>MID(SUBSTITUTE(データ貼付!P1," ",""),17,16)</f>
        <v>98</v>
      </c>
      <c r="N2" t="s">
        <f>MID(SUBSTITUTE(データ貼付!P1," ",""),33,16)</f>
        <v>98</v>
      </c>
      <c r="O2" t="s">
        <f>IF(データ貼付!L1="","",データ貼付!J1)</f>
        <v>98</v>
      </c>
      <c r="P2" t="s">
        <f>IF(データ貼付!D1="","",データ貼付!D1)</f>
        <v>99</v>
      </c>
      <c r="T2" t="s">
        <f>IF(P2="","","03-5851-7740")</f>
        <v>100</v>
      </c>
      <c r="V2" t="s">
        <f>IF(P2="","","121-0011")</f>
        <v>101</v>
      </c>
      <c r="W2" t="s">
        <f>IF(P2="","","東京都足立区中央本町3-5-3")</f>
        <v>102</v>
      </c>
      <c r="Y2" t="s">
        <f>IF(P2="","","株式会社Dealz")</f>
        <v>103</v>
      </c>
      <c r="AB2" t="s">
        <f>IF(P2="","",LEFT(データ貼付!AZ1,25))</f>
        <v>104</v>
      </c>
      <c r="AC2" t="s">
        <f>IF(P2="","",LEFT(データ貼付!BC1,30))</f>
        <v>105</v>
      </c>
      <c r="AH2">
        <f>IF(B2=2,データ貼付!AF1,"")</f>
        <v>7900</v>
      </c>
      <c r="AI2">
        <f>IFERROR(AH2-ROUND(AH2*100/110,0),"")</f>
        <v>718</v>
      </c>
      <c r="AL2">
        <f>データ貼付!AL1</f>
        <v>0</v>
      </c>
      <c r="AM2">
        <f>データ貼付!AM1</f>
        <v>0</v>
      </c>
      <c r="AN2" t="s">
        <f>IF(B2="","","035851774001")</f>
        <v>106</v>
      </c>
      <c r="AP2" t="s">
        <f>IF(AN2="","","01")</f>
        <v>107</v>
      </c>
      <c r="BV2">
        <f>データ貼付!BV1</f>
        <v>0</v>
      </c>
    </row>
    <row r="3">
      <c r="B3">
        <f>IF(データ貼付!AN2="Cash on Delivery",2,IF(データ貼付!AN2="","",0))</f>
        <v>2</v>
      </c>
      <c r="E3" s="2">
        <f>IF(B3="","",TODAY())</f>
        <v>46108</v>
      </c>
      <c r="F3" s="2">
        <f>IF(データ貼付!AW2="","",DATE(LEFT(データ貼付!AW2,4),MID(データ貼付!AW2,5,2),RIGHT(データ貼付!AW2,2)))</f>
        <v>46109</v>
      </c>
      <c r="G3" t="s">
        <f>IF(データ貼付!AV2=4,1820,IF(データ貼付!AV2=12,1416,IF(データ貼付!AV2=14,1416,IF(データ貼付!AV2=16,1618,IF(データ貼付!AV2=1,"0812","")))))</f>
        <v>94</v>
      </c>
      <c r="I3" t="s">
        <f>IF(B3="","",IF(データ貼付!F2="","000-0000-0000",データ貼付!F2))</f>
        <v>108</v>
      </c>
      <c r="K3" t="s">
        <f>IF(データ貼付!M2="","",SUBSTITUTE(データ貼付!M2,"-",""))</f>
        <v>109</v>
      </c>
      <c r="L3" t="s">
        <f>LEFT(SUBSTITUTE(データ貼付!P2," ",""),16)</f>
        <v>110</v>
      </c>
      <c r="M3" t="s">
        <f>MID(SUBSTITUTE(データ貼付!P2," ",""),17,16)</f>
        <v>98</v>
      </c>
      <c r="N3" t="s">
        <f>MID(SUBSTITUTE(データ貼付!P2," ",""),33,16)</f>
        <v>98</v>
      </c>
      <c r="O3" t="s">
        <f>IF(データ貼付!L2="","",データ貼付!J2)</f>
        <v>98</v>
      </c>
      <c r="P3" t="s">
        <f>IF(データ貼付!D2="","",データ貼付!D2)</f>
        <v>111</v>
      </c>
      <c r="T3" s="1" t="s">
        <f>IF(P3="","","03-5851-7740")</f>
        <v>100</v>
      </c>
      <c r="V3" t="s">
        <f>IF(P3="","","121-0011")</f>
        <v>101</v>
      </c>
      <c r="W3" t="s">
        <f>IF(P3="","","東京都足立区中央本町3-5-3")</f>
        <v>102</v>
      </c>
      <c r="Y3" t="s">
        <f>IF(P3="","","株式会社Dealz")</f>
        <v>103</v>
      </c>
      <c r="AB3" t="s">
        <f>IF(P3="","",LEFT(データ貼付!AZ2,25))</f>
        <v>112</v>
      </c>
      <c r="AC3" t="s">
        <f>IF(P3="","",LEFT(データ貼付!BC2,30))</f>
        <v>113</v>
      </c>
      <c r="AH3">
        <f>IF(B3=2,データ貼付!AF2,"")</f>
        <v>24000</v>
      </c>
      <c r="AI3">
        <f>IFERROR(AH3-ROUND(AH3*100/110,0),"")</f>
        <v>2182</v>
      </c>
      <c r="AL3">
        <f>データ貼付!AL2</f>
        <v>0</v>
      </c>
      <c r="AM3">
        <f>データ貼付!AM2</f>
        <v>0</v>
      </c>
      <c r="AN3" t="s">
        <f>IF(B3="","","035851774001")</f>
        <v>106</v>
      </c>
      <c r="AP3" t="s">
        <f>IF(AN3="","","01")</f>
        <v>107</v>
      </c>
      <c r="BV3">
        <f>データ貼付!BV2</f>
        <v>0</v>
      </c>
    </row>
    <row r="4">
      <c r="B4">
        <f>IF(データ貼付!AN3="Cash on Delivery",2,IF(データ貼付!AN3="","",0))</f>
        <v>2</v>
      </c>
      <c r="E4" s="2">
        <f>IF(B4="","",TODAY())</f>
        <v>46108</v>
      </c>
      <c r="F4" s="2">
        <f>IF(データ貼付!AW3="","",DATE(LEFT(データ貼付!AW3,4),MID(データ貼付!AW3,5,2),RIGHT(データ貼付!AW3,2)))</f>
        <v>46110</v>
      </c>
      <c r="G4">
        <f>IF(データ貼付!AV3=4,1820,IF(データ貼付!AV3=12,1416,IF(データ貼付!AV3=14,1416,IF(データ貼付!AV3=16,1618,IF(データ貼付!AV3=1,"0812","")))))</f>
        <v>1820</v>
      </c>
      <c r="I4" t="s">
        <f>IF(B4="","",IF(データ貼付!F3="","000-0000-0000",データ貼付!F3))</f>
        <v>114</v>
      </c>
      <c r="K4" t="s">
        <f>IF(データ貼付!M3="","",SUBSTITUTE(データ貼付!M3,"-",""))</f>
        <v>115</v>
      </c>
      <c r="L4" t="s">
        <f>LEFT(SUBSTITUTE(データ貼付!P3," ",""),16)</f>
        <v>116</v>
      </c>
      <c r="M4" t="s">
        <f>MID(SUBSTITUTE(データ貼付!P3," ",""),17,16)</f>
        <v>117</v>
      </c>
      <c r="N4" t="s">
        <f>MID(SUBSTITUTE(データ貼付!P3," ",""),33,16)</f>
        <v>98</v>
      </c>
      <c r="O4" t="s">
        <f>IF(データ貼付!L3="","",データ貼付!J3)</f>
        <v>98</v>
      </c>
      <c r="P4" t="s">
        <f>IF(データ貼付!D3="","",データ貼付!D3)</f>
        <v>118</v>
      </c>
      <c r="T4" s="1" t="s">
        <f>IF(P4="","","03-5851-7740")</f>
        <v>100</v>
      </c>
      <c r="V4" t="s">
        <f>IF(P4="","","121-0011")</f>
        <v>101</v>
      </c>
      <c r="W4" t="s">
        <f>IF(P4="","","東京都足立区中央本町3-5-3")</f>
        <v>102</v>
      </c>
      <c r="Y4" t="s">
        <f>IF(P4="","","株式会社Dealz")</f>
        <v>103</v>
      </c>
      <c r="AB4" t="s">
        <f>IF(P4="","",LEFT(データ貼付!AZ3,25))</f>
        <v>119</v>
      </c>
      <c r="AC4" t="s">
        <f>IF(P4="","",LEFT(データ貼付!BC3,30))</f>
        <v>120</v>
      </c>
      <c r="AH4">
        <f>IF(B4=2,データ貼付!AF3,"")</f>
        <v>4500</v>
      </c>
      <c r="AI4">
        <f>IFERROR(AH4-ROUND(AH4*100/110,0),"")</f>
        <v>409</v>
      </c>
      <c r="AL4">
        <f>データ貼付!AL3</f>
        <v>0</v>
      </c>
      <c r="AM4">
        <f>データ貼付!AM3</f>
        <v>0</v>
      </c>
      <c r="AN4" t="s">
        <f>IF(B4="","","035851774001")</f>
        <v>106</v>
      </c>
      <c r="AP4" t="s">
        <f>IF(AN4="","","01")</f>
        <v>107</v>
      </c>
      <c r="BV4">
        <f>データ貼付!BV3</f>
        <v>0</v>
      </c>
    </row>
    <row r="5">
      <c r="B5">
        <f>IF(データ貼付!AN4="Cash on Delivery",2,IF(データ貼付!AN4="","",0))</f>
        <v>2</v>
      </c>
      <c r="E5" s="2">
        <f>IF(B5="","",TODAY())</f>
        <v>46108</v>
      </c>
      <c r="F5" s="2">
        <f>IF(データ貼付!AW4="","",DATE(LEFT(データ貼付!AW4,4),MID(データ貼付!AW4,5,2),RIGHT(データ貼付!AW4,2)))</f>
        <v>46109</v>
      </c>
      <c r="G5">
        <f>IF(データ貼付!AV4=4,1820,IF(データ貼付!AV4=12,1416,IF(データ貼付!AV4=14,1416,IF(データ貼付!AV4=16,1618,IF(データ貼付!AV4=1,"0812","")))))</f>
        <v>1416</v>
      </c>
      <c r="I5" t="s">
        <f>IF(B5="","",IF(データ貼付!F4="","000-0000-0000",データ貼付!F4))</f>
        <v>121</v>
      </c>
      <c r="K5" t="s">
        <f>IF(データ貼付!M4="","",SUBSTITUTE(データ貼付!M4,"-",""))</f>
        <v>122</v>
      </c>
      <c r="L5" t="s">
        <f>LEFT(SUBSTITUTE(データ貼付!P4," ",""),16)</f>
        <v>123</v>
      </c>
      <c r="M5" t="s">
        <f>MID(SUBSTITUTE(データ貼付!P4," ",""),17,16)</f>
        <v>98</v>
      </c>
      <c r="N5" t="s">
        <f>MID(SUBSTITUTE(データ貼付!P4," ",""),33,16)</f>
        <v>98</v>
      </c>
      <c r="O5" t="s">
        <f>IF(データ貼付!L4="","",データ貼付!J4)</f>
        <v>98</v>
      </c>
      <c r="P5" t="s">
        <f>IF(データ貼付!D4="","",データ貼付!D4)</f>
        <v>124</v>
      </c>
      <c r="T5" s="1" t="s">
        <f>IF(P5="","","03-5851-7740")</f>
        <v>100</v>
      </c>
      <c r="V5" t="s">
        <f>IF(P5="","","121-0011")</f>
        <v>101</v>
      </c>
      <c r="W5" t="s">
        <f>IF(P5="","","東京都足立区中央本町3-5-3")</f>
        <v>102</v>
      </c>
      <c r="Y5" t="s">
        <f>IF(P5="","","株式会社Dealz")</f>
        <v>103</v>
      </c>
      <c r="AB5" t="s">
        <f>IF(P5="","",LEFT(データ貼付!AZ4,25))</f>
        <v>125</v>
      </c>
      <c r="AC5" t="s">
        <f>IF(P5="","",LEFT(データ貼付!BC4,30))</f>
        <v>126</v>
      </c>
      <c r="AH5">
        <f>IF(B5=2,データ貼付!AF4,"")</f>
        <v>39800</v>
      </c>
      <c r="AI5">
        <f>IFERROR(AH5-ROUND(AH5*100/110,0),"")</f>
        <v>3618</v>
      </c>
      <c r="AL5">
        <f>データ貼付!AL4</f>
        <v>0</v>
      </c>
      <c r="AM5">
        <f>データ貼付!AM4</f>
        <v>0</v>
      </c>
      <c r="AN5" t="s">
        <f>IF(B5="","","035851774001")</f>
        <v>106</v>
      </c>
      <c r="AP5" t="s">
        <f>IF(AN5="","","01")</f>
        <v>107</v>
      </c>
      <c r="BV5">
        <f>データ貼付!BV4</f>
        <v>0</v>
      </c>
    </row>
    <row r="6">
      <c r="B6">
        <f>IF(データ貼付!AN5="Cash on Delivery",2,IF(データ貼付!AN5="","",0))</f>
        <v>2</v>
      </c>
      <c r="E6" s="2">
        <f>IF(B6="","",TODAY())</f>
        <v>46108</v>
      </c>
      <c r="F6" s="2">
        <f>IF(データ貼付!AW5="","",DATE(LEFT(データ貼付!AW5,4),MID(データ貼付!AW5,5,2),RIGHT(データ貼付!AW5,2)))</f>
        <v>46109</v>
      </c>
      <c r="G6" t="s">
        <f>IF(データ貼付!AV5=4,1820,IF(データ貼付!AV5=12,1416,IF(データ貼付!AV5=14,1416,IF(データ貼付!AV5=16,1618,IF(データ貼付!AV5=1,"0812","")))))</f>
        <v>94</v>
      </c>
      <c r="I6" t="s">
        <f>IF(B6="","",IF(データ貼付!F5="","000-0000-0000",データ貼付!F5))</f>
        <v>127</v>
      </c>
      <c r="K6" t="s">
        <f>IF(データ貼付!M5="","",SUBSTITUTE(データ貼付!M5,"-",""))</f>
        <v>128</v>
      </c>
      <c r="L6" t="s">
        <f>LEFT(SUBSTITUTE(データ貼付!P5," ",""),16)</f>
        <v>129</v>
      </c>
      <c r="M6" t="s">
        <f>MID(SUBSTITUTE(データ貼付!P5," ",""),17,16)</f>
        <v>130</v>
      </c>
      <c r="N6" t="s">
        <f>MID(SUBSTITUTE(データ貼付!P5," ",""),33,16)</f>
        <v>98</v>
      </c>
      <c r="O6" t="s">
        <f>IF(データ貼付!L5="","",データ貼付!J5)</f>
        <v>98</v>
      </c>
      <c r="P6" t="s">
        <f>IF(データ貼付!D5="","",データ貼付!D5)</f>
        <v>131</v>
      </c>
      <c r="T6" s="1" t="s">
        <f>IF(P6="","","03-5851-7740")</f>
        <v>100</v>
      </c>
      <c r="V6" t="s">
        <f>IF(P6="","","121-0011")</f>
        <v>101</v>
      </c>
      <c r="W6" t="s">
        <f>IF(P6="","","東京都足立区中央本町3-5-3")</f>
        <v>102</v>
      </c>
      <c r="Y6" t="s">
        <f>IF(P6="","","株式会社Dealz")</f>
        <v>103</v>
      </c>
      <c r="AB6" t="s">
        <f>IF(P6="","",LEFT(データ貼付!AZ5,25))</f>
        <v>132</v>
      </c>
      <c r="AC6" t="s">
        <f>IF(P6="","",LEFT(データ貼付!BC5,30))</f>
        <v>133</v>
      </c>
      <c r="AH6">
        <f>IF(B6=2,データ貼付!AF5,"")</f>
        <v>77792</v>
      </c>
      <c r="AI6">
        <f>IFERROR(AH6-ROUND(AH6*100/110,0),"")</f>
        <v>7072</v>
      </c>
      <c r="AL6">
        <f>データ貼付!AL5</f>
        <v>0</v>
      </c>
      <c r="AM6">
        <f>データ貼付!AM5</f>
        <v>0</v>
      </c>
      <c r="AN6" t="s">
        <f>IF(B6="","","035851774001")</f>
        <v>106</v>
      </c>
      <c r="AP6" t="s">
        <f>IF(AN6="","","01")</f>
        <v>107</v>
      </c>
      <c r="BV6">
        <f>データ貼付!BV5</f>
        <v>0</v>
      </c>
    </row>
    <row r="7">
      <c r="B7">
        <f>IF(データ貼付!AN6="Cash on Delivery",2,IF(データ貼付!AN6="","",0))</f>
        <v>2</v>
      </c>
      <c r="E7" s="2">
        <f>IF(B7="","",TODAY())</f>
        <v>46108</v>
      </c>
      <c r="F7" s="2">
        <f>IF(データ貼付!AW6="","",DATE(LEFT(データ貼付!AW6,4),MID(データ貼付!AW6,5,2),RIGHT(データ貼付!AW6,2)))</f>
        <v>46110</v>
      </c>
      <c r="G7">
        <f>IF(データ貼付!AV6=4,1820,IF(データ貼付!AV6=12,1416,IF(データ貼付!AV6=14,1416,IF(データ貼付!AV6=16,1618,IF(データ貼付!AV6=1,"0812","")))))</f>
        <v>1416</v>
      </c>
      <c r="I7" t="s">
        <f>IF(B7="","",IF(データ貼付!F6="","000-0000-0000",データ貼付!F6))</f>
        <v>134</v>
      </c>
      <c r="K7" t="s">
        <f>IF(データ貼付!M6="","",SUBSTITUTE(データ貼付!M6,"-",""))</f>
        <v>135</v>
      </c>
      <c r="L7" t="s">
        <f>LEFT(SUBSTITUTE(データ貼付!P6," ",""),16)</f>
        <v>136</v>
      </c>
      <c r="M7" t="s">
        <f>MID(SUBSTITUTE(データ貼付!P6," ",""),17,16)</f>
        <v>137</v>
      </c>
      <c r="N7" t="s">
        <f>MID(SUBSTITUTE(データ貼付!P6," ",""),33,16)</f>
        <v>98</v>
      </c>
      <c r="O7" t="s">
        <f>IF(データ貼付!L6="","",データ貼付!J6)</f>
        <v>98</v>
      </c>
      <c r="P7" t="s">
        <f>IF(データ貼付!D6="","",データ貼付!D6)</f>
        <v>138</v>
      </c>
      <c r="T7" s="1" t="s">
        <f>IF(P7="","","03-5851-7740")</f>
        <v>100</v>
      </c>
      <c r="V7" t="s">
        <f>IF(P7="","","121-0011")</f>
        <v>101</v>
      </c>
      <c r="W7" t="s">
        <f>IF(P7="","","東京都足立区中央本町3-5-3")</f>
        <v>102</v>
      </c>
      <c r="Y7" t="s">
        <f>IF(P7="","","株式会社Dealz")</f>
        <v>103</v>
      </c>
      <c r="AB7" t="s">
        <f>IF(P7="","",LEFT(データ貼付!AZ6,25))</f>
        <v>139</v>
      </c>
      <c r="AC7" t="s">
        <f>IF(P7="","",LEFT(データ貼付!BC6,30))</f>
        <v>140</v>
      </c>
      <c r="AH7">
        <f>IF(B7=2,データ貼付!AF6,"")</f>
        <v>16900</v>
      </c>
      <c r="AI7">
        <f>IFERROR(AH7-ROUND(AH7*100/110,0),"")</f>
        <v>1536</v>
      </c>
      <c r="AL7">
        <f>データ貼付!AL6</f>
        <v>0</v>
      </c>
      <c r="AM7">
        <f>データ貼付!AM6</f>
        <v>0</v>
      </c>
      <c r="AN7" t="s">
        <f>IF(B7="","","035851774001")</f>
        <v>106</v>
      </c>
      <c r="AP7" t="s">
        <f>IF(AN7="","","01")</f>
        <v>107</v>
      </c>
      <c r="BV7">
        <f>データ貼付!BV6</f>
        <v>0</v>
      </c>
    </row>
    <row r="8">
      <c r="B8">
        <f>IF(データ貼付!AN7="Cash on Delivery",2,IF(データ貼付!AN7="","",0))</f>
        <v>2</v>
      </c>
      <c r="E8" s="2">
        <f>IF(B8="","",TODAY())</f>
        <v>46108</v>
      </c>
      <c r="F8" s="2">
        <f>IF(データ貼付!AW7="","",DATE(LEFT(データ貼付!AW7,4),MID(データ貼付!AW7,5,2),RIGHT(データ貼付!AW7,2)))</f>
        <v>46109</v>
      </c>
      <c r="G8">
        <f>IF(データ貼付!AV7=4,1820,IF(データ貼付!AV7=12,1416,IF(データ貼付!AV7=14,1416,IF(データ貼付!AV7=16,1618,IF(データ貼付!AV7=1,"0812","")))))</f>
        <v>1820</v>
      </c>
      <c r="I8" t="s">
        <f>IF(B8="","",IF(データ貼付!F7="","000-0000-0000",データ貼付!F7))</f>
        <v>141</v>
      </c>
      <c r="K8" t="s">
        <f>IF(データ貼付!M7="","",SUBSTITUTE(データ貼付!M7,"-",""))</f>
        <v>142</v>
      </c>
      <c r="L8" t="s">
        <f>LEFT(SUBSTITUTE(データ貼付!P7," ",""),16)</f>
        <v>143</v>
      </c>
      <c r="M8" t="s">
        <f>MID(SUBSTITUTE(データ貼付!P7," ",""),17,16)</f>
        <v>98</v>
      </c>
      <c r="N8" t="s">
        <f>MID(SUBSTITUTE(データ貼付!P7," ",""),33,16)</f>
        <v>98</v>
      </c>
      <c r="O8" t="s">
        <f>IF(データ貼付!L7="","",データ貼付!J7)</f>
        <v>98</v>
      </c>
      <c r="P8" t="s">
        <f>IF(データ貼付!D7="","",データ貼付!D7)</f>
        <v>144</v>
      </c>
      <c r="T8" s="1" t="s">
        <f>IF(P8="","","03-5851-7740")</f>
        <v>100</v>
      </c>
      <c r="V8" t="s">
        <f>IF(P8="","","121-0011")</f>
        <v>101</v>
      </c>
      <c r="W8" t="s">
        <f>IF(P8="","","東京都足立区中央本町3-5-3")</f>
        <v>102</v>
      </c>
      <c r="Y8" t="s">
        <f>IF(P8="","","株式会社Dealz")</f>
        <v>103</v>
      </c>
      <c r="AB8" t="s">
        <f>IF(P8="","",LEFT(データ貼付!AZ7,25))</f>
        <v>145</v>
      </c>
      <c r="AC8" t="s">
        <f>IF(P8="","",LEFT(データ貼付!BC7,30))</f>
        <v>146</v>
      </c>
      <c r="AH8">
        <f>IF(B8=2,データ貼付!AF7,"")</f>
        <v>13900</v>
      </c>
      <c r="AI8">
        <f>IFERROR(AH8-ROUND(AH8*100/110,0),"")</f>
        <v>1264</v>
      </c>
      <c r="AL8">
        <f>データ貼付!AL7</f>
        <v>0</v>
      </c>
      <c r="AM8">
        <f>データ貼付!AM7</f>
        <v>0</v>
      </c>
      <c r="AN8" t="s">
        <f>IF(B8="","","035851774001")</f>
        <v>106</v>
      </c>
      <c r="AP8" t="s">
        <f>IF(AN8="","","01")</f>
        <v>107</v>
      </c>
      <c r="BV8">
        <f>データ貼付!BV7</f>
        <v>0</v>
      </c>
    </row>
    <row r="9">
      <c r="B9" t="s">
        <f>IF(データ貼付!AN8="Cash on Delivery",2,IF(データ貼付!AN8="","",0))</f>
        <v>98</v>
      </c>
      <c r="E9" s="2" t="s">
        <f>IF(B9="","",TODAY())</f>
        <v>98</v>
      </c>
      <c r="F9" s="2" t="s">
        <f>IF(データ貼付!AW8="","",DATE(LEFT(データ貼付!AW8,4),MID(データ貼付!AW8,5,2),RIGHT(データ貼付!AW8,2)))</f>
        <v>98</v>
      </c>
      <c r="G9" t="s">
        <f>IF(データ貼付!AV8=4,1820,IF(データ貼付!AV8=12,1416,IF(データ貼付!AV8=14,1416,IF(データ貼付!AV8=16,1618,IF(データ貼付!AV8=1,"0812","")))))</f>
        <v>98</v>
      </c>
      <c r="I9" t="s">
        <f>IF(B9="","",IF(データ貼付!F8="","000-0000-0000",データ貼付!F8))</f>
        <v>98</v>
      </c>
      <c r="K9" t="s">
        <f>IF(データ貼付!M8="","",SUBSTITUTE(データ貼付!M8,"-",""))</f>
        <v>98</v>
      </c>
      <c r="L9" t="s">
        <f>LEFT(SUBSTITUTE(データ貼付!P8," ",""),16)</f>
        <v>98</v>
      </c>
      <c r="M9" t="s">
        <f>MID(SUBSTITUTE(データ貼付!P8," ",""),17,16)</f>
        <v>98</v>
      </c>
      <c r="N9" t="s">
        <f>MID(SUBSTITUTE(データ貼付!P8," ",""),33,16)</f>
        <v>98</v>
      </c>
      <c r="O9" t="s">
        <f>IF(データ貼付!L8="","",データ貼付!J8)</f>
        <v>98</v>
      </c>
      <c r="P9" t="s">
        <f>IF(データ貼付!D8="","",データ貼付!D8)</f>
        <v>98</v>
      </c>
      <c r="T9" s="1" t="s">
        <f>IF(P9="","","03-5851-7740")</f>
        <v>98</v>
      </c>
      <c r="V9" t="s">
        <f>IF(P9="","","121-0011")</f>
        <v>98</v>
      </c>
      <c r="W9" t="s">
        <f>IF(P9="","","東京都足立区中央本町3-5-3")</f>
        <v>98</v>
      </c>
      <c r="Y9" t="s">
        <f>IF(P9="","","株式会社Dealz")</f>
        <v>98</v>
      </c>
      <c r="AB9" t="s">
        <f>IF(P9="","",LEFT(データ貼付!AZ8,25))</f>
        <v>98</v>
      </c>
      <c r="AC9" t="s">
        <f>IF(P9="","",LEFT(データ貼付!BC8,30))</f>
        <v>98</v>
      </c>
      <c r="AH9" t="s">
        <f>IF(B9=2,データ貼付!AF8,"")</f>
        <v>98</v>
      </c>
      <c r="AI9" t="s">
        <f>IFERROR(AH9-ROUND(AH9*100/110,0),"")</f>
        <v>98</v>
      </c>
      <c r="AL9">
        <f>データ貼付!AL8</f>
        <v>0</v>
      </c>
      <c r="AM9">
        <f>データ貼付!AM8</f>
        <v>0</v>
      </c>
      <c r="AN9" t="s">
        <f>IF(B9="","","035851774001")</f>
        <v>98</v>
      </c>
      <c r="AP9" t="s">
        <f>IF(AN9="","","01")</f>
        <v>98</v>
      </c>
      <c r="BV9">
        <f>データ貼付!BV8</f>
        <v>0</v>
      </c>
    </row>
    <row r="10">
      <c r="B10" t="s">
        <f>IF(データ貼付!AN9="Cash on Delivery",2,IF(データ貼付!AN9="","",0))</f>
        <v>98</v>
      </c>
      <c r="E10" s="2" t="s">
        <f>IF(B10="","",TODAY())</f>
        <v>98</v>
      </c>
      <c r="F10" s="2" t="s">
        <f>IF(データ貼付!AW9="","",DATE(LEFT(データ貼付!AW9,4),MID(データ貼付!AW9,5,2),RIGHT(データ貼付!AW9,2)))</f>
        <v>98</v>
      </c>
      <c r="G10" t="s">
        <f>IF(データ貼付!AV9=4,1820,IF(データ貼付!AV9=12,1416,IF(データ貼付!AV9=14,1416,IF(データ貼付!AV9=16,1618,IF(データ貼付!AV9=1,"0812","")))))</f>
        <v>98</v>
      </c>
      <c r="I10" t="s">
        <f>IF(B10="","",IF(データ貼付!F9="","000-0000-0000",データ貼付!F9))</f>
        <v>98</v>
      </c>
      <c r="K10" t="s">
        <f>IF(データ貼付!M9="","",SUBSTITUTE(データ貼付!M9,"-",""))</f>
        <v>98</v>
      </c>
      <c r="L10" t="s">
        <f>LEFT(SUBSTITUTE(データ貼付!P9," ",""),16)</f>
        <v>98</v>
      </c>
      <c r="M10" t="s">
        <f>MID(SUBSTITUTE(データ貼付!P9," ",""),17,16)</f>
        <v>98</v>
      </c>
      <c r="N10" t="s">
        <f>MID(SUBSTITUTE(データ貼付!P9," ",""),33,16)</f>
        <v>98</v>
      </c>
      <c r="O10" t="s">
        <f>IF(データ貼付!L9="","",データ貼付!J9)</f>
        <v>98</v>
      </c>
      <c r="P10" t="s">
        <f>IF(データ貼付!D9="","",データ貼付!D9)</f>
        <v>98</v>
      </c>
      <c r="T10" s="1" t="s">
        <f>IF(P10="","","03-5851-7740")</f>
        <v>98</v>
      </c>
      <c r="V10" t="s">
        <f>IF(P10="","","121-0011")</f>
        <v>98</v>
      </c>
      <c r="W10" t="s">
        <f>IF(P10="","","東京都足立区中央本町3-5-3")</f>
        <v>98</v>
      </c>
      <c r="Y10" t="s">
        <f>IF(P10="","","株式会社Dealz")</f>
        <v>98</v>
      </c>
      <c r="AB10" t="s">
        <f>IF(P10="","",LEFT(データ貼付!AZ9,25))</f>
        <v>98</v>
      </c>
      <c r="AC10" t="s">
        <f>IF(P10="","",LEFT(データ貼付!BC9,30))</f>
        <v>98</v>
      </c>
      <c r="AH10" t="s">
        <f>IF(B10=2,データ貼付!AF9,"")</f>
        <v>98</v>
      </c>
      <c r="AI10" t="s">
        <f>IFERROR(AH10-ROUND(AH10*100/110,0),"")</f>
        <v>98</v>
      </c>
      <c r="AL10">
        <f>データ貼付!AL9</f>
        <v>0</v>
      </c>
      <c r="AM10">
        <f>データ貼付!AM9</f>
        <v>0</v>
      </c>
      <c r="AN10" t="s">
        <f>IF(B10="","","035851774001")</f>
        <v>98</v>
      </c>
      <c r="AP10" t="s">
        <f>IF(AN10="","","01")</f>
        <v>98</v>
      </c>
      <c r="BV10">
        <f>データ貼付!BV9</f>
        <v>0</v>
      </c>
    </row>
    <row r="11">
      <c r="B11" t="s">
        <f>IF(データ貼付!AN10="Cash on Delivery",2,IF(データ貼付!AN10="","",0))</f>
        <v>98</v>
      </c>
      <c r="E11" s="2" t="s">
        <f>IF(B11="","",TODAY())</f>
        <v>98</v>
      </c>
      <c r="F11" s="2" t="s">
        <f>IF(データ貼付!AW10="","",DATE(LEFT(データ貼付!AW10,4),MID(データ貼付!AW10,5,2),RIGHT(データ貼付!AW10,2)))</f>
        <v>98</v>
      </c>
      <c r="G11" t="s">
        <f>IF(データ貼付!AV10=4,1820,IF(データ貼付!AV10=12,1416,IF(データ貼付!AV10=14,1416,IF(データ貼付!AV10=16,1618,IF(データ貼付!AV10=1,"0812","")))))</f>
        <v>98</v>
      </c>
      <c r="I11" t="s">
        <f>IF(B11="","",IF(データ貼付!F10="","000-0000-0000",データ貼付!F10))</f>
        <v>98</v>
      </c>
      <c r="K11" t="s">
        <f>IF(データ貼付!M10="","",SUBSTITUTE(データ貼付!M10,"-",""))</f>
        <v>98</v>
      </c>
      <c r="L11" t="s">
        <f>LEFT(SUBSTITUTE(データ貼付!P10," ",""),16)</f>
        <v>98</v>
      </c>
      <c r="M11" t="s">
        <f>MID(SUBSTITUTE(データ貼付!P10," ",""),17,16)</f>
        <v>98</v>
      </c>
      <c r="N11" t="s">
        <f>MID(SUBSTITUTE(データ貼付!P10," ",""),33,16)</f>
        <v>98</v>
      </c>
      <c r="O11" t="s">
        <f>IF(データ貼付!L10="","",データ貼付!J10)</f>
        <v>98</v>
      </c>
      <c r="P11" t="s">
        <f>IF(データ貼付!D10="","",データ貼付!D10)</f>
        <v>98</v>
      </c>
      <c r="T11" s="1" t="s">
        <f>IF(P11="","","03-5851-7740")</f>
        <v>98</v>
      </c>
      <c r="V11" t="s">
        <f>IF(P11="","","121-0011")</f>
        <v>98</v>
      </c>
      <c r="W11" t="s">
        <f>IF(P11="","","東京都足立区中央本町3-5-3")</f>
        <v>98</v>
      </c>
      <c r="Y11" t="s">
        <f>IF(P11="","","株式会社Dealz")</f>
        <v>98</v>
      </c>
      <c r="AB11" t="s">
        <f>IF(P11="","",LEFT(データ貼付!AZ10,25))</f>
        <v>98</v>
      </c>
      <c r="AC11" t="s">
        <f>IF(P11="","",LEFT(データ貼付!BC10,30))</f>
        <v>98</v>
      </c>
      <c r="AH11" t="s">
        <f>IF(B11=2,データ貼付!AF10,"")</f>
        <v>98</v>
      </c>
      <c r="AI11" t="s">
        <f>IFERROR(AH11-ROUND(AH11*100/110,0),"")</f>
        <v>98</v>
      </c>
      <c r="AL11">
        <f>データ貼付!AL10</f>
        <v>0</v>
      </c>
      <c r="AM11">
        <f>データ貼付!AM10</f>
        <v>0</v>
      </c>
      <c r="AN11" t="s">
        <f>IF(B11="","","035851774001")</f>
        <v>98</v>
      </c>
      <c r="AP11" t="s">
        <f>IF(AN11="","","01")</f>
        <v>98</v>
      </c>
      <c r="BV11">
        <f>データ貼付!BV10</f>
        <v>0</v>
      </c>
    </row>
    <row r="12">
      <c r="B12" t="s">
        <f>IF(データ貼付!AN11="Cash on Delivery",2,IF(データ貼付!AN11="","",0))</f>
        <v>98</v>
      </c>
      <c r="E12" s="2" t="s">
        <f>IF(B12="","",TODAY())</f>
        <v>98</v>
      </c>
      <c r="F12" s="2" t="s">
        <f>IF(データ貼付!AW11="","",DATE(LEFT(データ貼付!AW11,4),MID(データ貼付!AW11,5,2),RIGHT(データ貼付!AW11,2)))</f>
        <v>98</v>
      </c>
      <c r="G12" t="s">
        <f>IF(データ貼付!AV11=4,1820,IF(データ貼付!AV11=12,1416,IF(データ貼付!AV11=14,1416,IF(データ貼付!AV11=16,1618,IF(データ貼付!AV11=1,"0812","")))))</f>
        <v>98</v>
      </c>
      <c r="I12" t="s">
        <f>IF(B12="","",IF(データ貼付!F11="","000-0000-0000",データ貼付!F11))</f>
        <v>98</v>
      </c>
      <c r="K12" t="s">
        <f>IF(データ貼付!M11="","",SUBSTITUTE(データ貼付!M11,"-",""))</f>
        <v>98</v>
      </c>
      <c r="L12" t="s">
        <f>LEFT(SUBSTITUTE(データ貼付!P11," ",""),16)</f>
        <v>98</v>
      </c>
      <c r="M12" t="s">
        <f>MID(SUBSTITUTE(データ貼付!P11," ",""),17,16)</f>
        <v>98</v>
      </c>
      <c r="N12" t="s">
        <f>MID(SUBSTITUTE(データ貼付!P11," ",""),33,16)</f>
        <v>98</v>
      </c>
      <c r="O12" t="s">
        <f>IF(データ貼付!L11="","",データ貼付!J11)</f>
        <v>98</v>
      </c>
      <c r="P12" t="s">
        <f>IF(データ貼付!D11="","",データ貼付!D11)</f>
        <v>98</v>
      </c>
      <c r="T12" s="1" t="s">
        <f>IF(P12="","","03-5851-7740")</f>
        <v>98</v>
      </c>
      <c r="V12" t="s">
        <f>IF(P12="","","121-0011")</f>
        <v>98</v>
      </c>
      <c r="W12" t="s">
        <f>IF(P12="","","東京都足立区中央本町3-5-3")</f>
        <v>98</v>
      </c>
      <c r="Y12" t="s">
        <f>IF(P12="","","株式会社Dealz")</f>
        <v>98</v>
      </c>
      <c r="AB12" t="s">
        <f>IF(P12="","",LEFT(データ貼付!AZ11,25))</f>
        <v>98</v>
      </c>
      <c r="AC12" t="s">
        <f>IF(P12="","",LEFT(データ貼付!BC11,30))</f>
        <v>98</v>
      </c>
      <c r="AH12" t="s">
        <f>IF(B12=2,データ貼付!AF11,"")</f>
        <v>98</v>
      </c>
      <c r="AI12" t="s">
        <f>IFERROR(AH12-ROUND(AH12*100/110,0),"")</f>
        <v>98</v>
      </c>
      <c r="AL12">
        <f>データ貼付!AL11</f>
        <v>0</v>
      </c>
      <c r="AM12">
        <f>データ貼付!AM11</f>
        <v>0</v>
      </c>
      <c r="AN12" t="s">
        <f>IF(B12="","","035851774001")</f>
        <v>98</v>
      </c>
      <c r="AP12" s="1" t="s">
        <f>IF(AN12="","","01")</f>
        <v>98</v>
      </c>
      <c r="BV12">
        <f>データ貼付!BV11</f>
        <v>0</v>
      </c>
    </row>
    <row r="13">
      <c r="B13" t="s">
        <f>IF(データ貼付!AN12="Cash on Delivery",2,IF(データ貼付!AN12="","",0))</f>
        <v>98</v>
      </c>
      <c r="E13" s="2" t="s">
        <f>IF(B13="","",TODAY())</f>
        <v>98</v>
      </c>
      <c r="F13" s="2" t="s">
        <f>IF(データ貼付!AW12="","",DATE(LEFT(データ貼付!AW12,4),MID(データ貼付!AW12,5,2),RIGHT(データ貼付!AW12,2)))</f>
        <v>98</v>
      </c>
      <c r="G13" t="s">
        <f>IF(データ貼付!AV12=4,1820,IF(データ貼付!AV12=12,1416,IF(データ貼付!AV12=14,1416,IF(データ貼付!AV12=16,1618,IF(データ貼付!AV12=1,"0812","")))))</f>
        <v>98</v>
      </c>
      <c r="I13" t="s">
        <f>IF(B13="","",IF(データ貼付!F12="","000-0000-0000",データ貼付!F12))</f>
        <v>98</v>
      </c>
      <c r="K13" t="s">
        <f>IF(データ貼付!M12="","",SUBSTITUTE(データ貼付!M12,"-",""))</f>
        <v>98</v>
      </c>
      <c r="L13" t="s">
        <f>LEFT(SUBSTITUTE(データ貼付!P12," ",""),16)</f>
        <v>98</v>
      </c>
      <c r="M13" t="s">
        <f>MID(SUBSTITUTE(データ貼付!P12," ",""),17,16)</f>
        <v>98</v>
      </c>
      <c r="N13" t="s">
        <f>MID(SUBSTITUTE(データ貼付!P12," ",""),33,16)</f>
        <v>98</v>
      </c>
      <c r="O13" t="s">
        <f>IF(データ貼付!L12="","",データ貼付!J12)</f>
        <v>98</v>
      </c>
      <c r="P13" t="s">
        <f>IF(データ貼付!D12="","",データ貼付!D12)</f>
        <v>98</v>
      </c>
      <c r="T13" s="1" t="s">
        <f>IF(P13="","","03-5851-7740")</f>
        <v>98</v>
      </c>
      <c r="V13" t="s">
        <f>IF(P13="","","121-0011")</f>
        <v>98</v>
      </c>
      <c r="W13" t="s">
        <f>IF(P13="","","東京都足立区中央本町3-5-3")</f>
        <v>98</v>
      </c>
      <c r="Y13" t="s">
        <f>IF(P13="","","株式会社Dealz")</f>
        <v>98</v>
      </c>
      <c r="AB13" t="s">
        <f>IF(P13="","",LEFT(データ貼付!AZ12,25))</f>
        <v>98</v>
      </c>
      <c r="AC13" t="s">
        <f>IF(P13="","",LEFT(データ貼付!BC12,30))</f>
        <v>98</v>
      </c>
      <c r="AH13" t="s">
        <f>IF(B13=2,データ貼付!AF12,"")</f>
        <v>98</v>
      </c>
      <c r="AI13" t="s">
        <f>IFERROR(AH13-ROUND(AH13*100/110,0),"")</f>
        <v>98</v>
      </c>
      <c r="AL13">
        <f>データ貼付!AL12</f>
        <v>0</v>
      </c>
      <c r="AM13">
        <f>データ貼付!AM12</f>
        <v>0</v>
      </c>
      <c r="AN13" t="s">
        <f>IF(B13="","","035851774001")</f>
        <v>98</v>
      </c>
      <c r="AP13" t="s">
        <f>IF(AN13="","","01")</f>
        <v>98</v>
      </c>
      <c r="BV13">
        <f>データ貼付!BV12</f>
        <v>0</v>
      </c>
    </row>
    <row r="14">
      <c r="B14" t="s">
        <f>IF(データ貼付!AN13="Cash on Delivery",2,IF(データ貼付!AN13="","",0))</f>
        <v>98</v>
      </c>
      <c r="E14" s="2" t="s">
        <f>IF(B14="","",TODAY())</f>
        <v>98</v>
      </c>
      <c r="F14" s="2" t="s">
        <f>IF(データ貼付!AW13="","",DATE(LEFT(データ貼付!AW13,4),MID(データ貼付!AW13,5,2),RIGHT(データ貼付!AW13,2)))</f>
        <v>98</v>
      </c>
      <c r="G14" t="s">
        <f>IF(データ貼付!AV13=4,1820,IF(データ貼付!AV13=12,1416,IF(データ貼付!AV13=14,1416,IF(データ貼付!AV13=16,1618,IF(データ貼付!AV13=1,"0812","")))))</f>
        <v>98</v>
      </c>
      <c r="I14" t="s">
        <f>IF(B14="","",IF(データ貼付!F13="","000-0000-0000",データ貼付!F13))</f>
        <v>98</v>
      </c>
      <c r="K14" t="s">
        <f>IF(データ貼付!M13="","",SUBSTITUTE(データ貼付!M13,"-",""))</f>
        <v>98</v>
      </c>
      <c r="L14" t="s">
        <f>LEFT(SUBSTITUTE(データ貼付!P13," ",""),16)</f>
        <v>98</v>
      </c>
      <c r="M14" t="s">
        <f>MID(SUBSTITUTE(データ貼付!P13," ",""),17,16)</f>
        <v>98</v>
      </c>
      <c r="N14" t="s">
        <f>MID(SUBSTITUTE(データ貼付!P13," ",""),33,16)</f>
        <v>98</v>
      </c>
      <c r="O14" t="s">
        <f>IF(データ貼付!L13="","",データ貼付!J13)</f>
        <v>98</v>
      </c>
      <c r="P14" t="s">
        <f>IF(データ貼付!D13="","",データ貼付!D13)</f>
        <v>98</v>
      </c>
      <c r="T14" s="1" t="s">
        <f>IF(P14="","","03-5851-7740")</f>
        <v>98</v>
      </c>
      <c r="V14" t="s">
        <f>IF(P14="","","121-0011")</f>
        <v>98</v>
      </c>
      <c r="W14" t="s">
        <f>IF(P14="","","東京都足立区中央本町3-5-3")</f>
        <v>98</v>
      </c>
      <c r="Y14" t="s">
        <f>IF(P14="","","株式会社Dealz")</f>
        <v>98</v>
      </c>
      <c r="AB14" t="s">
        <f>IF(P14="","",LEFT(データ貼付!AZ13,25))</f>
        <v>98</v>
      </c>
      <c r="AC14" t="s">
        <f>IF(P14="","",LEFT(データ貼付!BC13,30))</f>
        <v>98</v>
      </c>
      <c r="AH14" t="s">
        <f>IF(B14=2,データ貼付!AF13,"")</f>
        <v>98</v>
      </c>
      <c r="AI14" t="s">
        <f>IFERROR(AH14-ROUND(AH14*100/110,0),"")</f>
        <v>98</v>
      </c>
      <c r="AL14">
        <f>データ貼付!AL13</f>
        <v>0</v>
      </c>
      <c r="AM14">
        <f>データ貼付!AM13</f>
        <v>0</v>
      </c>
      <c r="AN14" t="s">
        <f>IF(B14="","","035851774001")</f>
        <v>98</v>
      </c>
      <c r="AP14" t="s">
        <f>IF(AN14="","","01")</f>
        <v>98</v>
      </c>
      <c r="BV14">
        <f>データ貼付!BV13</f>
        <v>0</v>
      </c>
    </row>
    <row r="15">
      <c r="B15" t="s">
        <f>IF(データ貼付!AN14="Cash on Delivery",2,IF(データ貼付!AN14="","",0))</f>
        <v>98</v>
      </c>
      <c r="E15" s="2" t="s">
        <f>IF(B15="","",TODAY())</f>
        <v>98</v>
      </c>
      <c r="F15" s="2" t="s">
        <f>IF(データ貼付!AW14="","",DATE(LEFT(データ貼付!AW14,4),MID(データ貼付!AW14,5,2),RIGHT(データ貼付!AW14,2)))</f>
        <v>98</v>
      </c>
      <c r="G15" t="s">
        <f>IF(データ貼付!AV14=4,1820,IF(データ貼付!AV14=12,1416,IF(データ貼付!AV14=14,1416,IF(データ貼付!AV14=16,1618,IF(データ貼付!AV14=1,"0812","")))))</f>
        <v>98</v>
      </c>
      <c r="I15" t="s">
        <f>IF(B15="","",IF(データ貼付!F14="","000-0000-0000",データ貼付!F14))</f>
        <v>98</v>
      </c>
      <c r="K15" t="s">
        <f>IF(データ貼付!M14="","",SUBSTITUTE(データ貼付!M14,"-",""))</f>
        <v>98</v>
      </c>
      <c r="L15" t="s">
        <f>LEFT(SUBSTITUTE(データ貼付!P14," ",""),16)</f>
        <v>98</v>
      </c>
      <c r="M15" t="s">
        <f>MID(SUBSTITUTE(データ貼付!P14," ",""),17,16)</f>
        <v>98</v>
      </c>
      <c r="N15" t="s">
        <f>MID(SUBSTITUTE(データ貼付!P14," ",""),33,16)</f>
        <v>98</v>
      </c>
      <c r="O15" t="s">
        <f>IF(データ貼付!L14="","",データ貼付!J14)</f>
        <v>98</v>
      </c>
      <c r="P15" t="s">
        <f>IF(データ貼付!D14="","",データ貼付!D14)</f>
        <v>98</v>
      </c>
      <c r="T15" s="1" t="s">
        <f>IF(P15="","","03-5851-7740")</f>
        <v>98</v>
      </c>
      <c r="V15" t="s">
        <f>IF(P15="","","121-0011")</f>
        <v>98</v>
      </c>
      <c r="W15" t="s">
        <f>IF(P15="","","東京都足立区中央本町3-5-3")</f>
        <v>98</v>
      </c>
      <c r="Y15" t="s">
        <f>IF(P15="","","株式会社Dealz")</f>
        <v>98</v>
      </c>
      <c r="AB15" t="s">
        <f>IF(P15="","",LEFT(データ貼付!AZ14,25))</f>
        <v>98</v>
      </c>
      <c r="AC15" t="s">
        <f>IF(P15="","",LEFT(データ貼付!BC14,30))</f>
        <v>98</v>
      </c>
      <c r="AH15" t="s">
        <f>IF(B15=2,データ貼付!AF14,"")</f>
        <v>98</v>
      </c>
      <c r="AI15" t="s">
        <f>IFERROR(AH15-ROUND(AH15*100/110,0),"")</f>
        <v>98</v>
      </c>
      <c r="AL15">
        <f>データ貼付!AL14</f>
        <v>0</v>
      </c>
      <c r="AM15">
        <f>データ貼付!AM14</f>
        <v>0</v>
      </c>
      <c r="AN15" t="s">
        <f>IF(B15="","","035851774001")</f>
        <v>98</v>
      </c>
      <c r="AP15" t="s">
        <f>IF(AN15="","","01")</f>
        <v>98</v>
      </c>
      <c r="BV15">
        <f>データ貼付!BV14</f>
        <v>0</v>
      </c>
    </row>
    <row r="16">
      <c r="B16" t="s">
        <f>IF(データ貼付!AN15="Cash on Delivery",2,IF(データ貼付!AN15="","",0))</f>
        <v>98</v>
      </c>
      <c r="E16" s="2" t="s">
        <f>IF(B16="","",TODAY())</f>
        <v>98</v>
      </c>
      <c r="F16" s="2" t="s">
        <f>IF(データ貼付!AW15="","",DATE(LEFT(データ貼付!AW15,4),MID(データ貼付!AW15,5,2),RIGHT(データ貼付!AW15,2)))</f>
        <v>98</v>
      </c>
      <c r="G16" t="s">
        <f>IF(データ貼付!AV15=4,1820,IF(データ貼付!AV15=12,1416,IF(データ貼付!AV15=14,1416,IF(データ貼付!AV15=16,1618,IF(データ貼付!AV15=1,"0812","")))))</f>
        <v>98</v>
      </c>
      <c r="I16" t="s">
        <f>IF(B16="","",IF(データ貼付!F15="","000-0000-0000",データ貼付!F15))</f>
        <v>98</v>
      </c>
      <c r="K16" t="s">
        <f>IF(データ貼付!M15="","",SUBSTITUTE(データ貼付!M15,"-",""))</f>
        <v>98</v>
      </c>
      <c r="L16" t="s">
        <f>LEFT(SUBSTITUTE(データ貼付!P15," ",""),16)</f>
        <v>98</v>
      </c>
      <c r="M16" t="s">
        <f>MID(SUBSTITUTE(データ貼付!P15," ",""),17,16)</f>
        <v>98</v>
      </c>
      <c r="N16" t="s">
        <f>MID(SUBSTITUTE(データ貼付!P15," ",""),33,16)</f>
        <v>98</v>
      </c>
      <c r="O16" t="s">
        <f>IF(データ貼付!L15="","",データ貼付!J15)</f>
        <v>98</v>
      </c>
      <c r="P16" t="s">
        <f>IF(データ貼付!D15="","",データ貼付!D15)</f>
        <v>98</v>
      </c>
      <c r="T16" s="1" t="s">
        <f>IF(P16="","","03-5851-7740")</f>
        <v>98</v>
      </c>
      <c r="V16" t="s">
        <f>IF(P16="","","121-0011")</f>
        <v>98</v>
      </c>
      <c r="W16" t="s">
        <f>IF(P16="","","東京都足立区中央本町3-5-3")</f>
        <v>98</v>
      </c>
      <c r="Y16" t="s">
        <f>IF(P16="","","株式会社Dealz")</f>
        <v>98</v>
      </c>
      <c r="AB16" t="s">
        <f>IF(P16="","",LEFT(データ貼付!AZ15,25))</f>
        <v>98</v>
      </c>
      <c r="AC16" t="s">
        <f>IF(P16="","",LEFT(データ貼付!BC15,30))</f>
        <v>98</v>
      </c>
      <c r="AH16" t="s">
        <f>IF(B16=2,データ貼付!AF15,"")</f>
        <v>98</v>
      </c>
      <c r="AI16" t="s">
        <f>IFERROR(AH16-ROUND(AH16*100/110,0),"")</f>
        <v>98</v>
      </c>
      <c r="AL16">
        <f>データ貼付!AL15</f>
        <v>0</v>
      </c>
      <c r="AM16">
        <f>データ貼付!AM15</f>
        <v>0</v>
      </c>
      <c r="AN16" t="s">
        <f>IF(B16="","","035851774001")</f>
        <v>98</v>
      </c>
      <c r="AP16" t="s">
        <f>IF(AN16="","","01")</f>
        <v>98</v>
      </c>
      <c r="BV16">
        <f>データ貼付!BV15</f>
        <v>0</v>
      </c>
    </row>
    <row r="17">
      <c r="B17" t="s">
        <f>IF(データ貼付!AN16="Cash on Delivery",2,IF(データ貼付!AN16="","",0))</f>
        <v>98</v>
      </c>
      <c r="E17" s="2" t="s">
        <f>IF(B17="","",TODAY())</f>
        <v>98</v>
      </c>
      <c r="F17" s="2" t="s">
        <f>IF(データ貼付!AW16="","",DATE(LEFT(データ貼付!AW16,4),MID(データ貼付!AW16,5,2),RIGHT(データ貼付!AW16,2)))</f>
        <v>98</v>
      </c>
      <c r="G17" t="s">
        <f>IF(データ貼付!AV16=4,1820,IF(データ貼付!AV16=12,1416,IF(データ貼付!AV16=14,1416,IF(データ貼付!AV16=16,1618,IF(データ貼付!AV16=1,"0812","")))))</f>
        <v>98</v>
      </c>
      <c r="I17" t="s">
        <f>IF(B17="","",IF(データ貼付!F16="","000-0000-0000",データ貼付!F16))</f>
        <v>98</v>
      </c>
      <c r="K17" t="s">
        <f>IF(データ貼付!M16="","",SUBSTITUTE(データ貼付!M16,"-",""))</f>
        <v>98</v>
      </c>
      <c r="L17" t="s">
        <f>LEFT(SUBSTITUTE(データ貼付!P16," ",""),16)</f>
        <v>98</v>
      </c>
      <c r="M17" t="s">
        <f>MID(SUBSTITUTE(データ貼付!P16," ",""),17,16)</f>
        <v>98</v>
      </c>
      <c r="N17" t="s">
        <f>MID(SUBSTITUTE(データ貼付!P16," ",""),33,16)</f>
        <v>98</v>
      </c>
      <c r="O17" t="s">
        <f>IF(データ貼付!L16="","",データ貼付!J16)</f>
        <v>98</v>
      </c>
      <c r="P17" t="s">
        <f>IF(データ貼付!D16="","",データ貼付!D16)</f>
        <v>98</v>
      </c>
      <c r="T17" s="1" t="s">
        <f>IF(P17="","","03-5851-7740")</f>
        <v>98</v>
      </c>
      <c r="V17" t="s">
        <f>IF(P17="","","121-0011")</f>
        <v>98</v>
      </c>
      <c r="W17" t="s">
        <f>IF(P17="","","東京都足立区中央本町3-5-3")</f>
        <v>98</v>
      </c>
      <c r="Y17" t="s">
        <f>IF(P17="","","株式会社Dealz")</f>
        <v>98</v>
      </c>
      <c r="AB17" t="s">
        <f>IF(P17="","",LEFT(データ貼付!AZ16,25))</f>
        <v>98</v>
      </c>
      <c r="AC17" t="s">
        <f>IF(P17="","",LEFT(データ貼付!BC16,30))</f>
        <v>98</v>
      </c>
      <c r="AH17" t="s">
        <f>IF(B17=2,データ貼付!AF16,"")</f>
        <v>98</v>
      </c>
      <c r="AI17" t="s">
        <f>IFERROR(AH17-ROUND(AH17*100/110,0),"")</f>
        <v>98</v>
      </c>
      <c r="AL17">
        <f>データ貼付!AL16</f>
        <v>0</v>
      </c>
      <c r="AM17">
        <f>データ貼付!AM16</f>
        <v>0</v>
      </c>
      <c r="AN17" t="s">
        <f>IF(B17="","","035851774001")</f>
        <v>98</v>
      </c>
      <c r="AP17" t="s">
        <f>IF(AN17="","","01")</f>
        <v>98</v>
      </c>
      <c r="BV17">
        <f>データ貼付!BV16</f>
        <v>0</v>
      </c>
    </row>
    <row r="18">
      <c r="B18" t="s">
        <f>IF(データ貼付!AN17="Cash on Delivery",2,IF(データ貼付!AN17="","",0))</f>
        <v>98</v>
      </c>
      <c r="E18" s="2" t="s">
        <f>IF(B18="","",TODAY())</f>
        <v>98</v>
      </c>
      <c r="F18" s="2" t="s">
        <f>IF(データ貼付!AW17="","",DATE(LEFT(データ貼付!AW17,4),MID(データ貼付!AW17,5,2),RIGHT(データ貼付!AW17,2)))</f>
        <v>98</v>
      </c>
      <c r="G18" t="s">
        <f>IF(データ貼付!AV17=4,1820,IF(データ貼付!AV17=12,1416,IF(データ貼付!AV17=14,1416,IF(データ貼付!AV17=16,1618,IF(データ貼付!AV17=1,"0812","")))))</f>
        <v>98</v>
      </c>
      <c r="I18" t="s">
        <f>IF(B18="","",IF(データ貼付!F17="","000-0000-0000",データ貼付!F17))</f>
        <v>98</v>
      </c>
      <c r="K18" t="s">
        <f>IF(データ貼付!M17="","",SUBSTITUTE(データ貼付!M17,"-",""))</f>
        <v>98</v>
      </c>
      <c r="L18" t="s">
        <f>LEFT(SUBSTITUTE(データ貼付!P17," ",""),16)</f>
        <v>98</v>
      </c>
      <c r="M18" t="s">
        <f>MID(SUBSTITUTE(データ貼付!P17," ",""),17,16)</f>
        <v>98</v>
      </c>
      <c r="N18" t="s">
        <f>MID(SUBSTITUTE(データ貼付!P17," ",""),33,16)</f>
        <v>98</v>
      </c>
      <c r="O18" t="s">
        <f>IF(データ貼付!L17="","",データ貼付!J17)</f>
        <v>98</v>
      </c>
      <c r="P18" t="s">
        <f>IF(データ貼付!D17="","",データ貼付!D17)</f>
        <v>98</v>
      </c>
      <c r="T18" s="1" t="s">
        <f>IF(P18="","","03-5851-7740")</f>
        <v>98</v>
      </c>
      <c r="V18" t="s">
        <f>IF(P18="","","121-0011")</f>
        <v>98</v>
      </c>
      <c r="W18" t="s">
        <f>IF(P18="","","東京都足立区中央本町3-5-3")</f>
        <v>98</v>
      </c>
      <c r="Y18" t="s">
        <f>IF(P18="","","株式会社Dealz")</f>
        <v>98</v>
      </c>
      <c r="AB18" t="s">
        <f>IF(P18="","",LEFT(データ貼付!AZ17,25))</f>
        <v>98</v>
      </c>
      <c r="AC18" t="s">
        <f>IF(P18="","",LEFT(データ貼付!BC17,30))</f>
        <v>98</v>
      </c>
      <c r="AH18" t="s">
        <f>IF(B18=2,データ貼付!AF17,"")</f>
        <v>98</v>
      </c>
      <c r="AI18" t="s">
        <f>IFERROR(AH18-ROUND(AH18*100/110,0),"")</f>
        <v>98</v>
      </c>
      <c r="AL18">
        <f>データ貼付!AL17</f>
        <v>0</v>
      </c>
      <c r="AM18">
        <f>データ貼付!AM17</f>
        <v>0</v>
      </c>
      <c r="AN18" t="s">
        <f>IF(B18="","","035851774001")</f>
        <v>98</v>
      </c>
      <c r="AP18" t="s">
        <f>IF(AN18="","","01")</f>
        <v>98</v>
      </c>
      <c r="BV18">
        <f>データ貼付!BV17</f>
        <v>0</v>
      </c>
    </row>
    <row r="19">
      <c r="B19" t="s">
        <f>IF(データ貼付!AN18="Cash on Delivery",2,IF(データ貼付!AN18="","",0))</f>
        <v>98</v>
      </c>
      <c r="E19" s="2" t="s">
        <f>IF(B19="","",TODAY())</f>
        <v>98</v>
      </c>
      <c r="F19" s="2" t="s">
        <f>IF(データ貼付!AW18="","",DATE(LEFT(データ貼付!AW18,4),MID(データ貼付!AW18,5,2),RIGHT(データ貼付!AW18,2)))</f>
        <v>98</v>
      </c>
      <c r="G19" t="s">
        <f>IF(データ貼付!AV18=4,1820,IF(データ貼付!AV18=12,1416,IF(データ貼付!AV18=14,1416,IF(データ貼付!AV18=16,1618,IF(データ貼付!AV18=1,"0812","")))))</f>
        <v>98</v>
      </c>
      <c r="I19" t="s">
        <f>IF(B19="","",IF(データ貼付!F18="","000-0000-0000",データ貼付!F18))</f>
        <v>98</v>
      </c>
      <c r="K19" t="s">
        <f>IF(データ貼付!M18="","",SUBSTITUTE(データ貼付!M18,"-",""))</f>
        <v>98</v>
      </c>
      <c r="L19" t="s">
        <f>LEFT(SUBSTITUTE(データ貼付!P18," ",""),16)</f>
        <v>98</v>
      </c>
      <c r="M19" t="s">
        <f>MID(SUBSTITUTE(データ貼付!P18," ",""),17,16)</f>
        <v>98</v>
      </c>
      <c r="N19" t="s">
        <f>MID(SUBSTITUTE(データ貼付!P18," ",""),33,16)</f>
        <v>98</v>
      </c>
      <c r="O19" t="s">
        <f>IF(データ貼付!L18="","",データ貼付!J18)</f>
        <v>98</v>
      </c>
      <c r="P19" t="s">
        <f>IF(データ貼付!D18="","",データ貼付!D18)</f>
        <v>98</v>
      </c>
      <c r="T19" s="1" t="s">
        <f>IF(P19="","","03-5851-7740")</f>
        <v>98</v>
      </c>
      <c r="V19" t="s">
        <f>IF(P19="","","121-0011")</f>
        <v>98</v>
      </c>
      <c r="W19" t="s">
        <f>IF(P19="","","東京都足立区中央本町3-5-3")</f>
        <v>98</v>
      </c>
      <c r="Y19" t="s">
        <f>IF(P19="","","株式会社Dealz")</f>
        <v>98</v>
      </c>
      <c r="AB19" t="s">
        <f>IF(P19="","",LEFT(データ貼付!AZ18,25))</f>
        <v>98</v>
      </c>
      <c r="AC19" t="s">
        <f>IF(P19="","",LEFT(データ貼付!BC18,30))</f>
        <v>98</v>
      </c>
      <c r="AH19" t="s">
        <f>IF(B19=2,データ貼付!AF18,"")</f>
        <v>98</v>
      </c>
      <c r="AI19" t="s">
        <f>IFERROR(AH19-ROUND(AH19*100/110,0),"")</f>
        <v>98</v>
      </c>
      <c r="AL19">
        <f>データ貼付!AL18</f>
        <v>0</v>
      </c>
      <c r="AM19">
        <f>データ貼付!AM18</f>
        <v>0</v>
      </c>
      <c r="AN19" t="s">
        <f>IF(B19="","","035851774001")</f>
        <v>98</v>
      </c>
      <c r="AP19" t="s">
        <f>IF(AN19="","","01")</f>
        <v>98</v>
      </c>
      <c r="BV19">
        <f>データ貼付!BV18</f>
        <v>0</v>
      </c>
    </row>
    <row r="20">
      <c r="B20" t="s">
        <f>IF(データ貼付!AN19="Cash on Delivery",2,IF(データ貼付!AN19="","",0))</f>
        <v>98</v>
      </c>
      <c r="E20" s="2" t="s">
        <f>IF(B20="","",TODAY())</f>
        <v>98</v>
      </c>
      <c r="F20" s="2" t="s">
        <f>IF(データ貼付!AW19="","",DATE(LEFT(データ貼付!AW19,4),MID(データ貼付!AW19,5,2),RIGHT(データ貼付!AW19,2)))</f>
        <v>98</v>
      </c>
      <c r="G20" t="s">
        <f>IF(データ貼付!AV19=4,1820,IF(データ貼付!AV19=12,1416,IF(データ貼付!AV19=14,1416,IF(データ貼付!AV19=16,1618,IF(データ貼付!AV19=1,"0812","")))))</f>
        <v>98</v>
      </c>
      <c r="I20" t="s">
        <f>IF(B20="","",IF(データ貼付!F19="","000-0000-0000",データ貼付!F19))</f>
        <v>98</v>
      </c>
      <c r="K20" t="s">
        <f>IF(データ貼付!M19="","",SUBSTITUTE(データ貼付!M19,"-",""))</f>
        <v>98</v>
      </c>
      <c r="L20" t="s">
        <f>LEFT(SUBSTITUTE(データ貼付!P19," ",""),16)</f>
        <v>98</v>
      </c>
      <c r="M20" t="s">
        <f>MID(SUBSTITUTE(データ貼付!P19," ",""),17,16)</f>
        <v>98</v>
      </c>
      <c r="N20" t="s">
        <f>MID(SUBSTITUTE(データ貼付!P19," ",""),33,16)</f>
        <v>98</v>
      </c>
      <c r="O20" t="s">
        <f>IF(データ貼付!L19="","",データ貼付!J19)</f>
        <v>98</v>
      </c>
      <c r="P20" t="s">
        <f>IF(データ貼付!D19="","",データ貼付!D19)</f>
        <v>98</v>
      </c>
      <c r="T20" s="1" t="s">
        <f>IF(P20="","","03-5851-7740")</f>
        <v>98</v>
      </c>
      <c r="V20" t="s">
        <f>IF(P20="","","121-0011")</f>
        <v>98</v>
      </c>
      <c r="W20" t="s">
        <f>IF(P20="","","東京都足立区中央本町3-5-3")</f>
        <v>98</v>
      </c>
      <c r="Y20" t="s">
        <f>IF(P20="","","株式会社Dealz")</f>
        <v>98</v>
      </c>
      <c r="AB20" t="s">
        <f>IF(P20="","",LEFT(データ貼付!AZ19,25))</f>
        <v>98</v>
      </c>
      <c r="AC20" t="s">
        <f>IF(P20="","",LEFT(データ貼付!BC19,30))</f>
        <v>98</v>
      </c>
      <c r="AH20" t="s">
        <f>IF(B20=2,データ貼付!AF19,"")</f>
        <v>98</v>
      </c>
      <c r="AI20" t="s">
        <f>IFERROR(AH20-ROUND(AH20*100/110,0),"")</f>
        <v>98</v>
      </c>
      <c r="AL20">
        <f>データ貼付!AL19</f>
        <v>0</v>
      </c>
      <c r="AM20">
        <f>データ貼付!AM19</f>
        <v>0</v>
      </c>
      <c r="AN20" t="s">
        <f>IF(B20="","","035851774001")</f>
        <v>98</v>
      </c>
      <c r="AP20" t="s">
        <f>IF(AN20="","","01")</f>
        <v>98</v>
      </c>
      <c r="BV20">
        <f>データ貼付!BV19</f>
        <v>0</v>
      </c>
    </row>
    <row r="21">
      <c r="B21" t="s">
        <f>IF(データ貼付!AN20="Cash on Delivery",2,IF(データ貼付!AN20="","",0))</f>
        <v>98</v>
      </c>
      <c r="E21" s="2" t="s">
        <f>IF(B21="","",TODAY())</f>
        <v>98</v>
      </c>
      <c r="F21" s="2" t="s">
        <f>IF(データ貼付!AW20="","",DATE(LEFT(データ貼付!AW20,4),MID(データ貼付!AW20,5,2),RIGHT(データ貼付!AW20,2)))</f>
        <v>98</v>
      </c>
      <c r="G21" t="s">
        <f>IF(データ貼付!AV20=4,1820,IF(データ貼付!AV20=12,1416,IF(データ貼付!AV20=14,1416,IF(データ貼付!AV20=16,1618,IF(データ貼付!AV20=1,"0812","")))))</f>
        <v>98</v>
      </c>
      <c r="I21" t="s">
        <f>IF(B21="","",IF(データ貼付!F20="","000-0000-0000",データ貼付!F20))</f>
        <v>98</v>
      </c>
      <c r="K21" t="s">
        <f>IF(データ貼付!M20="","",SUBSTITUTE(データ貼付!M20,"-",""))</f>
        <v>98</v>
      </c>
      <c r="L21" t="s">
        <f>LEFT(SUBSTITUTE(データ貼付!P20," ",""),16)</f>
        <v>98</v>
      </c>
      <c r="M21" t="s">
        <f>MID(SUBSTITUTE(データ貼付!P20," ",""),17,16)</f>
        <v>98</v>
      </c>
      <c r="N21" t="s">
        <f>MID(SUBSTITUTE(データ貼付!P20," ",""),33,16)</f>
        <v>98</v>
      </c>
      <c r="O21" t="s">
        <f>IF(データ貼付!L20="","",データ貼付!J20)</f>
        <v>98</v>
      </c>
      <c r="P21" t="s">
        <f>IF(データ貼付!D20="","",データ貼付!D20)</f>
        <v>98</v>
      </c>
      <c r="T21" s="1" t="s">
        <f>IF(P21="","","03-5851-7740")</f>
        <v>98</v>
      </c>
      <c r="V21" t="s">
        <f>IF(P21="","","121-0011")</f>
        <v>98</v>
      </c>
      <c r="W21" t="s">
        <f>IF(P21="","","東京都足立区中央本町3-5-3")</f>
        <v>98</v>
      </c>
      <c r="Y21" t="s">
        <f>IF(P21="","","株式会社Dealz")</f>
        <v>98</v>
      </c>
      <c r="AB21" t="s">
        <f>IF(P21="","",LEFT(データ貼付!AZ20,25))</f>
        <v>98</v>
      </c>
      <c r="AC21" t="s">
        <f>IF(P21="","",LEFT(データ貼付!BC20,30))</f>
        <v>98</v>
      </c>
      <c r="AH21" t="s">
        <f>IF(B21=2,データ貼付!AF20,"")</f>
        <v>98</v>
      </c>
      <c r="AI21" t="s">
        <f>IFERROR(AH21-ROUND(AH21*100/110,0),"")</f>
        <v>98</v>
      </c>
      <c r="AL21">
        <f>データ貼付!AL20</f>
        <v>0</v>
      </c>
      <c r="AM21">
        <f>データ貼付!AM20</f>
        <v>0</v>
      </c>
      <c r="AN21" t="s">
        <f>IF(B21="","","035851774001")</f>
        <v>98</v>
      </c>
      <c r="AP21" t="s">
        <f>IF(AN21="","","01")</f>
        <v>98</v>
      </c>
      <c r="BV21">
        <f>データ貼付!BV20</f>
        <v>0</v>
      </c>
    </row>
    <row r="22">
      <c r="B22" t="s">
        <f>IF(データ貼付!AN21="Cash on Delivery",2,IF(データ貼付!AN21="","",0))</f>
        <v>98</v>
      </c>
      <c r="E22" s="2" t="s">
        <f>IF(B22="","",TODAY())</f>
        <v>98</v>
      </c>
      <c r="F22" s="2" t="s">
        <f>IF(データ貼付!AW21="","",DATE(LEFT(データ貼付!AW21,4),MID(データ貼付!AW21,5,2),RIGHT(データ貼付!AW21,2)))</f>
        <v>98</v>
      </c>
      <c r="G22" t="s">
        <f>IF(データ貼付!AV21=4,1820,IF(データ貼付!AV21=12,1416,IF(データ貼付!AV21=14,1416,IF(データ貼付!AV21=16,1618,IF(データ貼付!AV21=1,"0812","")))))</f>
        <v>98</v>
      </c>
      <c r="I22" t="s">
        <f>IF(B22="","",IF(データ貼付!F21="","000-0000-0000",データ貼付!F21))</f>
        <v>98</v>
      </c>
      <c r="K22" t="s">
        <f>IF(データ貼付!M21="","",SUBSTITUTE(データ貼付!M21,"-",""))</f>
        <v>98</v>
      </c>
      <c r="L22" t="s">
        <f>LEFT(SUBSTITUTE(データ貼付!P21," ",""),16)</f>
        <v>98</v>
      </c>
      <c r="M22" t="s">
        <f>MID(SUBSTITUTE(データ貼付!P21," ",""),17,16)</f>
        <v>98</v>
      </c>
      <c r="N22" t="s">
        <f>MID(SUBSTITUTE(データ貼付!P21," ",""),33,16)</f>
        <v>98</v>
      </c>
      <c r="O22" t="s">
        <f>IF(データ貼付!L21="","",データ貼付!J21)</f>
        <v>98</v>
      </c>
      <c r="P22" t="s">
        <f>IF(データ貼付!D21="","",データ貼付!D21)</f>
        <v>98</v>
      </c>
      <c r="T22" s="1" t="s">
        <f>IF(P22="","","03-5851-7740")</f>
        <v>98</v>
      </c>
      <c r="V22" t="s">
        <f>IF(P22="","","121-0011")</f>
        <v>98</v>
      </c>
      <c r="W22" t="s">
        <f>IF(P22="","","東京都足立区中央本町3-5-3")</f>
        <v>98</v>
      </c>
      <c r="Y22" t="s">
        <f>IF(P22="","","株式会社Dealz")</f>
        <v>98</v>
      </c>
      <c r="AB22" t="s">
        <f>IF(P22="","",LEFT(データ貼付!AZ21,25))</f>
        <v>98</v>
      </c>
      <c r="AC22" t="s">
        <f>IF(P22="","",LEFT(データ貼付!BC21,30))</f>
        <v>98</v>
      </c>
      <c r="AH22" t="s">
        <f>IF(B22=2,データ貼付!AF21,"")</f>
        <v>98</v>
      </c>
      <c r="AI22" t="s">
        <f>IFERROR(AH22-ROUND(AH22*100/110,0),"")</f>
        <v>98</v>
      </c>
      <c r="AL22">
        <f>データ貼付!AL21</f>
        <v>0</v>
      </c>
      <c r="AM22">
        <f>データ貼付!AM21</f>
        <v>0</v>
      </c>
      <c r="AN22" t="s">
        <f>IF(B22="","","035851774001")</f>
        <v>98</v>
      </c>
      <c r="AP22" t="s">
        <f>IF(AN22="","","01")</f>
        <v>98</v>
      </c>
      <c r="BV22">
        <f>データ貼付!BV21</f>
        <v>0</v>
      </c>
    </row>
    <row r="23">
      <c r="B23" t="s">
        <f>IF(データ貼付!AN22="Cash on Delivery",2,IF(データ貼付!AN22="","",0))</f>
        <v>98</v>
      </c>
      <c r="E23" s="2" t="s">
        <f>IF(B23="","",TODAY())</f>
        <v>98</v>
      </c>
      <c r="F23" s="2" t="s">
        <f>IF(データ貼付!AW22="","",DATE(LEFT(データ貼付!AW22,4),MID(データ貼付!AW22,5,2),RIGHT(データ貼付!AW22,2)))</f>
        <v>98</v>
      </c>
      <c r="G23" t="s">
        <f>IF(データ貼付!AV22=4,1820,IF(データ貼付!AV22=12,1416,IF(データ貼付!AV22=14,1416,IF(データ貼付!AV22=16,1618,IF(データ貼付!AV22=1,"0812","")))))</f>
        <v>98</v>
      </c>
      <c r="I23" t="s">
        <f>IF(B23="","",IF(データ貼付!F22="","000-0000-0000",データ貼付!F22))</f>
        <v>98</v>
      </c>
      <c r="K23" t="s">
        <f>IF(データ貼付!M22="","",SUBSTITUTE(データ貼付!M22,"-",""))</f>
        <v>98</v>
      </c>
      <c r="L23" t="s">
        <f>LEFT(SUBSTITUTE(データ貼付!P22," ",""),16)</f>
        <v>98</v>
      </c>
      <c r="M23" t="s">
        <f>MID(SUBSTITUTE(データ貼付!P22," ",""),17,16)</f>
        <v>98</v>
      </c>
      <c r="N23" t="s">
        <f>MID(SUBSTITUTE(データ貼付!P22," ",""),33,16)</f>
        <v>98</v>
      </c>
      <c r="O23" t="s">
        <f>IF(データ貼付!L22="","",データ貼付!J22)</f>
        <v>98</v>
      </c>
      <c r="P23" t="s">
        <f>IF(データ貼付!D22="","",データ貼付!D22)</f>
        <v>98</v>
      </c>
      <c r="T23" s="1" t="s">
        <f>IF(P23="","","03-5851-7740")</f>
        <v>98</v>
      </c>
      <c r="V23" t="s">
        <f>IF(P23="","","121-0011")</f>
        <v>98</v>
      </c>
      <c r="W23" t="s">
        <f>IF(P23="","","東京都足立区中央本町3-5-3")</f>
        <v>98</v>
      </c>
      <c r="Y23" t="s">
        <f>IF(P23="","","株式会社Dealz")</f>
        <v>98</v>
      </c>
      <c r="AB23" t="s">
        <f>IF(P23="","",LEFT(データ貼付!AZ22,25))</f>
        <v>98</v>
      </c>
      <c r="AC23" t="s">
        <f>IF(P23="","",LEFT(データ貼付!BC22,30))</f>
        <v>98</v>
      </c>
      <c r="AH23" t="s">
        <f>IF(B23=2,データ貼付!AF22,"")</f>
        <v>98</v>
      </c>
      <c r="AI23" t="s">
        <f>IFERROR(AH23-ROUND(AH23*100/110,0),"")</f>
        <v>98</v>
      </c>
      <c r="AL23">
        <f>データ貼付!AL22</f>
        <v>0</v>
      </c>
      <c r="AM23">
        <f>データ貼付!AM22</f>
        <v>0</v>
      </c>
      <c r="AN23" t="s">
        <f>IF(B23="","","035851774001")</f>
        <v>98</v>
      </c>
      <c r="AP23" t="s">
        <f>IF(AN23="","","01")</f>
        <v>98</v>
      </c>
      <c r="BV23">
        <f>データ貼付!BV22</f>
        <v>0</v>
      </c>
    </row>
    <row r="24">
      <c r="B24" t="s">
        <f>IF(データ貼付!AN23="Cash on Delivery",2,IF(データ貼付!AN23="","",0))</f>
        <v>98</v>
      </c>
      <c r="E24" s="2" t="s">
        <f>IF(B24="","",TODAY())</f>
        <v>98</v>
      </c>
      <c r="F24" s="2" t="s">
        <f>IF(データ貼付!AW23="","",DATE(LEFT(データ貼付!AW23,4),MID(データ貼付!AW23,5,2),RIGHT(データ貼付!AW23,2)))</f>
        <v>98</v>
      </c>
      <c r="G24" t="s">
        <f>IF(データ貼付!AV23=4,1820,IF(データ貼付!AV23=12,1416,IF(データ貼付!AV23=14,1416,IF(データ貼付!AV23=16,1618,IF(データ貼付!AV23=1,"0812","")))))</f>
        <v>98</v>
      </c>
      <c r="I24" t="s">
        <f>IF(B24="","",IF(データ貼付!F23="","000-0000-0000",データ貼付!F23))</f>
        <v>98</v>
      </c>
      <c r="K24" t="s">
        <f>IF(データ貼付!M23="","",SUBSTITUTE(データ貼付!M23,"-",""))</f>
        <v>98</v>
      </c>
      <c r="L24" t="s">
        <f>LEFT(SUBSTITUTE(データ貼付!P23," ",""),16)</f>
        <v>98</v>
      </c>
      <c r="M24" t="s">
        <f>MID(SUBSTITUTE(データ貼付!P23," ",""),17,16)</f>
        <v>98</v>
      </c>
      <c r="N24" t="s">
        <f>MID(SUBSTITUTE(データ貼付!P23," ",""),33,16)</f>
        <v>98</v>
      </c>
      <c r="O24" t="s">
        <f>IF(データ貼付!L23="","",データ貼付!J23)</f>
        <v>98</v>
      </c>
      <c r="P24" t="s">
        <f>IF(データ貼付!D23="","",データ貼付!D23)</f>
        <v>98</v>
      </c>
      <c r="T24" s="1" t="s">
        <f>IF(P24="","","03-5851-7740")</f>
        <v>98</v>
      </c>
      <c r="V24" t="s">
        <f>IF(P24="","","121-0011")</f>
        <v>98</v>
      </c>
      <c r="W24" t="s">
        <f>IF(P24="","","東京都足立区中央本町3-5-3")</f>
        <v>98</v>
      </c>
      <c r="Y24" t="s">
        <f>IF(P24="","","株式会社Dealz")</f>
        <v>98</v>
      </c>
      <c r="AB24" t="s">
        <f>IF(P24="","",LEFT(データ貼付!AZ23,25))</f>
        <v>98</v>
      </c>
      <c r="AC24" t="s">
        <f>IF(P24="","",LEFT(データ貼付!BC23,30))</f>
        <v>98</v>
      </c>
      <c r="AH24" t="s">
        <f>IF(B24=2,データ貼付!AF23,"")</f>
        <v>98</v>
      </c>
      <c r="AI24" t="s">
        <f>IFERROR(AH24-ROUND(AH24*100/110,0),"")</f>
        <v>98</v>
      </c>
      <c r="AL24">
        <f>データ貼付!AL23</f>
        <v>0</v>
      </c>
      <c r="AM24">
        <f>データ貼付!AM23</f>
        <v>0</v>
      </c>
      <c r="AN24" t="s">
        <f>IF(B24="","","035851774001")</f>
        <v>98</v>
      </c>
      <c r="AP24" t="s">
        <f>IF(AN24="","","01")</f>
        <v>98</v>
      </c>
      <c r="BV24">
        <f>データ貼付!BV23</f>
        <v>0</v>
      </c>
    </row>
    <row r="25">
      <c r="B25" t="s">
        <f>IF(データ貼付!AN24="Cash on Delivery",2,IF(データ貼付!AN24="","",0))</f>
        <v>98</v>
      </c>
      <c r="E25" s="2" t="s">
        <f>IF(B25="","",TODAY())</f>
        <v>98</v>
      </c>
      <c r="F25" s="2" t="s">
        <f>IF(データ貼付!AW24="","",DATE(LEFT(データ貼付!AW24,4),MID(データ貼付!AW24,5,2),RIGHT(データ貼付!AW24,2)))</f>
        <v>98</v>
      </c>
      <c r="G25" t="s">
        <f>IF(データ貼付!AV24=4,1820,IF(データ貼付!AV24=12,1416,IF(データ貼付!AV24=14,1416,IF(データ貼付!AV24=16,1618,IF(データ貼付!AV24=1,"0812","")))))</f>
        <v>98</v>
      </c>
      <c r="I25" t="s">
        <f>IF(B25="","",IF(データ貼付!F24="","000-0000-0000",データ貼付!F24))</f>
        <v>98</v>
      </c>
      <c r="K25" t="s">
        <f>IF(データ貼付!M24="","",SUBSTITUTE(データ貼付!M24,"-",""))</f>
        <v>98</v>
      </c>
      <c r="L25" t="s">
        <f>LEFT(SUBSTITUTE(データ貼付!P24," ",""),16)</f>
        <v>98</v>
      </c>
      <c r="M25" t="s">
        <f>MID(SUBSTITUTE(データ貼付!P24," ",""),17,16)</f>
        <v>98</v>
      </c>
      <c r="N25" t="s">
        <f>MID(SUBSTITUTE(データ貼付!P24," ",""),33,16)</f>
        <v>98</v>
      </c>
      <c r="O25" t="s">
        <f>IF(データ貼付!L24="","",データ貼付!J24)</f>
        <v>98</v>
      </c>
      <c r="P25" t="s">
        <f>IF(データ貼付!D24="","",データ貼付!D24)</f>
        <v>98</v>
      </c>
      <c r="T25" s="1" t="s">
        <f>IF(P25="","","03-5851-7740")</f>
        <v>98</v>
      </c>
      <c r="V25" t="s">
        <f>IF(P25="","","121-0011")</f>
        <v>98</v>
      </c>
      <c r="W25" t="s">
        <f>IF(P25="","","東京都足立区中央本町3-5-3")</f>
        <v>98</v>
      </c>
      <c r="Y25" t="s">
        <f>IF(P25="","","株式会社Dealz")</f>
        <v>98</v>
      </c>
      <c r="AB25" t="s">
        <f>IF(P25="","",LEFT(データ貼付!AZ24,25))</f>
        <v>98</v>
      </c>
      <c r="AC25" t="s">
        <f>IF(P25="","",LEFT(データ貼付!BC24,30))</f>
        <v>98</v>
      </c>
      <c r="AH25" t="s">
        <f>IF(B25=2,データ貼付!AF24,"")</f>
        <v>98</v>
      </c>
      <c r="AI25" t="s">
        <f>IFERROR(AH25-ROUND(AH25*100/110,0),"")</f>
        <v>98</v>
      </c>
      <c r="AL25">
        <f>データ貼付!AL24</f>
        <v>0</v>
      </c>
      <c r="AM25">
        <f>データ貼付!AM24</f>
        <v>0</v>
      </c>
      <c r="AN25" t="s">
        <f>IF(B25="","","035851774001")</f>
        <v>98</v>
      </c>
      <c r="AP25" t="s">
        <f>IF(AN25="","","01")</f>
        <v>98</v>
      </c>
      <c r="BV25">
        <f>データ貼付!BV24</f>
        <v>0</v>
      </c>
    </row>
    <row r="26">
      <c r="B26" t="s">
        <f>IF(データ貼付!AN25="Cash on Delivery",2,IF(データ貼付!AN25="","",0))</f>
        <v>98</v>
      </c>
      <c r="E26" s="2" t="s">
        <f>IF(B26="","",TODAY())</f>
        <v>98</v>
      </c>
      <c r="F26" s="2" t="s">
        <f>IF(データ貼付!AW25="","",DATE(LEFT(データ貼付!AW25,4),MID(データ貼付!AW25,5,2),RIGHT(データ貼付!AW25,2)))</f>
        <v>98</v>
      </c>
      <c r="G26" t="s">
        <f>IF(データ貼付!AV25=4,1820,IF(データ貼付!AV25=12,1416,IF(データ貼付!AV25=14,1416,IF(データ貼付!AV25=16,1618,IF(データ貼付!AV25=1,"0812","")))))</f>
        <v>98</v>
      </c>
      <c r="I26" t="s">
        <f>IF(B26="","",IF(データ貼付!F25="","000-0000-0000",データ貼付!F25))</f>
        <v>98</v>
      </c>
      <c r="K26" t="s">
        <f>IF(データ貼付!M25="","",SUBSTITUTE(データ貼付!M25,"-",""))</f>
        <v>98</v>
      </c>
      <c r="L26" t="s">
        <f>LEFT(SUBSTITUTE(データ貼付!P25," ",""),16)</f>
        <v>98</v>
      </c>
      <c r="M26" t="s">
        <f>MID(SUBSTITUTE(データ貼付!P25," ",""),17,16)</f>
        <v>98</v>
      </c>
      <c r="N26" t="s">
        <f>MID(SUBSTITUTE(データ貼付!P25," ",""),33,16)</f>
        <v>98</v>
      </c>
      <c r="O26" t="s">
        <f>IF(データ貼付!L25="","",データ貼付!J25)</f>
        <v>98</v>
      </c>
      <c r="P26" t="s">
        <f>IF(データ貼付!D25="","",データ貼付!D25)</f>
        <v>98</v>
      </c>
      <c r="T26" s="1" t="s">
        <f>IF(P26="","","03-5851-7740")</f>
        <v>98</v>
      </c>
      <c r="V26" t="s">
        <f>IF(P26="","","121-0011")</f>
        <v>98</v>
      </c>
      <c r="W26" t="s">
        <f>IF(P26="","","東京都足立区中央本町3-5-3")</f>
        <v>98</v>
      </c>
      <c r="Y26" t="s">
        <f>IF(P26="","","株式会社Dealz")</f>
        <v>98</v>
      </c>
      <c r="AB26" t="s">
        <f>IF(P26="","",LEFT(データ貼付!AZ25,25))</f>
        <v>98</v>
      </c>
      <c r="AC26" t="s">
        <f>IF(P26="","",LEFT(データ貼付!BC25,30))</f>
        <v>98</v>
      </c>
      <c r="AH26" t="s">
        <f>IF(B26=2,データ貼付!AF25,"")</f>
        <v>98</v>
      </c>
      <c r="AI26" t="s">
        <f>IFERROR(AH26-ROUND(AH26*100/110,0),"")</f>
        <v>98</v>
      </c>
      <c r="AL26">
        <f>データ貼付!AL25</f>
        <v>0</v>
      </c>
      <c r="AM26">
        <f>データ貼付!AM25</f>
        <v>0</v>
      </c>
      <c r="AN26" t="s">
        <f>IF(B26="","","035851774001")</f>
        <v>98</v>
      </c>
      <c r="AP26" t="s">
        <f>IF(AN26="","","01")</f>
        <v>98</v>
      </c>
      <c r="BV26">
        <f>データ貼付!BV25</f>
        <v>0</v>
      </c>
    </row>
    <row r="27">
      <c r="B27" t="s">
        <f>IF(データ貼付!AN26="Cash on Delivery",2,IF(データ貼付!AN26="","",0))</f>
        <v>98</v>
      </c>
      <c r="E27" s="2" t="s">
        <f>IF(B27="","",TODAY())</f>
        <v>98</v>
      </c>
      <c r="F27" s="2" t="s">
        <f>IF(データ貼付!AW26="","",DATE(LEFT(データ貼付!AW26,4),MID(データ貼付!AW26,5,2),RIGHT(データ貼付!AW26,2)))</f>
        <v>98</v>
      </c>
      <c r="G27" t="s">
        <f>IF(データ貼付!AV26=4,1820,IF(データ貼付!AV26=12,1416,IF(データ貼付!AV26=14,1416,IF(データ貼付!AV26=16,1618,IF(データ貼付!AV26=1,"0812","")))))</f>
        <v>98</v>
      </c>
      <c r="I27" t="s">
        <f>IF(B27="","",IF(データ貼付!F26="","000-0000-0000",データ貼付!F26))</f>
        <v>98</v>
      </c>
      <c r="K27" t="s">
        <f>IF(データ貼付!M26="","",SUBSTITUTE(データ貼付!M26,"-",""))</f>
        <v>98</v>
      </c>
      <c r="L27" t="s">
        <f>LEFT(SUBSTITUTE(データ貼付!P26," ",""),16)</f>
        <v>98</v>
      </c>
      <c r="M27" t="s">
        <f>MID(SUBSTITUTE(データ貼付!P26," ",""),17,16)</f>
        <v>98</v>
      </c>
      <c r="N27" t="s">
        <f>MID(SUBSTITUTE(データ貼付!P26," ",""),33,16)</f>
        <v>98</v>
      </c>
      <c r="O27" t="s">
        <f>IF(データ貼付!L26="","",データ貼付!J26)</f>
        <v>98</v>
      </c>
      <c r="P27" t="s">
        <f>IF(データ貼付!D26="","",データ貼付!D26)</f>
        <v>98</v>
      </c>
      <c r="T27" s="1" t="s">
        <f>IF(P27="","","03-5851-7740")</f>
        <v>98</v>
      </c>
      <c r="V27" t="s">
        <f>IF(P27="","","121-0011")</f>
        <v>98</v>
      </c>
      <c r="W27" t="s">
        <f>IF(P27="","","東京都足立区中央本町3-5-3")</f>
        <v>98</v>
      </c>
      <c r="Y27" t="s">
        <f>IF(P27="","","株式会社Dealz")</f>
        <v>98</v>
      </c>
      <c r="AB27" t="s">
        <f>IF(P27="","",LEFT(データ貼付!AZ26,25))</f>
        <v>98</v>
      </c>
      <c r="AC27" t="s">
        <f>IF(P27="","",LEFT(データ貼付!BC26,30))</f>
        <v>98</v>
      </c>
      <c r="AH27" t="s">
        <f>IF(B27=2,データ貼付!AF26,"")</f>
        <v>98</v>
      </c>
      <c r="AI27" t="s">
        <f>IFERROR(AH27-ROUND(AH27*100/110,0),"")</f>
        <v>98</v>
      </c>
      <c r="AL27">
        <f>データ貼付!AL26</f>
        <v>0</v>
      </c>
      <c r="AM27">
        <f>データ貼付!AM26</f>
        <v>0</v>
      </c>
      <c r="AN27" t="s">
        <f>IF(B27="","","035851774001")</f>
        <v>98</v>
      </c>
      <c r="AP27" t="s">
        <f>IF(AN27="","","01")</f>
        <v>98</v>
      </c>
      <c r="BV27">
        <f>データ貼付!BV26</f>
        <v>0</v>
      </c>
    </row>
    <row r="28">
      <c r="B28" t="s">
        <f>IF(データ貼付!AN27="Cash on Delivery",2,IF(データ貼付!AN27="","",0))</f>
        <v>98</v>
      </c>
      <c r="E28" s="2" t="s">
        <f>IF(B28="","",TODAY())</f>
        <v>98</v>
      </c>
      <c r="F28" s="2" t="s">
        <f>IF(データ貼付!AW27="","",DATE(LEFT(データ貼付!AW27,4),MID(データ貼付!AW27,5,2),RIGHT(データ貼付!AW27,2)))</f>
        <v>98</v>
      </c>
      <c r="G28" t="s">
        <f>IF(データ貼付!AV27=4,1820,IF(データ貼付!AV27=12,1416,IF(データ貼付!AV27=14,1416,IF(データ貼付!AV27=16,1618,IF(データ貼付!AV27=1,"0812","")))))</f>
        <v>98</v>
      </c>
      <c r="I28" t="s">
        <f>IF(B28="","",IF(データ貼付!F27="","000-0000-0000",データ貼付!F27))</f>
        <v>98</v>
      </c>
      <c r="K28" t="s">
        <f>IF(データ貼付!M27="","",SUBSTITUTE(データ貼付!M27,"-",""))</f>
        <v>98</v>
      </c>
      <c r="L28" t="s">
        <f>LEFT(SUBSTITUTE(データ貼付!P27," ",""),16)</f>
        <v>98</v>
      </c>
      <c r="M28" t="s">
        <f>MID(SUBSTITUTE(データ貼付!P27," ",""),17,16)</f>
        <v>98</v>
      </c>
      <c r="N28" t="s">
        <f>MID(SUBSTITUTE(データ貼付!P27," ",""),33,16)</f>
        <v>98</v>
      </c>
      <c r="O28" t="s">
        <f>IF(データ貼付!L27="","",データ貼付!J27)</f>
        <v>98</v>
      </c>
      <c r="P28" t="s">
        <f>IF(データ貼付!D27="","",データ貼付!D27)</f>
        <v>98</v>
      </c>
      <c r="T28" s="1" t="s">
        <f>IF(P28="","","03-5851-7740")</f>
        <v>98</v>
      </c>
      <c r="V28" t="s">
        <f>IF(P28="","","121-0011")</f>
        <v>98</v>
      </c>
      <c r="W28" t="s">
        <f>IF(P28="","","東京都足立区中央本町3-5-3")</f>
        <v>98</v>
      </c>
      <c r="Y28" t="s">
        <f>IF(P28="","","株式会社Dealz")</f>
        <v>98</v>
      </c>
      <c r="AB28" t="s">
        <f>IF(P28="","",LEFT(データ貼付!AZ27,25))</f>
        <v>98</v>
      </c>
      <c r="AC28" t="s">
        <f>IF(P28="","",LEFT(データ貼付!BC27,30))</f>
        <v>98</v>
      </c>
      <c r="AH28" t="s">
        <f>IF(B28=2,データ貼付!AF27,"")</f>
        <v>98</v>
      </c>
      <c r="AI28" t="s">
        <f>IFERROR(AH28-ROUND(AH28*100/110,0),"")</f>
        <v>98</v>
      </c>
      <c r="AL28">
        <f>データ貼付!AL27</f>
        <v>0</v>
      </c>
      <c r="AM28">
        <f>データ貼付!AM27</f>
        <v>0</v>
      </c>
      <c r="AN28" t="s">
        <f>IF(B28="","","035851774001")</f>
        <v>98</v>
      </c>
      <c r="AP28" t="s">
        <f>IF(AN28="","","01")</f>
        <v>98</v>
      </c>
      <c r="BV28">
        <f>データ貼付!BV27</f>
        <v>0</v>
      </c>
    </row>
    <row r="29">
      <c r="B29" t="s">
        <f>IF(データ貼付!AN28="Cash on Delivery",2,IF(データ貼付!AN28="","",0))</f>
        <v>98</v>
      </c>
      <c r="E29" s="2" t="s">
        <f>IF(B29="","",TODAY())</f>
        <v>98</v>
      </c>
      <c r="F29" s="2" t="s">
        <f>IF(データ貼付!AW28="","",DATE(LEFT(データ貼付!AW28,4),MID(データ貼付!AW28,5,2),RIGHT(データ貼付!AW28,2)))</f>
        <v>98</v>
      </c>
      <c r="G29" t="s">
        <f>IF(データ貼付!AV28=4,1820,IF(データ貼付!AV28=12,1416,IF(データ貼付!AV28=14,1416,IF(データ貼付!AV28=16,1618,IF(データ貼付!AV28=1,"0812","")))))</f>
        <v>98</v>
      </c>
      <c r="I29" t="s">
        <f>IF(B29="","",IF(データ貼付!F28="","000-0000-0000",データ貼付!F28))</f>
        <v>98</v>
      </c>
      <c r="K29" t="s">
        <f>IF(データ貼付!M28="","",SUBSTITUTE(データ貼付!M28,"-",""))</f>
        <v>98</v>
      </c>
      <c r="L29" t="s">
        <f>LEFT(SUBSTITUTE(データ貼付!P28," ",""),16)</f>
        <v>98</v>
      </c>
      <c r="M29" t="s">
        <f>MID(SUBSTITUTE(データ貼付!P28," ",""),17,16)</f>
        <v>98</v>
      </c>
      <c r="N29" t="s">
        <f>MID(SUBSTITUTE(データ貼付!P28," ",""),33,16)</f>
        <v>98</v>
      </c>
      <c r="O29" t="s">
        <f>IF(データ貼付!L28="","",データ貼付!J28)</f>
        <v>98</v>
      </c>
      <c r="P29" t="s">
        <f>IF(データ貼付!D28="","",データ貼付!D28)</f>
        <v>98</v>
      </c>
      <c r="T29" s="1" t="s">
        <f>IF(P29="","","03-5851-7740")</f>
        <v>98</v>
      </c>
      <c r="V29" t="s">
        <f>IF(P29="","","121-0011")</f>
        <v>98</v>
      </c>
      <c r="W29" t="s">
        <f>IF(P29="","","東京都足立区中央本町3-5-3")</f>
        <v>98</v>
      </c>
      <c r="Y29" t="s">
        <f>IF(P29="","","株式会社Dealz")</f>
        <v>98</v>
      </c>
      <c r="AB29" t="s">
        <f>IF(P29="","",LEFT(データ貼付!AZ28,25))</f>
        <v>98</v>
      </c>
      <c r="AC29" t="s">
        <f>IF(P29="","",LEFT(データ貼付!BC28,30))</f>
        <v>98</v>
      </c>
      <c r="AH29" t="s">
        <f>IF(B29=2,データ貼付!AF28,"")</f>
        <v>98</v>
      </c>
      <c r="AI29" t="s">
        <f>IFERROR(AH29-ROUND(AH29*100/110,0),"")</f>
        <v>98</v>
      </c>
      <c r="AL29">
        <f>データ貼付!AL28</f>
        <v>0</v>
      </c>
      <c r="AM29">
        <f>データ貼付!AM28</f>
        <v>0</v>
      </c>
      <c r="AN29" t="s">
        <f>IF(B29="","","035851774001")</f>
        <v>98</v>
      </c>
      <c r="AP29" t="s">
        <f>IF(AN29="","","01")</f>
        <v>98</v>
      </c>
      <c r="BV29">
        <f>データ貼付!BV28</f>
        <v>0</v>
      </c>
    </row>
    <row r="30">
      <c r="B30" t="s">
        <f>IF(データ貼付!AN29="Cash on Delivery",2,IF(データ貼付!AN29="","",0))</f>
        <v>98</v>
      </c>
      <c r="E30" s="2" t="s">
        <f>IF(B30="","",TODAY())</f>
        <v>98</v>
      </c>
      <c r="F30" s="2" t="s">
        <f>IF(データ貼付!AW29="","",DATE(LEFT(データ貼付!AW29,4),MID(データ貼付!AW29,5,2),RIGHT(データ貼付!AW29,2)))</f>
        <v>98</v>
      </c>
      <c r="G30" t="s">
        <f>IF(データ貼付!AV29=4,1820,IF(データ貼付!AV29=12,1416,IF(データ貼付!AV29=14,1416,IF(データ貼付!AV29=16,1618,IF(データ貼付!AV29=1,"0812","")))))</f>
        <v>98</v>
      </c>
      <c r="I30" t="s">
        <f>IF(B30="","",IF(データ貼付!F29="","000-0000-0000",データ貼付!F29))</f>
        <v>98</v>
      </c>
      <c r="K30" t="s">
        <f>IF(データ貼付!M29="","",SUBSTITUTE(データ貼付!M29,"-",""))</f>
        <v>98</v>
      </c>
      <c r="L30" t="s">
        <f>LEFT(SUBSTITUTE(データ貼付!P29," ",""),16)</f>
        <v>98</v>
      </c>
      <c r="M30" t="s">
        <f>MID(SUBSTITUTE(データ貼付!P29," ",""),17,16)</f>
        <v>98</v>
      </c>
      <c r="N30" t="s">
        <f>MID(SUBSTITUTE(データ貼付!P29," ",""),33,16)</f>
        <v>98</v>
      </c>
      <c r="O30" t="s">
        <f>IF(データ貼付!L29="","",データ貼付!J29)</f>
        <v>98</v>
      </c>
      <c r="P30" t="s">
        <f>IF(データ貼付!D29="","",データ貼付!D29)</f>
        <v>98</v>
      </c>
      <c r="T30" s="1" t="s">
        <f>IF(P30="","","03-5851-7740")</f>
        <v>98</v>
      </c>
      <c r="V30" t="s">
        <f>IF(P30="","","121-0011")</f>
        <v>98</v>
      </c>
      <c r="W30" t="s">
        <f>IF(P30="","","東京都足立区中央本町3-5-3")</f>
        <v>98</v>
      </c>
      <c r="Y30" t="s">
        <f>IF(P30="","","株式会社Dealz")</f>
        <v>98</v>
      </c>
      <c r="AB30" t="s">
        <f>IF(P30="","",LEFT(データ貼付!AZ29,25))</f>
        <v>98</v>
      </c>
      <c r="AC30" t="s">
        <f>IF(P30="","",LEFT(データ貼付!BC29,30))</f>
        <v>98</v>
      </c>
      <c r="AH30" t="s">
        <f>IF(B30=2,データ貼付!AF29,"")</f>
        <v>98</v>
      </c>
      <c r="AI30" t="s">
        <f>IFERROR(AH30-ROUND(AH30*100/110,0),"")</f>
        <v>98</v>
      </c>
      <c r="AL30">
        <f>データ貼付!AL29</f>
        <v>0</v>
      </c>
      <c r="AM30">
        <f>データ貼付!AM29</f>
        <v>0</v>
      </c>
      <c r="AN30" t="s">
        <f>IF(B30="","","035851774001")</f>
        <v>98</v>
      </c>
      <c r="AP30" t="s">
        <f>IF(AN30="","","01")</f>
        <v>98</v>
      </c>
      <c r="BV30">
        <f>データ貼付!BV29</f>
        <v>0</v>
      </c>
    </row>
    <row r="31">
      <c r="B31" t="s">
        <f>IF(データ貼付!AN30="Cash on Delivery",2,IF(データ貼付!AN30="","",0))</f>
        <v>98</v>
      </c>
      <c r="E31" s="2" t="s">
        <f>IF(B31="","",TODAY())</f>
        <v>98</v>
      </c>
      <c r="F31" s="2" t="s">
        <f>IF(データ貼付!AW30="","",DATE(LEFT(データ貼付!AW30,4),MID(データ貼付!AW30,5,2),RIGHT(データ貼付!AW30,2)))</f>
        <v>98</v>
      </c>
      <c r="G31" t="s">
        <f>IF(データ貼付!AV30=4,1820,IF(データ貼付!AV30=12,1416,IF(データ貼付!AV30=14,1416,IF(データ貼付!AV30=16,1618,IF(データ貼付!AV30=1,"0812","")))))</f>
        <v>98</v>
      </c>
      <c r="I31" t="s">
        <f>IF(B31="","",IF(データ貼付!F30="","000-0000-0000",データ貼付!F30))</f>
        <v>98</v>
      </c>
      <c r="K31" t="s">
        <f>IF(データ貼付!M30="","",SUBSTITUTE(データ貼付!M30,"-",""))</f>
        <v>98</v>
      </c>
      <c r="L31" t="s">
        <f>LEFT(SUBSTITUTE(データ貼付!P30," ",""),16)</f>
        <v>98</v>
      </c>
      <c r="M31" t="s">
        <f>MID(SUBSTITUTE(データ貼付!P30," ",""),17,16)</f>
        <v>98</v>
      </c>
      <c r="N31" t="s">
        <f>MID(SUBSTITUTE(データ貼付!P30," ",""),33,16)</f>
        <v>98</v>
      </c>
      <c r="O31" t="s">
        <f>IF(データ貼付!L30="","",データ貼付!J30)</f>
        <v>98</v>
      </c>
      <c r="P31" t="s">
        <f>IF(データ貼付!D30="","",データ貼付!D30)</f>
        <v>98</v>
      </c>
      <c r="T31" s="1" t="s">
        <f>IF(P31="","","03-5851-7740")</f>
        <v>98</v>
      </c>
      <c r="V31" t="s">
        <f>IF(P31="","","121-0011")</f>
        <v>98</v>
      </c>
      <c r="W31" t="s">
        <f>IF(P31="","","東京都足立区中央本町3-5-3")</f>
        <v>98</v>
      </c>
      <c r="Y31" t="s">
        <f>IF(P31="","","株式会社Dealz")</f>
        <v>98</v>
      </c>
      <c r="AB31" t="s">
        <f>IF(P31="","",LEFT(データ貼付!AZ30,25))</f>
        <v>98</v>
      </c>
      <c r="AC31" t="s">
        <f>IF(P31="","",LEFT(データ貼付!BC30,30))</f>
        <v>98</v>
      </c>
      <c r="AH31" t="s">
        <f>IF(B31=2,データ貼付!AF30,"")</f>
        <v>98</v>
      </c>
      <c r="AI31" t="s">
        <f>IFERROR(AH31-ROUND(AH31*100/110,0),"")</f>
        <v>98</v>
      </c>
      <c r="AL31">
        <f>データ貼付!AL30</f>
        <v>0</v>
      </c>
      <c r="AM31">
        <f>データ貼付!AM30</f>
        <v>0</v>
      </c>
      <c r="AN31" t="s">
        <f>IF(B31="","","035851774001")</f>
        <v>98</v>
      </c>
      <c r="AP31" t="s">
        <f>IF(AN31="","","01")</f>
        <v>98</v>
      </c>
      <c r="BV31">
        <f>データ貼付!BV30</f>
        <v>0</v>
      </c>
    </row>
    <row r="32">
      <c r="B32" t="s">
        <f>IF(データ貼付!AN31="Cash on Delivery",2,IF(データ貼付!AN31="","",0))</f>
        <v>98</v>
      </c>
      <c r="E32" s="2" t="s">
        <f>IF(B32="","",TODAY())</f>
        <v>98</v>
      </c>
      <c r="F32" s="2" t="s">
        <f>IF(データ貼付!AW31="","",DATE(LEFT(データ貼付!AW31,4),MID(データ貼付!AW31,5,2),RIGHT(データ貼付!AW31,2)))</f>
        <v>98</v>
      </c>
      <c r="G32" t="s">
        <f>IF(データ貼付!AV31=4,1820,IF(データ貼付!AV31=12,1416,IF(データ貼付!AV31=14,1416,IF(データ貼付!AV31=16,1618,IF(データ貼付!AV31=1,"0812","")))))</f>
        <v>98</v>
      </c>
      <c r="I32" t="s">
        <f>IF(B32="","",IF(データ貼付!F31="","000-0000-0000",データ貼付!F31))</f>
        <v>98</v>
      </c>
      <c r="K32" t="s">
        <f>IF(データ貼付!M31="","",SUBSTITUTE(データ貼付!M31,"-",""))</f>
        <v>98</v>
      </c>
      <c r="L32" t="s">
        <f>LEFT(SUBSTITUTE(データ貼付!P31," ",""),16)</f>
        <v>98</v>
      </c>
      <c r="M32" t="s">
        <f>MID(SUBSTITUTE(データ貼付!P31," ",""),17,16)</f>
        <v>98</v>
      </c>
      <c r="N32" t="s">
        <f>MID(SUBSTITUTE(データ貼付!P31," ",""),33,16)</f>
        <v>98</v>
      </c>
      <c r="O32" t="s">
        <f>IF(データ貼付!L31="","",データ貼付!J31)</f>
        <v>98</v>
      </c>
      <c r="P32" t="s">
        <f>IF(データ貼付!D31="","",データ貼付!D31)</f>
        <v>98</v>
      </c>
      <c r="T32" s="1" t="s">
        <f>IF(P32="","","03-5851-7740")</f>
        <v>98</v>
      </c>
      <c r="V32" t="s">
        <f>IF(P32="","","121-0011")</f>
        <v>98</v>
      </c>
      <c r="W32" t="s">
        <f>IF(P32="","","東京都足立区中央本町3-5-3")</f>
        <v>98</v>
      </c>
      <c r="Y32" t="s">
        <f>IF(P32="","","株式会社Dealz")</f>
        <v>98</v>
      </c>
      <c r="AB32" t="s">
        <f>IF(P32="","",LEFT(データ貼付!AZ31,25))</f>
        <v>98</v>
      </c>
      <c r="AC32" t="s">
        <f>IF(P32="","",LEFT(データ貼付!BC31,30))</f>
        <v>98</v>
      </c>
      <c r="AH32" t="s">
        <f>IF(B32=2,データ貼付!AF31,"")</f>
        <v>98</v>
      </c>
      <c r="AI32" t="s">
        <f>IFERROR(AH32-ROUND(AH32*100/110,0),"")</f>
        <v>98</v>
      </c>
      <c r="AL32">
        <f>データ貼付!AL31</f>
        <v>0</v>
      </c>
      <c r="AM32">
        <f>データ貼付!AM31</f>
        <v>0</v>
      </c>
      <c r="AN32" t="s">
        <f>IF(B32="","","035851774001")</f>
        <v>98</v>
      </c>
      <c r="AP32" t="s">
        <f>IF(AN32="","","01")</f>
        <v>98</v>
      </c>
      <c r="BV32">
        <f>データ貼付!BV31</f>
        <v>0</v>
      </c>
    </row>
    <row r="33">
      <c r="B33" t="s">
        <f>IF(データ貼付!AN32="Cash on Delivery",2,IF(データ貼付!AN32="","",0))</f>
        <v>98</v>
      </c>
      <c r="E33" s="2" t="s">
        <f>IF(B33="","",TODAY())</f>
        <v>98</v>
      </c>
      <c r="F33" s="2" t="s">
        <f>IF(データ貼付!AW32="","",DATE(LEFT(データ貼付!AW32,4),MID(データ貼付!AW32,5,2),RIGHT(データ貼付!AW32,2)))</f>
        <v>98</v>
      </c>
      <c r="G33" t="s">
        <f>IF(データ貼付!AV32=4,1820,IF(データ貼付!AV32=12,1416,IF(データ貼付!AV32=14,1416,IF(データ貼付!AV32=16,1618,IF(データ貼付!AV32=1,"0812","")))))</f>
        <v>98</v>
      </c>
      <c r="I33" t="s">
        <f>IF(B33="","",IF(データ貼付!F32="","000-0000-0000",データ貼付!F32))</f>
        <v>98</v>
      </c>
      <c r="K33" t="s">
        <f>IF(データ貼付!M32="","",SUBSTITUTE(データ貼付!M32,"-",""))</f>
        <v>98</v>
      </c>
      <c r="L33" t="s">
        <f>LEFT(SUBSTITUTE(データ貼付!P32," ",""),16)</f>
        <v>98</v>
      </c>
      <c r="M33" t="s">
        <f>MID(SUBSTITUTE(データ貼付!P32," ",""),17,16)</f>
        <v>98</v>
      </c>
      <c r="N33" t="s">
        <f>MID(SUBSTITUTE(データ貼付!P32," ",""),33,16)</f>
        <v>98</v>
      </c>
      <c r="O33" t="s">
        <f>IF(データ貼付!L32="","",データ貼付!J32)</f>
        <v>98</v>
      </c>
      <c r="P33" t="s">
        <f>IF(データ貼付!D32="","",データ貼付!D32)</f>
        <v>98</v>
      </c>
      <c r="T33" s="1" t="s">
        <f>IF(P33="","","03-5851-7740")</f>
        <v>98</v>
      </c>
      <c r="V33" t="s">
        <f>IF(P33="","","121-0011")</f>
        <v>98</v>
      </c>
      <c r="W33" t="s">
        <f>IF(P33="","","東京都足立区中央本町3-5-3")</f>
        <v>98</v>
      </c>
      <c r="Y33" t="s">
        <f>IF(P33="","","株式会社Dealz")</f>
        <v>98</v>
      </c>
      <c r="AB33" t="s">
        <f>IF(P33="","",LEFT(データ貼付!AZ32,25))</f>
        <v>98</v>
      </c>
      <c r="AC33" t="s">
        <f>IF(P33="","",LEFT(データ貼付!BC32,30))</f>
        <v>98</v>
      </c>
      <c r="AH33" t="s">
        <f>IF(B33=2,データ貼付!AF32,"")</f>
        <v>98</v>
      </c>
      <c r="AI33" t="s">
        <f>IFERROR(AH33-ROUND(AH33*100/110,0),"")</f>
        <v>98</v>
      </c>
      <c r="AL33">
        <f>データ貼付!AL32</f>
        <v>0</v>
      </c>
      <c r="AM33">
        <f>データ貼付!AM32</f>
        <v>0</v>
      </c>
      <c r="AN33" t="s">
        <f>IF(B33="","","035851774001")</f>
        <v>98</v>
      </c>
      <c r="AP33" t="s">
        <f>IF(AN33="","","01")</f>
        <v>98</v>
      </c>
      <c r="BV33">
        <f>データ貼付!BV32</f>
        <v>0</v>
      </c>
    </row>
    <row r="34">
      <c r="B34" t="s">
        <f>IF(データ貼付!AN33="Cash on Delivery",2,IF(データ貼付!AN33="","",0))</f>
        <v>98</v>
      </c>
      <c r="E34" s="2" t="s">
        <f>IF(B34="","",TODAY())</f>
        <v>98</v>
      </c>
      <c r="F34" s="2" t="s">
        <f>IF(データ貼付!AW33="","",DATE(LEFT(データ貼付!AW33,4),MID(データ貼付!AW33,5,2),RIGHT(データ貼付!AW33,2)))</f>
        <v>98</v>
      </c>
      <c r="G34" t="s">
        <f>IF(データ貼付!AV33=4,1820,IF(データ貼付!AV33=12,1416,IF(データ貼付!AV33=14,1416,IF(データ貼付!AV33=16,1618,IF(データ貼付!AV33=1,"0812","")))))</f>
        <v>98</v>
      </c>
      <c r="I34" t="s">
        <f>IF(B34="","",IF(データ貼付!F33="","000-0000-0000",データ貼付!F33))</f>
        <v>98</v>
      </c>
      <c r="K34" t="s">
        <f>IF(データ貼付!M33="","",SUBSTITUTE(データ貼付!M33,"-",""))</f>
        <v>98</v>
      </c>
      <c r="L34" t="s">
        <f>LEFT(SUBSTITUTE(データ貼付!P33," ",""),16)</f>
        <v>98</v>
      </c>
      <c r="M34" t="s">
        <f>MID(SUBSTITUTE(データ貼付!P33," ",""),17,16)</f>
        <v>98</v>
      </c>
      <c r="N34" t="s">
        <f>MID(SUBSTITUTE(データ貼付!P33," ",""),33,16)</f>
        <v>98</v>
      </c>
      <c r="O34" t="s">
        <f>IF(データ貼付!L33="","",データ貼付!J33)</f>
        <v>98</v>
      </c>
      <c r="P34" t="s">
        <f>IF(データ貼付!D33="","",データ貼付!D33)</f>
        <v>98</v>
      </c>
      <c r="T34" s="1" t="s">
        <f>IF(P34="","","03-5851-7740")</f>
        <v>98</v>
      </c>
      <c r="V34" t="s">
        <f>IF(P34="","","121-0011")</f>
        <v>98</v>
      </c>
      <c r="W34" t="s">
        <f>IF(P34="","","東京都足立区中央本町3-5-3")</f>
        <v>98</v>
      </c>
      <c r="Y34" t="s">
        <f>IF(P34="","","株式会社Dealz")</f>
        <v>98</v>
      </c>
      <c r="AB34" t="s">
        <f>IF(P34="","",LEFT(データ貼付!AZ33,25))</f>
        <v>98</v>
      </c>
      <c r="AC34" t="s">
        <f>IF(P34="","",LEFT(データ貼付!BC33,30))</f>
        <v>98</v>
      </c>
      <c r="AH34" t="s">
        <f>IF(B34=2,データ貼付!AF33,"")</f>
        <v>98</v>
      </c>
      <c r="AI34" t="s">
        <f>IFERROR(AH34-ROUND(AH34*100/110,0),"")</f>
        <v>98</v>
      </c>
      <c r="AL34">
        <f>データ貼付!AL33</f>
        <v>0</v>
      </c>
      <c r="AM34">
        <f>データ貼付!AM33</f>
        <v>0</v>
      </c>
      <c r="AN34" t="s">
        <f>IF(B34="","","035851774001")</f>
        <v>98</v>
      </c>
      <c r="AP34" t="s">
        <f>IF(AN34="","","01")</f>
        <v>98</v>
      </c>
      <c r="BV34">
        <f>データ貼付!BV33</f>
        <v>0</v>
      </c>
    </row>
    <row r="35">
      <c r="B35" t="s">
        <f>IF(データ貼付!AN34="Cash on Delivery",2,IF(データ貼付!AN34="","",0))</f>
        <v>98</v>
      </c>
      <c r="E35" s="2" t="s">
        <f>IF(B35="","",TODAY())</f>
        <v>98</v>
      </c>
      <c r="F35" s="2" t="s">
        <f>IF(データ貼付!AW34="","",DATE(LEFT(データ貼付!AW34,4),MID(データ貼付!AW34,5,2),RIGHT(データ貼付!AW34,2)))</f>
        <v>98</v>
      </c>
      <c r="G35" t="s">
        <f>IF(データ貼付!AV34=4,1820,IF(データ貼付!AV34=12,1416,IF(データ貼付!AV34=14,1416,IF(データ貼付!AV34=16,1618,IF(データ貼付!AV34=1,"0812","")))))</f>
        <v>98</v>
      </c>
      <c r="I35" t="s">
        <f>IF(B35="","",IF(データ貼付!F34="","000-0000-0000",データ貼付!F34))</f>
        <v>98</v>
      </c>
      <c r="K35" t="s">
        <f>IF(データ貼付!M34="","",SUBSTITUTE(データ貼付!M34,"-",""))</f>
        <v>98</v>
      </c>
      <c r="L35" t="s">
        <f>LEFT(SUBSTITUTE(データ貼付!P34," ",""),16)</f>
        <v>98</v>
      </c>
      <c r="M35" t="s">
        <f>MID(SUBSTITUTE(データ貼付!P34," ",""),17,16)</f>
        <v>98</v>
      </c>
      <c r="N35" t="s">
        <f>MID(SUBSTITUTE(データ貼付!P34," ",""),33,16)</f>
        <v>98</v>
      </c>
      <c r="O35" t="s">
        <f>IF(データ貼付!L34="","",データ貼付!J34)</f>
        <v>98</v>
      </c>
      <c r="P35" t="s">
        <f>IF(データ貼付!D34="","",データ貼付!D34)</f>
        <v>98</v>
      </c>
      <c r="T35" s="1" t="s">
        <f>IF(P35="","","03-5851-7740")</f>
        <v>98</v>
      </c>
      <c r="V35" t="s">
        <f>IF(P35="","","121-0011")</f>
        <v>98</v>
      </c>
      <c r="W35" t="s">
        <f>IF(P35="","","東京都足立区中央本町3-5-3")</f>
        <v>98</v>
      </c>
      <c r="Y35" t="s">
        <f>IF(P35="","","株式会社Dealz")</f>
        <v>98</v>
      </c>
      <c r="AB35" t="s">
        <f>IF(P35="","",LEFT(データ貼付!AZ34,25))</f>
        <v>98</v>
      </c>
      <c r="AC35" t="s">
        <f>IF(P35="","",LEFT(データ貼付!BC34,30))</f>
        <v>98</v>
      </c>
      <c r="AH35" t="s">
        <f>IF(B35=2,データ貼付!AF34,"")</f>
        <v>98</v>
      </c>
      <c r="AI35" t="s">
        <f>IFERROR(AH35-ROUND(AH35*100/110,0),"")</f>
        <v>98</v>
      </c>
      <c r="AL35">
        <f>データ貼付!AL34</f>
        <v>0</v>
      </c>
      <c r="AM35">
        <f>データ貼付!AM34</f>
        <v>0</v>
      </c>
      <c r="AN35" t="s">
        <f>IF(B35="","","035851774001")</f>
        <v>98</v>
      </c>
      <c r="AP35" t="s">
        <f>IF(AN35="","","01")</f>
        <v>98</v>
      </c>
      <c r="BV35">
        <f>データ貼付!BV34</f>
        <v>0</v>
      </c>
    </row>
    <row r="36">
      <c r="B36" t="s">
        <f>IF(データ貼付!AN35="Cash on Delivery",2,IF(データ貼付!AN35="","",0))</f>
        <v>98</v>
      </c>
      <c r="E36" s="2" t="s">
        <f>IF(B36="","",TODAY())</f>
        <v>98</v>
      </c>
      <c r="F36" s="2" t="s">
        <f>IF(データ貼付!AW35="","",DATE(LEFT(データ貼付!AW35,4),MID(データ貼付!AW35,5,2),RIGHT(データ貼付!AW35,2)))</f>
        <v>98</v>
      </c>
      <c r="G36" t="s">
        <f>IF(データ貼付!AV35=4,1820,IF(データ貼付!AV35=12,1416,IF(データ貼付!AV35=14,1416,IF(データ貼付!AV35=16,1618,IF(データ貼付!AV35=1,"0812","")))))</f>
        <v>98</v>
      </c>
      <c r="I36" t="s">
        <f>IF(B36="","",IF(データ貼付!F35="","000-0000-0000",データ貼付!F35))</f>
        <v>98</v>
      </c>
      <c r="K36" t="s">
        <f>IF(データ貼付!M35="","",SUBSTITUTE(データ貼付!M35,"-",""))</f>
        <v>98</v>
      </c>
      <c r="L36" t="s">
        <f>LEFT(SUBSTITUTE(データ貼付!P35," ",""),16)</f>
        <v>98</v>
      </c>
      <c r="M36" t="s">
        <f>MID(SUBSTITUTE(データ貼付!P35," ",""),17,16)</f>
        <v>98</v>
      </c>
      <c r="N36" t="s">
        <f>MID(SUBSTITUTE(データ貼付!P35," ",""),33,16)</f>
        <v>98</v>
      </c>
      <c r="O36" t="s">
        <f>IF(データ貼付!L35="","",データ貼付!J35)</f>
        <v>98</v>
      </c>
      <c r="P36" t="s">
        <f>IF(データ貼付!D35="","",データ貼付!D35)</f>
        <v>98</v>
      </c>
      <c r="T36" s="1" t="s">
        <f>IF(P36="","","03-5851-7740")</f>
        <v>98</v>
      </c>
      <c r="V36" t="s">
        <f>IF(P36="","","121-0011")</f>
        <v>98</v>
      </c>
      <c r="W36" t="s">
        <f>IF(P36="","","東京都足立区中央本町3-5-3")</f>
        <v>98</v>
      </c>
      <c r="Y36" t="s">
        <f>IF(P36="","","株式会社Dealz")</f>
        <v>98</v>
      </c>
      <c r="AB36" t="s">
        <f>IF(P36="","",LEFT(データ貼付!AZ35,25))</f>
        <v>98</v>
      </c>
      <c r="AC36" t="s">
        <f>IF(P36="","",LEFT(データ貼付!BC35,30))</f>
        <v>98</v>
      </c>
      <c r="AH36" t="s">
        <f>IF(B36=2,データ貼付!AF35,"")</f>
        <v>98</v>
      </c>
      <c r="AI36" t="s">
        <f>IFERROR(AH36-ROUND(AH36*100/110,0),"")</f>
        <v>98</v>
      </c>
      <c r="AL36">
        <f>データ貼付!AL35</f>
        <v>0</v>
      </c>
      <c r="AM36">
        <f>データ貼付!AM35</f>
        <v>0</v>
      </c>
      <c r="AN36" t="s">
        <f>IF(B36="","","035851774001")</f>
        <v>98</v>
      </c>
      <c r="AP36" t="s">
        <f>IF(AN36="","","01")</f>
        <v>98</v>
      </c>
      <c r="BV36">
        <f>データ貼付!BV35</f>
        <v>0</v>
      </c>
    </row>
    <row r="37">
      <c r="B37" t="s">
        <f>IF(データ貼付!AN36="Cash on Delivery",2,IF(データ貼付!AN36="","",0))</f>
        <v>98</v>
      </c>
      <c r="E37" s="2" t="s">
        <f>IF(B37="","",TODAY())</f>
        <v>98</v>
      </c>
      <c r="F37" s="2" t="s">
        <f>IF(データ貼付!AW36="","",DATE(LEFT(データ貼付!AW36,4),MID(データ貼付!AW36,5,2),RIGHT(データ貼付!AW36,2)))</f>
        <v>98</v>
      </c>
      <c r="G37" t="s">
        <f>IF(データ貼付!AV36=4,1820,IF(データ貼付!AV36=12,1416,IF(データ貼付!AV36=14,1416,IF(データ貼付!AV36=16,1618,IF(データ貼付!AV36=1,"0812","")))))</f>
        <v>98</v>
      </c>
      <c r="I37" t="s">
        <f>IF(B37="","",IF(データ貼付!F36="","000-0000-0000",データ貼付!F36))</f>
        <v>98</v>
      </c>
      <c r="K37" t="s">
        <f>IF(データ貼付!M36="","",SUBSTITUTE(データ貼付!M36,"-",""))</f>
        <v>98</v>
      </c>
      <c r="L37" t="s">
        <f>LEFT(SUBSTITUTE(データ貼付!P36," ",""),16)</f>
        <v>98</v>
      </c>
      <c r="M37" t="s">
        <f>MID(SUBSTITUTE(データ貼付!P36," ",""),17,16)</f>
        <v>98</v>
      </c>
      <c r="N37" t="s">
        <f>MID(SUBSTITUTE(データ貼付!P36," ",""),33,16)</f>
        <v>98</v>
      </c>
      <c r="O37" t="s">
        <f>IF(データ貼付!L36="","",データ貼付!J36)</f>
        <v>98</v>
      </c>
      <c r="P37" t="s">
        <f>IF(データ貼付!D36="","",データ貼付!D36)</f>
        <v>98</v>
      </c>
      <c r="T37" s="1" t="s">
        <f>IF(P37="","","03-5851-7740")</f>
        <v>98</v>
      </c>
      <c r="V37" t="s">
        <f>IF(P37="","","121-0011")</f>
        <v>98</v>
      </c>
      <c r="W37" t="s">
        <f>IF(P37="","","東京都足立区中央本町3-5-3")</f>
        <v>98</v>
      </c>
      <c r="Y37" t="s">
        <f>IF(P37="","","株式会社Dealz")</f>
        <v>98</v>
      </c>
      <c r="AB37" t="s">
        <f>IF(P37="","",LEFT(データ貼付!AZ36,25))</f>
        <v>98</v>
      </c>
      <c r="AC37" t="s">
        <f>IF(P37="","",LEFT(データ貼付!BC36,30))</f>
        <v>98</v>
      </c>
      <c r="AH37" t="s">
        <f>IF(B37=2,データ貼付!AF36,"")</f>
        <v>98</v>
      </c>
      <c r="AI37" t="s">
        <f>IFERROR(AH37-ROUND(AH37*100/110,0),"")</f>
        <v>98</v>
      </c>
      <c r="AL37">
        <f>データ貼付!AL36</f>
        <v>0</v>
      </c>
      <c r="AM37">
        <f>データ貼付!AM36</f>
        <v>0</v>
      </c>
      <c r="AN37" t="s">
        <f>IF(B37="","","035851774001")</f>
        <v>98</v>
      </c>
      <c r="AP37" t="s">
        <f>IF(AN37="","","01")</f>
        <v>98</v>
      </c>
      <c r="BV37">
        <f>データ貼付!BV36</f>
        <v>0</v>
      </c>
    </row>
    <row r="38">
      <c r="B38" t="s">
        <f>IF(データ貼付!AN37="Cash on Delivery",2,IF(データ貼付!AN37="","",0))</f>
        <v>98</v>
      </c>
      <c r="E38" s="2" t="s">
        <f>IF(B38="","",TODAY())</f>
        <v>98</v>
      </c>
      <c r="F38" s="2" t="s">
        <f>IF(データ貼付!AW37="","",DATE(LEFT(データ貼付!AW37,4),MID(データ貼付!AW37,5,2),RIGHT(データ貼付!AW37,2)))</f>
        <v>98</v>
      </c>
      <c r="G38" t="s">
        <f>IF(データ貼付!AV37=4,1820,IF(データ貼付!AV37=12,1416,IF(データ貼付!AV37=14,1416,IF(データ貼付!AV37=16,1618,IF(データ貼付!AV37=1,"0812","")))))</f>
        <v>98</v>
      </c>
      <c r="I38" t="s">
        <f>IF(B38="","",IF(データ貼付!F37="","000-0000-0000",データ貼付!F37))</f>
        <v>98</v>
      </c>
      <c r="K38" t="s">
        <f>IF(データ貼付!M37="","",SUBSTITUTE(データ貼付!M37,"-",""))</f>
        <v>98</v>
      </c>
      <c r="L38" t="s">
        <f>LEFT(SUBSTITUTE(データ貼付!P37," ",""),16)</f>
        <v>98</v>
      </c>
      <c r="M38" t="s">
        <f>MID(SUBSTITUTE(データ貼付!P37," ",""),17,16)</f>
        <v>98</v>
      </c>
      <c r="N38" t="s">
        <f>MID(SUBSTITUTE(データ貼付!P37," ",""),33,16)</f>
        <v>98</v>
      </c>
      <c r="O38" t="s">
        <f>IF(データ貼付!L37="","",データ貼付!J37)</f>
        <v>98</v>
      </c>
      <c r="P38" t="s">
        <f>IF(データ貼付!D37="","",データ貼付!D37)</f>
        <v>98</v>
      </c>
      <c r="T38" s="1" t="s">
        <f>IF(P38="","","03-5851-7740")</f>
        <v>98</v>
      </c>
      <c r="V38" t="s">
        <f>IF(P38="","","121-0011")</f>
        <v>98</v>
      </c>
      <c r="W38" t="s">
        <f>IF(P38="","","東京都足立区中央本町3-5-3")</f>
        <v>98</v>
      </c>
      <c r="Y38" t="s">
        <f>IF(P38="","","株式会社Dealz")</f>
        <v>98</v>
      </c>
      <c r="AB38" t="s">
        <f>IF(P38="","",LEFT(データ貼付!AZ37,25))</f>
        <v>98</v>
      </c>
      <c r="AC38" t="s">
        <f>IF(P38="","",LEFT(データ貼付!BC37,30))</f>
        <v>98</v>
      </c>
      <c r="AH38" t="s">
        <f>IF(B38=2,データ貼付!AF37,"")</f>
        <v>98</v>
      </c>
      <c r="AI38" t="s">
        <f>IFERROR(AH38-ROUND(AH38*100/110,0),"")</f>
        <v>98</v>
      </c>
      <c r="AL38">
        <f>データ貼付!AL37</f>
        <v>0</v>
      </c>
      <c r="AM38">
        <f>データ貼付!AM37</f>
        <v>0</v>
      </c>
      <c r="AN38" t="s">
        <f>IF(B38="","","035851774001")</f>
        <v>98</v>
      </c>
      <c r="AP38" t="s">
        <f>IF(AN38="","","01")</f>
        <v>98</v>
      </c>
      <c r="BV38">
        <f>データ貼付!BV37</f>
        <v>0</v>
      </c>
    </row>
    <row r="39">
      <c r="B39" t="s">
        <f>IF(データ貼付!AN38="Cash on Delivery",2,IF(データ貼付!AN38="","",0))</f>
        <v>98</v>
      </c>
      <c r="E39" s="2" t="s">
        <f>IF(B39="","",TODAY())</f>
        <v>98</v>
      </c>
      <c r="F39" s="2" t="s">
        <f>IF(データ貼付!AW38="","",DATE(LEFT(データ貼付!AW38,4),MID(データ貼付!AW38,5,2),RIGHT(データ貼付!AW38,2)))</f>
        <v>98</v>
      </c>
      <c r="G39" t="s">
        <f>IF(データ貼付!AV38=4,1820,IF(データ貼付!AV38=12,1416,IF(データ貼付!AV38=14,1416,IF(データ貼付!AV38=16,1618,IF(データ貼付!AV38=1,"0812","")))))</f>
        <v>98</v>
      </c>
      <c r="I39" t="s">
        <f>IF(B39="","",IF(データ貼付!F38="","000-0000-0000",データ貼付!F38))</f>
        <v>98</v>
      </c>
      <c r="K39" t="s">
        <f>IF(データ貼付!M38="","",SUBSTITUTE(データ貼付!M38,"-",""))</f>
        <v>98</v>
      </c>
      <c r="L39" t="s">
        <f>LEFT(SUBSTITUTE(データ貼付!P38," ",""),16)</f>
        <v>98</v>
      </c>
      <c r="M39" t="s">
        <f>MID(SUBSTITUTE(データ貼付!P38," ",""),17,16)</f>
        <v>98</v>
      </c>
      <c r="N39" t="s">
        <f>MID(SUBSTITUTE(データ貼付!P38," ",""),33,16)</f>
        <v>98</v>
      </c>
      <c r="O39" t="s">
        <f>IF(データ貼付!L38="","",データ貼付!J38)</f>
        <v>98</v>
      </c>
      <c r="P39" t="s">
        <f>IF(データ貼付!D38="","",データ貼付!D38)</f>
        <v>98</v>
      </c>
      <c r="T39" s="1" t="s">
        <f>IF(P39="","","03-5851-7740")</f>
        <v>98</v>
      </c>
      <c r="V39" t="s">
        <f>IF(P39="","","121-0011")</f>
        <v>98</v>
      </c>
      <c r="W39" t="s">
        <f>IF(P39="","","東京都足立区中央本町3-5-3")</f>
        <v>98</v>
      </c>
      <c r="Y39" t="s">
        <f>IF(P39="","","株式会社Dealz")</f>
        <v>98</v>
      </c>
      <c r="AB39" t="s">
        <f>IF(P39="","",LEFT(データ貼付!AZ38,25))</f>
        <v>98</v>
      </c>
      <c r="AC39" t="s">
        <f>IF(P39="","",LEFT(データ貼付!BC38,30))</f>
        <v>98</v>
      </c>
      <c r="AH39" t="s">
        <f>IF(B39=2,データ貼付!AF38,"")</f>
        <v>98</v>
      </c>
      <c r="AI39" t="s">
        <f>IFERROR(AH39-ROUND(AH39*100/110,0),"")</f>
        <v>98</v>
      </c>
      <c r="AL39">
        <f>データ貼付!AL38</f>
        <v>0</v>
      </c>
      <c r="AM39">
        <f>データ貼付!AM38</f>
        <v>0</v>
      </c>
      <c r="AN39" t="s">
        <f>IF(B39="","","035851774001")</f>
        <v>98</v>
      </c>
      <c r="AP39" t="s">
        <f>IF(AN39="","","01")</f>
        <v>98</v>
      </c>
      <c r="BV39">
        <f>データ貼付!BV38</f>
        <v>0</v>
      </c>
    </row>
    <row r="40">
      <c r="B40" t="s">
        <f>IF(データ貼付!AN39="Cash on Delivery",2,IF(データ貼付!AN39="","",0))</f>
        <v>98</v>
      </c>
      <c r="E40" s="2" t="s">
        <f>IF(B40="","",TODAY())</f>
        <v>98</v>
      </c>
      <c r="F40" s="2" t="s">
        <f>IF(データ貼付!AW39="","",DATE(LEFT(データ貼付!AW39,4),MID(データ貼付!AW39,5,2),RIGHT(データ貼付!AW39,2)))</f>
        <v>98</v>
      </c>
      <c r="G40" t="s">
        <f>IF(データ貼付!AV39=4,1820,IF(データ貼付!AV39=12,1416,IF(データ貼付!AV39=14,1416,IF(データ貼付!AV39=16,1618,IF(データ貼付!AV39=1,"0812","")))))</f>
        <v>98</v>
      </c>
      <c r="I40" t="s">
        <f>IF(B40="","",IF(データ貼付!F39="","000-0000-0000",データ貼付!F39))</f>
        <v>98</v>
      </c>
      <c r="K40" t="s">
        <f>IF(データ貼付!M39="","",SUBSTITUTE(データ貼付!M39,"-",""))</f>
        <v>98</v>
      </c>
      <c r="L40" t="s">
        <f>LEFT(SUBSTITUTE(データ貼付!P39," ",""),16)</f>
        <v>98</v>
      </c>
      <c r="M40" t="s">
        <f>MID(SUBSTITUTE(データ貼付!P39," ",""),17,16)</f>
        <v>98</v>
      </c>
      <c r="N40" t="s">
        <f>MID(SUBSTITUTE(データ貼付!P39," ",""),33,16)</f>
        <v>98</v>
      </c>
      <c r="O40" t="s">
        <f>IF(データ貼付!L39="","",データ貼付!J39)</f>
        <v>98</v>
      </c>
      <c r="P40" t="s">
        <f>IF(データ貼付!D39="","",データ貼付!D39)</f>
        <v>98</v>
      </c>
      <c r="T40" s="1" t="s">
        <f>IF(P40="","","03-5851-7740")</f>
        <v>98</v>
      </c>
      <c r="V40" t="s">
        <f>IF(P40="","","121-0011")</f>
        <v>98</v>
      </c>
      <c r="W40" t="s">
        <f>IF(P40="","","東京都足立区中央本町3-5-3")</f>
        <v>98</v>
      </c>
      <c r="Y40" t="s">
        <f>IF(P40="","","株式会社Dealz")</f>
        <v>98</v>
      </c>
      <c r="AB40" t="s">
        <f>IF(P40="","",LEFT(データ貼付!AZ39,25))</f>
        <v>98</v>
      </c>
      <c r="AC40" t="s">
        <f>IF(P40="","",LEFT(データ貼付!BC39,30))</f>
        <v>98</v>
      </c>
      <c r="AH40" t="s">
        <f>IF(B40=2,データ貼付!AF39,"")</f>
        <v>98</v>
      </c>
      <c r="AI40" t="s">
        <f>IFERROR(AH40-ROUND(AH40*100/110,0),"")</f>
        <v>98</v>
      </c>
      <c r="AL40">
        <f>データ貼付!AL39</f>
        <v>0</v>
      </c>
      <c r="AM40">
        <f>データ貼付!AM39</f>
        <v>0</v>
      </c>
      <c r="AN40" t="s">
        <f>IF(B40="","","035851774001")</f>
        <v>98</v>
      </c>
      <c r="AP40" t="s">
        <f>IF(AN40="","","01")</f>
        <v>98</v>
      </c>
      <c r="BV40">
        <f>データ貼付!BV39</f>
        <v>0</v>
      </c>
    </row>
    <row r="41">
      <c r="B41" t="s">
        <f>IF(データ貼付!AN40="Cash on Delivery",2,IF(データ貼付!AN40="","",0))</f>
        <v>98</v>
      </c>
      <c r="E41" s="2" t="s">
        <f>IF(B41="","",TODAY())</f>
        <v>98</v>
      </c>
      <c r="F41" s="2" t="s">
        <f>IF(データ貼付!AW40="","",DATE(LEFT(データ貼付!AW40,4),MID(データ貼付!AW40,5,2),RIGHT(データ貼付!AW40,2)))</f>
        <v>98</v>
      </c>
      <c r="G41" t="s">
        <f>IF(データ貼付!AV40=4,1820,IF(データ貼付!AV40=12,1416,IF(データ貼付!AV40=14,1416,IF(データ貼付!AV40=16,1618,IF(データ貼付!AV40=1,"0812","")))))</f>
        <v>98</v>
      </c>
      <c r="I41" t="s">
        <f>IF(B41="","",IF(データ貼付!F40="","000-0000-0000",データ貼付!F40))</f>
        <v>98</v>
      </c>
      <c r="K41" t="s">
        <f>IF(データ貼付!M40="","",SUBSTITUTE(データ貼付!M40,"-",""))</f>
        <v>98</v>
      </c>
      <c r="L41" t="s">
        <f>LEFT(SUBSTITUTE(データ貼付!P40," ",""),16)</f>
        <v>98</v>
      </c>
      <c r="M41" t="s">
        <f>MID(SUBSTITUTE(データ貼付!P40," ",""),17,16)</f>
        <v>98</v>
      </c>
      <c r="N41" t="s">
        <f>MID(SUBSTITUTE(データ貼付!P40," ",""),33,16)</f>
        <v>98</v>
      </c>
      <c r="O41" t="s">
        <f>IF(データ貼付!L40="","",データ貼付!J40)</f>
        <v>98</v>
      </c>
      <c r="P41" t="s">
        <f>IF(データ貼付!D40="","",データ貼付!D40)</f>
        <v>98</v>
      </c>
      <c r="T41" s="1" t="s">
        <f>IF(P41="","","03-5851-7740")</f>
        <v>98</v>
      </c>
      <c r="V41" t="s">
        <f>IF(P41="","","121-0011")</f>
        <v>98</v>
      </c>
      <c r="W41" t="s">
        <f>IF(P41="","","東京都足立区中央本町3-5-3")</f>
        <v>98</v>
      </c>
      <c r="Y41" t="s">
        <f>IF(P41="","","株式会社Dealz")</f>
        <v>98</v>
      </c>
      <c r="AB41" t="s">
        <f>IF(P41="","",LEFT(データ貼付!AZ40,25))</f>
        <v>98</v>
      </c>
      <c r="AC41" t="s">
        <f>IF(P41="","",LEFT(データ貼付!BC40,30))</f>
        <v>98</v>
      </c>
      <c r="AH41" t="s">
        <f>IF(B41=2,データ貼付!AF40,"")</f>
        <v>98</v>
      </c>
      <c r="AI41" t="s">
        <f>IFERROR(AH41-ROUND(AH41*100/110,0),"")</f>
        <v>98</v>
      </c>
      <c r="AL41">
        <f>データ貼付!AL40</f>
        <v>0</v>
      </c>
      <c r="AM41">
        <f>データ貼付!AM40</f>
        <v>0</v>
      </c>
      <c r="AN41" t="s">
        <f>IF(B41="","","035851774001")</f>
        <v>98</v>
      </c>
      <c r="AP41" t="s">
        <f>IF(AN41="","","01")</f>
        <v>98</v>
      </c>
      <c r="BV41">
        <f>データ貼付!BV40</f>
        <v>0</v>
      </c>
    </row>
    <row r="42">
      <c r="B42" t="s">
        <f>IF(データ貼付!AN41="Cash on Delivery",2,IF(データ貼付!AN41="","",0))</f>
        <v>98</v>
      </c>
      <c r="E42" s="2" t="s">
        <f>IF(B42="","",TODAY())</f>
        <v>98</v>
      </c>
      <c r="F42" s="2" t="s">
        <f>IF(データ貼付!AW41="","",DATE(LEFT(データ貼付!AW41,4),MID(データ貼付!AW41,5,2),RIGHT(データ貼付!AW41,2)))</f>
        <v>98</v>
      </c>
      <c r="G42" t="s">
        <f>IF(データ貼付!AV41=4,1820,IF(データ貼付!AV41=12,1416,IF(データ貼付!AV41=14,1416,IF(データ貼付!AV41=16,1618,IF(データ貼付!AV41=1,"0812","")))))</f>
        <v>98</v>
      </c>
      <c r="I42" t="s">
        <f>IF(B42="","",IF(データ貼付!F41="","000-0000-0000",データ貼付!F41))</f>
        <v>98</v>
      </c>
      <c r="K42" t="s">
        <f>IF(データ貼付!M41="","",SUBSTITUTE(データ貼付!M41,"-",""))</f>
        <v>98</v>
      </c>
      <c r="L42" t="s">
        <f>LEFT(SUBSTITUTE(データ貼付!P41," ",""),16)</f>
        <v>98</v>
      </c>
      <c r="M42" t="s">
        <f>MID(SUBSTITUTE(データ貼付!P41," ",""),17,16)</f>
        <v>98</v>
      </c>
      <c r="N42" t="s">
        <f>MID(SUBSTITUTE(データ貼付!P41," ",""),33,16)</f>
        <v>98</v>
      </c>
      <c r="O42" t="s">
        <f>IF(データ貼付!L41="","",データ貼付!J41)</f>
        <v>98</v>
      </c>
      <c r="P42" t="s">
        <f>IF(データ貼付!D41="","",データ貼付!D41)</f>
        <v>98</v>
      </c>
      <c r="T42" s="1" t="s">
        <f>IF(P42="","","03-5851-7740")</f>
        <v>98</v>
      </c>
      <c r="V42" t="s">
        <f>IF(P42="","","121-0011")</f>
        <v>98</v>
      </c>
      <c r="W42" t="s">
        <f>IF(P42="","","東京都足立区中央本町3-5-3")</f>
        <v>98</v>
      </c>
      <c r="Y42" t="s">
        <f>IF(P42="","","株式会社Dealz")</f>
        <v>98</v>
      </c>
      <c r="AB42" t="s">
        <f>IF(P42="","",LEFT(データ貼付!AZ41,25))</f>
        <v>98</v>
      </c>
      <c r="AC42" t="s">
        <f>IF(P42="","",LEFT(データ貼付!BC41,30))</f>
        <v>98</v>
      </c>
      <c r="AH42" t="s">
        <f>IF(B42=2,データ貼付!AF41,"")</f>
        <v>98</v>
      </c>
      <c r="AI42" t="s">
        <f>IFERROR(AH42-ROUND(AH42*100/110,0),"")</f>
        <v>98</v>
      </c>
      <c r="AL42">
        <f>データ貼付!AL41</f>
        <v>0</v>
      </c>
      <c r="AM42">
        <f>データ貼付!AM41</f>
        <v>0</v>
      </c>
      <c r="AN42" t="s">
        <f>IF(B42="","","035851774001")</f>
        <v>98</v>
      </c>
      <c r="AP42" t="s">
        <f>IF(AN42="","","01")</f>
        <v>98</v>
      </c>
      <c r="BV42">
        <f>データ貼付!BV41</f>
        <v>0</v>
      </c>
    </row>
    <row r="43">
      <c r="B43" t="s">
        <f>IF(データ貼付!AN42="Cash on Delivery",2,IF(データ貼付!AN42="","",0))</f>
        <v>98</v>
      </c>
      <c r="E43" s="2" t="s">
        <f>IF(B43="","",TODAY())</f>
        <v>98</v>
      </c>
      <c r="F43" s="2" t="s">
        <f>IF(データ貼付!AW42="","",DATE(LEFT(データ貼付!AW42,4),MID(データ貼付!AW42,5,2),RIGHT(データ貼付!AW42,2)))</f>
        <v>98</v>
      </c>
      <c r="G43" t="s">
        <f>IF(データ貼付!AV42=4,1820,IF(データ貼付!AV42=12,1416,IF(データ貼付!AV42=14,1416,IF(データ貼付!AV42=16,1618,IF(データ貼付!AV42=1,"0812","")))))</f>
        <v>98</v>
      </c>
      <c r="I43" t="s">
        <f>IF(B43="","",IF(データ貼付!F42="","000-0000-0000",データ貼付!F42))</f>
        <v>98</v>
      </c>
      <c r="K43" t="s">
        <f>IF(データ貼付!M42="","",SUBSTITUTE(データ貼付!M42,"-",""))</f>
        <v>98</v>
      </c>
      <c r="L43" t="s">
        <f>LEFT(SUBSTITUTE(データ貼付!P42," ",""),16)</f>
        <v>98</v>
      </c>
      <c r="M43" t="s">
        <f>MID(SUBSTITUTE(データ貼付!P42," ",""),17,16)</f>
        <v>98</v>
      </c>
      <c r="N43" t="s">
        <f>MID(SUBSTITUTE(データ貼付!P42," ",""),33,16)</f>
        <v>98</v>
      </c>
      <c r="O43" t="s">
        <f>IF(データ貼付!L42="","",データ貼付!J42)</f>
        <v>98</v>
      </c>
      <c r="P43" t="s">
        <f>IF(データ貼付!D42="","",データ貼付!D42)</f>
        <v>98</v>
      </c>
      <c r="T43" s="1" t="s">
        <f>IF(P43="","","03-5851-7740")</f>
        <v>98</v>
      </c>
      <c r="V43" t="s">
        <f>IF(P43="","","121-0011")</f>
        <v>98</v>
      </c>
      <c r="W43" t="s">
        <f>IF(P43="","","東京都足立区中央本町3-5-3")</f>
        <v>98</v>
      </c>
      <c r="Y43" t="s">
        <f>IF(P43="","","株式会社Dealz")</f>
        <v>98</v>
      </c>
      <c r="AB43" t="s">
        <f>IF(P43="","",LEFT(データ貼付!AZ42,25))</f>
        <v>98</v>
      </c>
      <c r="AC43" t="s">
        <f>IF(P43="","",LEFT(データ貼付!BC42,30))</f>
        <v>98</v>
      </c>
      <c r="AH43" t="s">
        <f>IF(B43=2,データ貼付!AF42,"")</f>
        <v>98</v>
      </c>
      <c r="AI43" t="s">
        <f>IFERROR(AH43-ROUND(AH43*100/110,0),"")</f>
        <v>98</v>
      </c>
      <c r="AL43">
        <f>データ貼付!AL42</f>
        <v>0</v>
      </c>
      <c r="AM43">
        <f>データ貼付!AM42</f>
        <v>0</v>
      </c>
      <c r="AN43" t="s">
        <f>IF(B43="","","035851774001")</f>
        <v>98</v>
      </c>
      <c r="AP43" t="s">
        <f>IF(AN43="","","01")</f>
        <v>98</v>
      </c>
      <c r="BV43">
        <f>データ貼付!BV42</f>
        <v>0</v>
      </c>
    </row>
    <row r="44">
      <c r="B44" t="s">
        <f>IF(データ貼付!AN43="Cash on Delivery",2,IF(データ貼付!AN43="","",0))</f>
        <v>98</v>
      </c>
      <c r="E44" s="2" t="s">
        <f>IF(B44="","",TODAY())</f>
        <v>98</v>
      </c>
      <c r="F44" s="2" t="s">
        <f>IF(データ貼付!AW43="","",DATE(LEFT(データ貼付!AW43,4),MID(データ貼付!AW43,5,2),RIGHT(データ貼付!AW43,2)))</f>
        <v>98</v>
      </c>
      <c r="G44" t="s">
        <f>IF(データ貼付!AV43=4,1820,IF(データ貼付!AV43=12,1416,IF(データ貼付!AV43=14,1416,IF(データ貼付!AV43=16,1618,IF(データ貼付!AV43=1,"0812","")))))</f>
        <v>98</v>
      </c>
      <c r="I44" t="s">
        <f>IF(B44="","",IF(データ貼付!F43="","000-0000-0000",データ貼付!F43))</f>
        <v>98</v>
      </c>
      <c r="K44" t="s">
        <f>IF(データ貼付!M43="","",SUBSTITUTE(データ貼付!M43,"-",""))</f>
        <v>98</v>
      </c>
      <c r="L44" t="s">
        <f>LEFT(SUBSTITUTE(データ貼付!P43," ",""),16)</f>
        <v>98</v>
      </c>
      <c r="M44" t="s">
        <f>MID(SUBSTITUTE(データ貼付!P43," ",""),17,16)</f>
        <v>98</v>
      </c>
      <c r="N44" t="s">
        <f>MID(SUBSTITUTE(データ貼付!P43," ",""),33,16)</f>
        <v>98</v>
      </c>
      <c r="O44" t="s">
        <f>IF(データ貼付!L43="","",データ貼付!J43)</f>
        <v>98</v>
      </c>
      <c r="P44" t="s">
        <f>IF(データ貼付!D43="","",データ貼付!D43)</f>
        <v>98</v>
      </c>
      <c r="T44" s="1" t="s">
        <f>IF(P44="","","03-5851-7740")</f>
        <v>98</v>
      </c>
      <c r="V44" t="s">
        <f>IF(P44="","","121-0011")</f>
        <v>98</v>
      </c>
      <c r="W44" t="s">
        <f>IF(P44="","","東京都足立区中央本町3-5-3")</f>
        <v>98</v>
      </c>
      <c r="Y44" t="s">
        <f>IF(P44="","","株式会社Dealz")</f>
        <v>98</v>
      </c>
      <c r="AB44" t="s">
        <f>IF(P44="","",LEFT(データ貼付!AZ43,25))</f>
        <v>98</v>
      </c>
      <c r="AC44" t="s">
        <f>IF(P44="","",LEFT(データ貼付!BC43,30))</f>
        <v>98</v>
      </c>
      <c r="AH44" t="s">
        <f>IF(B44=2,データ貼付!AF43,"")</f>
        <v>98</v>
      </c>
      <c r="AI44" t="s">
        <f>IFERROR(AH44-ROUND(AH44*100/110,0),"")</f>
        <v>98</v>
      </c>
      <c r="AL44">
        <f>データ貼付!AL43</f>
        <v>0</v>
      </c>
      <c r="AM44">
        <f>データ貼付!AM43</f>
        <v>0</v>
      </c>
      <c r="AN44" t="s">
        <f>IF(B44="","","035851774001")</f>
        <v>98</v>
      </c>
      <c r="AP44" t="s">
        <f>IF(AN44="","","01")</f>
        <v>98</v>
      </c>
      <c r="BV44">
        <f>データ貼付!BV43</f>
        <v>0</v>
      </c>
    </row>
    <row r="45">
      <c r="B45" t="s">
        <f>IF(データ貼付!AN44="Cash on Delivery",2,IF(データ貼付!AN44="","",0))</f>
        <v>98</v>
      </c>
      <c r="E45" s="2" t="s">
        <f>IF(B45="","",TODAY())</f>
        <v>98</v>
      </c>
      <c r="F45" s="2" t="s">
        <f>IF(データ貼付!AW44="","",DATE(LEFT(データ貼付!AW44,4),MID(データ貼付!AW44,5,2),RIGHT(データ貼付!AW44,2)))</f>
        <v>98</v>
      </c>
      <c r="G45" t="s">
        <f>IF(データ貼付!AV44=4,1820,IF(データ貼付!AV44=12,1416,IF(データ貼付!AV44=14,1416,IF(データ貼付!AV44=16,1618,IF(データ貼付!AV44=1,"0812","")))))</f>
        <v>98</v>
      </c>
      <c r="I45" t="s">
        <f>IF(B45="","",IF(データ貼付!F44="","000-0000-0000",データ貼付!F44))</f>
        <v>98</v>
      </c>
      <c r="K45" t="s">
        <f>IF(データ貼付!M44="","",SUBSTITUTE(データ貼付!M44,"-",""))</f>
        <v>98</v>
      </c>
      <c r="L45" t="s">
        <f>LEFT(SUBSTITUTE(データ貼付!P44," ",""),16)</f>
        <v>98</v>
      </c>
      <c r="M45" t="s">
        <f>MID(SUBSTITUTE(データ貼付!P44," ",""),17,16)</f>
        <v>98</v>
      </c>
      <c r="N45" t="s">
        <f>MID(SUBSTITUTE(データ貼付!P44," ",""),33,16)</f>
        <v>98</v>
      </c>
      <c r="O45" t="s">
        <f>IF(データ貼付!L44="","",データ貼付!J44)</f>
        <v>98</v>
      </c>
      <c r="P45" t="s">
        <f>IF(データ貼付!D44="","",データ貼付!D44)</f>
        <v>98</v>
      </c>
      <c r="T45" s="1" t="s">
        <f>IF(P45="","","03-5851-7740")</f>
        <v>98</v>
      </c>
      <c r="V45" t="s">
        <f>IF(P45="","","121-0011")</f>
        <v>98</v>
      </c>
      <c r="W45" t="s">
        <f>IF(P45="","","東京都足立区中央本町3-5-3")</f>
        <v>98</v>
      </c>
      <c r="Y45" t="s">
        <f>IF(P45="","","株式会社Dealz")</f>
        <v>98</v>
      </c>
      <c r="AB45" t="s">
        <f>IF(P45="","",LEFT(データ貼付!AZ44,25))</f>
        <v>98</v>
      </c>
      <c r="AC45" t="s">
        <f>IF(P45="","",LEFT(データ貼付!BC44,30))</f>
        <v>98</v>
      </c>
      <c r="AH45" t="s">
        <f>IF(B45=2,データ貼付!AF44,"")</f>
        <v>98</v>
      </c>
      <c r="AI45" t="s">
        <f>IFERROR(AH45-ROUND(AH45*100/110,0),"")</f>
        <v>98</v>
      </c>
      <c r="AL45">
        <f>データ貼付!AL44</f>
        <v>0</v>
      </c>
      <c r="AM45">
        <f>データ貼付!AM44</f>
        <v>0</v>
      </c>
      <c r="AN45" t="s">
        <f>IF(B45="","","035851774001")</f>
        <v>98</v>
      </c>
      <c r="AP45" t="s">
        <f>IF(AN45="","","01")</f>
        <v>98</v>
      </c>
      <c r="BV45">
        <f>データ貼付!BV44</f>
        <v>0</v>
      </c>
    </row>
    <row r="46">
      <c r="B46" t="s">
        <f>IF(データ貼付!AN45="Cash on Delivery",2,IF(データ貼付!AN45="","",0))</f>
        <v>98</v>
      </c>
      <c r="E46" s="2" t="s">
        <f>IF(B46="","",TODAY())</f>
        <v>98</v>
      </c>
      <c r="F46" s="2" t="s">
        <f>IF(データ貼付!AW45="","",DATE(LEFT(データ貼付!AW45,4),MID(データ貼付!AW45,5,2),RIGHT(データ貼付!AW45,2)))</f>
        <v>98</v>
      </c>
      <c r="G46" t="s">
        <f>IF(データ貼付!AV45=4,1820,IF(データ貼付!AV45=12,1416,IF(データ貼付!AV45=14,1416,IF(データ貼付!AV45=16,1618,IF(データ貼付!AV45=1,"0812","")))))</f>
        <v>98</v>
      </c>
      <c r="I46" t="s">
        <f>IF(B46="","",IF(データ貼付!F45="","000-0000-0000",データ貼付!F45))</f>
        <v>98</v>
      </c>
      <c r="K46" t="s">
        <f>IF(データ貼付!M45="","",SUBSTITUTE(データ貼付!M45,"-",""))</f>
        <v>98</v>
      </c>
      <c r="L46" t="s">
        <f>LEFT(SUBSTITUTE(データ貼付!P45," ",""),16)</f>
        <v>98</v>
      </c>
      <c r="M46" t="s">
        <f>MID(SUBSTITUTE(データ貼付!P45," ",""),17,16)</f>
        <v>98</v>
      </c>
      <c r="N46" t="s">
        <f>MID(SUBSTITUTE(データ貼付!P45," ",""),33,16)</f>
        <v>98</v>
      </c>
      <c r="O46" t="s">
        <f>IF(データ貼付!L45="","",データ貼付!J45)</f>
        <v>98</v>
      </c>
      <c r="P46" t="s">
        <f>IF(データ貼付!D45="","",データ貼付!D45)</f>
        <v>98</v>
      </c>
      <c r="T46" s="1" t="s">
        <f>IF(P46="","","03-5851-7740")</f>
        <v>98</v>
      </c>
      <c r="V46" t="s">
        <f>IF(P46="","","121-0011")</f>
        <v>98</v>
      </c>
      <c r="W46" t="s">
        <f>IF(P46="","","東京都足立区中央本町3-5-3")</f>
        <v>98</v>
      </c>
      <c r="Y46" t="s">
        <f>IF(P46="","","株式会社Dealz")</f>
        <v>98</v>
      </c>
      <c r="AB46" t="s">
        <f>IF(P46="","",LEFT(データ貼付!AZ45,25))</f>
        <v>98</v>
      </c>
      <c r="AC46" t="s">
        <f>IF(P46="","",LEFT(データ貼付!BC45,30))</f>
        <v>98</v>
      </c>
      <c r="AH46" t="s">
        <f>IF(B46=2,データ貼付!AF45,"")</f>
        <v>98</v>
      </c>
      <c r="AI46" t="s">
        <f>IFERROR(AH46-ROUND(AH46*100/110,0),"")</f>
        <v>98</v>
      </c>
      <c r="AL46">
        <f>データ貼付!AL45</f>
        <v>0</v>
      </c>
      <c r="AM46">
        <f>データ貼付!AM45</f>
        <v>0</v>
      </c>
      <c r="AN46" t="s">
        <f>IF(B46="","","035851774001")</f>
        <v>98</v>
      </c>
      <c r="AP46" t="s">
        <f>IF(AN46="","","01")</f>
        <v>98</v>
      </c>
      <c r="BV46">
        <f>データ貼付!BV45</f>
        <v>0</v>
      </c>
    </row>
    <row r="47">
      <c r="B47" t="s">
        <f>IF(データ貼付!AN46="Cash on Delivery",2,IF(データ貼付!AN46="","",0))</f>
        <v>98</v>
      </c>
      <c r="E47" s="2" t="s">
        <f>IF(B47="","",TODAY())</f>
        <v>98</v>
      </c>
      <c r="F47" s="2" t="s">
        <f>IF(データ貼付!AW46="","",DATE(LEFT(データ貼付!AW46,4),MID(データ貼付!AW46,5,2),RIGHT(データ貼付!AW46,2)))</f>
        <v>98</v>
      </c>
      <c r="G47" t="s">
        <f>IF(データ貼付!AV46=4,1820,IF(データ貼付!AV46=12,1416,IF(データ貼付!AV46=14,1416,IF(データ貼付!AV46=16,1618,IF(データ貼付!AV46=1,"0812","")))))</f>
        <v>98</v>
      </c>
      <c r="I47" t="s">
        <f>IF(B47="","",IF(データ貼付!F46="","000-0000-0000",データ貼付!F46))</f>
        <v>98</v>
      </c>
      <c r="K47" t="s">
        <f>IF(データ貼付!M46="","",SUBSTITUTE(データ貼付!M46,"-",""))</f>
        <v>98</v>
      </c>
      <c r="L47" t="s">
        <f>LEFT(SUBSTITUTE(データ貼付!P46," ",""),16)</f>
        <v>98</v>
      </c>
      <c r="M47" t="s">
        <f>MID(SUBSTITUTE(データ貼付!P46," ",""),17,16)</f>
        <v>98</v>
      </c>
      <c r="N47" t="s">
        <f>MID(SUBSTITUTE(データ貼付!P46," ",""),33,16)</f>
        <v>98</v>
      </c>
      <c r="O47" t="s">
        <f>IF(データ貼付!L46="","",データ貼付!J46)</f>
        <v>98</v>
      </c>
      <c r="P47" t="s">
        <f>IF(データ貼付!D46="","",データ貼付!D46)</f>
        <v>98</v>
      </c>
      <c r="T47" s="1" t="s">
        <f>IF(P47="","","03-5851-7740")</f>
        <v>98</v>
      </c>
      <c r="V47" t="s">
        <f>IF(P47="","","121-0011")</f>
        <v>98</v>
      </c>
      <c r="W47" t="s">
        <f>IF(P47="","","東京都足立区中央本町3-5-3")</f>
        <v>98</v>
      </c>
      <c r="Y47" t="s">
        <f>IF(P47="","","株式会社Dealz")</f>
        <v>98</v>
      </c>
      <c r="AB47" t="s">
        <f>IF(P47="","",LEFT(データ貼付!AZ46,25))</f>
        <v>98</v>
      </c>
      <c r="AC47" t="s">
        <f>IF(P47="","",LEFT(データ貼付!BC46,30))</f>
        <v>98</v>
      </c>
      <c r="AH47" t="s">
        <f>IF(B47=2,データ貼付!AF46,"")</f>
        <v>98</v>
      </c>
      <c r="AI47" t="s">
        <f>IFERROR(AH47-ROUND(AH47*100/110,0),"")</f>
        <v>98</v>
      </c>
      <c r="AL47">
        <f>データ貼付!AL46</f>
        <v>0</v>
      </c>
      <c r="AM47">
        <f>データ貼付!AM46</f>
        <v>0</v>
      </c>
      <c r="AN47" t="s">
        <f>IF(B47="","","035851774001")</f>
        <v>98</v>
      </c>
      <c r="AP47" t="s">
        <f>IF(AN47="","","01")</f>
        <v>98</v>
      </c>
      <c r="BV47">
        <f>データ貼付!BV46</f>
        <v>0</v>
      </c>
    </row>
    <row r="48">
      <c r="B48" t="s">
        <f>IF(データ貼付!AN47="Cash on Delivery",2,IF(データ貼付!AN47="","",0))</f>
        <v>98</v>
      </c>
      <c r="E48" s="2" t="s">
        <f>IF(B48="","",TODAY())</f>
        <v>98</v>
      </c>
      <c r="F48" s="2" t="s">
        <f>IF(データ貼付!AW47="","",DATE(LEFT(データ貼付!AW47,4),MID(データ貼付!AW47,5,2),RIGHT(データ貼付!AW47,2)))</f>
        <v>98</v>
      </c>
      <c r="G48" t="s">
        <f>IF(データ貼付!AV47=4,1820,IF(データ貼付!AV47=12,1416,IF(データ貼付!AV47=14,1416,IF(データ貼付!AV47=16,1618,IF(データ貼付!AV47=1,"0812","")))))</f>
        <v>98</v>
      </c>
      <c r="I48" t="s">
        <f>IF(B48="","",IF(データ貼付!F47="","000-0000-0000",データ貼付!F47))</f>
        <v>98</v>
      </c>
      <c r="K48" t="s">
        <f>IF(データ貼付!M47="","",SUBSTITUTE(データ貼付!M47,"-",""))</f>
        <v>98</v>
      </c>
      <c r="L48" t="s">
        <f>LEFT(SUBSTITUTE(データ貼付!P47," ",""),16)</f>
        <v>98</v>
      </c>
      <c r="M48" t="s">
        <f>MID(SUBSTITUTE(データ貼付!P47," ",""),17,16)</f>
        <v>98</v>
      </c>
      <c r="N48" t="s">
        <f>MID(SUBSTITUTE(データ貼付!P47," ",""),33,16)</f>
        <v>98</v>
      </c>
      <c r="O48" t="s">
        <f>IF(データ貼付!L47="","",データ貼付!J47)</f>
        <v>98</v>
      </c>
      <c r="P48" t="s">
        <f>IF(データ貼付!D47="","",データ貼付!D47)</f>
        <v>98</v>
      </c>
      <c r="T48" s="1" t="s">
        <f>IF(P48="","","03-5851-7740")</f>
        <v>98</v>
      </c>
      <c r="V48" t="s">
        <f>IF(P48="","","121-0011")</f>
        <v>98</v>
      </c>
      <c r="W48" t="s">
        <f>IF(P48="","","東京都足立区中央本町3-5-3")</f>
        <v>98</v>
      </c>
      <c r="Y48" t="s">
        <f>IF(P48="","","株式会社Dealz")</f>
        <v>98</v>
      </c>
      <c r="AB48" t="s">
        <f>IF(P48="","",LEFT(データ貼付!AZ47,25))</f>
        <v>98</v>
      </c>
      <c r="AC48" t="s">
        <f>IF(P48="","",LEFT(データ貼付!BC47,30))</f>
        <v>98</v>
      </c>
      <c r="AH48" t="s">
        <f>IF(B48=2,データ貼付!AF47,"")</f>
        <v>98</v>
      </c>
      <c r="AI48" t="s">
        <f>IFERROR(AH48-ROUND(AH48*100/110,0),"")</f>
        <v>98</v>
      </c>
      <c r="AL48">
        <f>データ貼付!AL47</f>
        <v>0</v>
      </c>
      <c r="AM48">
        <f>データ貼付!AM47</f>
        <v>0</v>
      </c>
      <c r="AN48" t="s">
        <f>IF(B48="","","035851774001")</f>
        <v>98</v>
      </c>
      <c r="AP48" t="s">
        <f>IF(AN48="","","01")</f>
        <v>98</v>
      </c>
      <c r="BV48">
        <f>データ貼付!BV47</f>
        <v>0</v>
      </c>
    </row>
    <row r="49">
      <c r="B49" t="s">
        <f>IF(データ貼付!AN48="Cash on Delivery",2,IF(データ貼付!AN48="","",0))</f>
        <v>98</v>
      </c>
      <c r="E49" s="2" t="s">
        <f>IF(B49="","",TODAY())</f>
        <v>98</v>
      </c>
      <c r="F49" s="2" t="s">
        <f>IF(データ貼付!AW48="","",DATE(LEFT(データ貼付!AW48,4),MID(データ貼付!AW48,5,2),RIGHT(データ貼付!AW48,2)))</f>
        <v>98</v>
      </c>
      <c r="G49" t="s">
        <f>IF(データ貼付!AV48=4,1820,IF(データ貼付!AV48=12,1416,IF(データ貼付!AV48=14,1416,IF(データ貼付!AV48=16,1618,IF(データ貼付!AV48=1,"0812","")))))</f>
        <v>98</v>
      </c>
      <c r="I49" t="s">
        <f>IF(B49="","",IF(データ貼付!F48="","000-0000-0000",データ貼付!F48))</f>
        <v>98</v>
      </c>
      <c r="K49" t="s">
        <f>IF(データ貼付!M48="","",SUBSTITUTE(データ貼付!M48,"-",""))</f>
        <v>98</v>
      </c>
      <c r="L49" t="s">
        <f>LEFT(SUBSTITUTE(データ貼付!P48," ",""),16)</f>
        <v>98</v>
      </c>
      <c r="M49" t="s">
        <f>MID(SUBSTITUTE(データ貼付!P48," ",""),17,16)</f>
        <v>98</v>
      </c>
      <c r="N49" t="s">
        <f>MID(SUBSTITUTE(データ貼付!P48," ",""),33,16)</f>
        <v>98</v>
      </c>
      <c r="O49" t="s">
        <f>IF(データ貼付!L48="","",データ貼付!J48)</f>
        <v>98</v>
      </c>
      <c r="P49" t="s">
        <f>IF(データ貼付!D48="","",データ貼付!D48)</f>
        <v>98</v>
      </c>
      <c r="T49" s="1" t="s">
        <f>IF(P49="","","03-5851-7740")</f>
        <v>98</v>
      </c>
      <c r="V49" t="s">
        <f>IF(P49="","","121-0011")</f>
        <v>98</v>
      </c>
      <c r="W49" t="s">
        <f>IF(P49="","","東京都足立区中央本町3-5-3")</f>
        <v>98</v>
      </c>
      <c r="Y49" t="s">
        <f>IF(P49="","","株式会社Dealz")</f>
        <v>98</v>
      </c>
      <c r="AB49" t="s">
        <f>IF(P49="","",LEFT(データ貼付!AZ48,25))</f>
        <v>98</v>
      </c>
      <c r="AC49" t="s">
        <f>IF(P49="","",LEFT(データ貼付!BC48,30))</f>
        <v>98</v>
      </c>
      <c r="AH49" t="s">
        <f>IF(B49=2,データ貼付!AF48,"")</f>
        <v>98</v>
      </c>
      <c r="AI49" t="s">
        <f>IFERROR(AH49-ROUND(AH49*100/110,0),"")</f>
        <v>98</v>
      </c>
      <c r="AL49">
        <f>データ貼付!AL48</f>
        <v>0</v>
      </c>
      <c r="AM49">
        <f>データ貼付!AM48</f>
        <v>0</v>
      </c>
      <c r="AN49" t="s">
        <f>IF(B49="","","035851774001")</f>
        <v>98</v>
      </c>
      <c r="AP49" t="s">
        <f>IF(AN49="","","01")</f>
        <v>98</v>
      </c>
      <c r="BV49">
        <f>データ貼付!BV48</f>
        <v>0</v>
      </c>
    </row>
    <row r="50">
      <c r="B50" t="s">
        <f>IF(データ貼付!AN49="Cash on Delivery",2,IF(データ貼付!AN49="","",0))</f>
        <v>98</v>
      </c>
      <c r="E50" s="2" t="s">
        <f>IF(B50="","",TODAY())</f>
        <v>98</v>
      </c>
      <c r="F50" s="2" t="s">
        <f>IF(データ貼付!AW49="","",DATE(LEFT(データ貼付!AW49,4),MID(データ貼付!AW49,5,2),RIGHT(データ貼付!AW49,2)))</f>
        <v>98</v>
      </c>
      <c r="G50" t="s">
        <f>IF(データ貼付!AV49=4,1820,IF(データ貼付!AV49=12,1416,IF(データ貼付!AV49=14,1416,IF(データ貼付!AV49=16,1618,IF(データ貼付!AV49=1,"0812","")))))</f>
        <v>98</v>
      </c>
      <c r="I50" t="s">
        <f>IF(B50="","",IF(データ貼付!F49="","000-0000-0000",データ貼付!F49))</f>
        <v>98</v>
      </c>
      <c r="K50" t="s">
        <f>IF(データ貼付!M49="","",SUBSTITUTE(データ貼付!M49,"-",""))</f>
        <v>98</v>
      </c>
      <c r="L50" t="s">
        <f>LEFT(SUBSTITUTE(データ貼付!P49," ",""),16)</f>
        <v>98</v>
      </c>
      <c r="M50" t="s">
        <f>MID(SUBSTITUTE(データ貼付!P49," ",""),17,16)</f>
        <v>98</v>
      </c>
      <c r="N50" t="s">
        <f>MID(SUBSTITUTE(データ貼付!P49," ",""),33,16)</f>
        <v>98</v>
      </c>
      <c r="O50" t="s">
        <f>IF(データ貼付!L49="","",データ貼付!J49)</f>
        <v>98</v>
      </c>
      <c r="P50" t="s">
        <f>IF(データ貼付!D49="","",データ貼付!D49)</f>
        <v>98</v>
      </c>
      <c r="T50" s="1" t="s">
        <f>IF(P50="","","03-5851-7740")</f>
        <v>98</v>
      </c>
      <c r="V50" t="s">
        <f>IF(P50="","","121-0011")</f>
        <v>98</v>
      </c>
      <c r="W50" t="s">
        <f>IF(P50="","","東京都足立区中央本町3-5-3")</f>
        <v>98</v>
      </c>
      <c r="Y50" t="s">
        <f>IF(P50="","","株式会社Dealz")</f>
        <v>98</v>
      </c>
      <c r="AB50" t="s">
        <f>IF(P50="","",LEFT(データ貼付!AZ49,25))</f>
        <v>98</v>
      </c>
      <c r="AC50" t="s">
        <f>IF(P50="","",LEFT(データ貼付!BC49,30))</f>
        <v>98</v>
      </c>
      <c r="AH50" t="s">
        <f>IF(B50=2,データ貼付!AF49,"")</f>
        <v>98</v>
      </c>
      <c r="AI50" t="s">
        <f>IFERROR(AH50-ROUND(AH50*100/110,0),"")</f>
        <v>98</v>
      </c>
      <c r="AL50">
        <f>データ貼付!AL49</f>
        <v>0</v>
      </c>
      <c r="AM50">
        <f>データ貼付!AM49</f>
        <v>0</v>
      </c>
      <c r="AN50" t="s">
        <f>IF(B50="","","035851774001")</f>
        <v>98</v>
      </c>
      <c r="AP50" t="s">
        <f>IF(AN50="","","01")</f>
        <v>98</v>
      </c>
      <c r="BV50">
        <f>データ貼付!BV49</f>
        <v>0</v>
      </c>
    </row>
    <row r="51">
      <c r="B51" t="s">
        <f>IF(データ貼付!AN50="Cash on Delivery",2,IF(データ貼付!AN50="","",0))</f>
        <v>98</v>
      </c>
      <c r="E51" s="2" t="s">
        <f>IF(B51="","",TODAY())</f>
        <v>98</v>
      </c>
      <c r="F51" s="2" t="s">
        <f>IF(データ貼付!AW50="","",DATE(LEFT(データ貼付!AW50,4),MID(データ貼付!AW50,5,2),RIGHT(データ貼付!AW50,2)))</f>
        <v>98</v>
      </c>
      <c r="G51" t="s">
        <f>IF(データ貼付!AV50=4,1820,IF(データ貼付!AV50=12,1416,IF(データ貼付!AV50=14,1416,IF(データ貼付!AV50=16,1618,IF(データ貼付!AV50=1,"0812","")))))</f>
        <v>98</v>
      </c>
      <c r="I51" t="s">
        <f>IF(B51="","",IF(データ貼付!F50="","000-0000-0000",データ貼付!F50))</f>
        <v>98</v>
      </c>
      <c r="K51" t="s">
        <f>IF(データ貼付!M50="","",SUBSTITUTE(データ貼付!M50,"-",""))</f>
        <v>98</v>
      </c>
      <c r="L51" t="s">
        <f>LEFT(SUBSTITUTE(データ貼付!P50," ",""),16)</f>
        <v>98</v>
      </c>
      <c r="M51" t="s">
        <f>MID(SUBSTITUTE(データ貼付!P50," ",""),17,16)</f>
        <v>98</v>
      </c>
      <c r="N51" t="s">
        <f>MID(SUBSTITUTE(データ貼付!P50," ",""),33,16)</f>
        <v>98</v>
      </c>
      <c r="O51" t="s">
        <f>IF(データ貼付!L50="","",データ貼付!J50)</f>
        <v>98</v>
      </c>
      <c r="P51" t="s">
        <f>IF(データ貼付!D50="","",データ貼付!D50)</f>
        <v>98</v>
      </c>
      <c r="T51" s="1" t="s">
        <f>IF(P51="","","03-5851-7740")</f>
        <v>98</v>
      </c>
      <c r="V51" t="s">
        <f>IF(P51="","","121-0011")</f>
        <v>98</v>
      </c>
      <c r="W51" t="s">
        <f>IF(P51="","","東京都足立区中央本町3-5-3")</f>
        <v>98</v>
      </c>
      <c r="Y51" t="s">
        <f>IF(P51="","","株式会社Dealz")</f>
        <v>98</v>
      </c>
      <c r="AB51" t="s">
        <f>IF(P51="","",LEFT(データ貼付!AZ50,25))</f>
        <v>98</v>
      </c>
      <c r="AC51" t="s">
        <f>IF(P51="","",LEFT(データ貼付!BC50,30))</f>
        <v>98</v>
      </c>
      <c r="AH51" t="s">
        <f>IF(B51=2,データ貼付!AF50,"")</f>
        <v>98</v>
      </c>
      <c r="AI51" t="s">
        <f>IFERROR(AH51-ROUND(AH51*100/110,0),"")</f>
        <v>98</v>
      </c>
      <c r="AL51">
        <f>データ貼付!AL50</f>
        <v>0</v>
      </c>
      <c r="AM51">
        <f>データ貼付!AM50</f>
        <v>0</v>
      </c>
      <c r="AN51" t="s">
        <f>IF(B51="","","035851774001")</f>
        <v>98</v>
      </c>
      <c r="AP51" t="s">
        <f>IF(AN51="","","01")</f>
        <v>98</v>
      </c>
      <c r="BV51">
        <f>データ貼付!BV50</f>
        <v>0</v>
      </c>
    </row>
    <row r="52">
      <c r="B52" t="s">
        <f>IF(データ貼付!AN51="Cash on Delivery",2,IF(データ貼付!AN51="","",0))</f>
        <v>98</v>
      </c>
      <c r="E52" s="2" t="s">
        <f>IF(B52="","",TODAY())</f>
        <v>98</v>
      </c>
      <c r="F52" s="2" t="s">
        <f>IF(データ貼付!AW51="","",DATE(LEFT(データ貼付!AW51,4),MID(データ貼付!AW51,5,2),RIGHT(データ貼付!AW51,2)))</f>
        <v>98</v>
      </c>
      <c r="G52" t="s">
        <f>IF(データ貼付!AV51=4,1820,IF(データ貼付!AV51=12,1416,IF(データ貼付!AV51=14,1416,IF(データ貼付!AV51=16,1618,IF(データ貼付!AV51=1,"0812","")))))</f>
        <v>98</v>
      </c>
      <c r="I52" t="s">
        <f>IF(B52="","",IF(データ貼付!F51="","000-0000-0000",データ貼付!F51))</f>
        <v>98</v>
      </c>
      <c r="K52" t="s">
        <f>IF(データ貼付!M51="","",SUBSTITUTE(データ貼付!M51,"-",""))</f>
        <v>98</v>
      </c>
      <c r="L52" t="s">
        <f>LEFT(SUBSTITUTE(データ貼付!P51," ",""),16)</f>
        <v>98</v>
      </c>
      <c r="M52" t="s">
        <f>MID(SUBSTITUTE(データ貼付!P51," ",""),17,16)</f>
        <v>98</v>
      </c>
      <c r="N52" t="s">
        <f>MID(SUBSTITUTE(データ貼付!P51," ",""),33,16)</f>
        <v>98</v>
      </c>
      <c r="O52" t="s">
        <f>IF(データ貼付!L51="","",データ貼付!J51)</f>
        <v>98</v>
      </c>
      <c r="P52" t="s">
        <f>IF(データ貼付!D51="","",データ貼付!D51)</f>
        <v>98</v>
      </c>
      <c r="T52" s="1" t="s">
        <f>IF(P52="","","03-5851-7740")</f>
        <v>98</v>
      </c>
      <c r="V52" t="s">
        <f>IF(P52="","","121-0011")</f>
        <v>98</v>
      </c>
      <c r="W52" t="s">
        <f>IF(P52="","","東京都足立区中央本町3-5-3")</f>
        <v>98</v>
      </c>
      <c r="Y52" t="s">
        <f>IF(P52="","","株式会社Dealz")</f>
        <v>98</v>
      </c>
      <c r="AB52" t="s">
        <f>IF(P52="","",LEFT(データ貼付!AZ51,25))</f>
        <v>98</v>
      </c>
      <c r="AC52" t="s">
        <f>IF(P52="","",LEFT(データ貼付!BC51,30))</f>
        <v>98</v>
      </c>
      <c r="AH52" t="s">
        <f>IF(B52=2,データ貼付!AF51,"")</f>
        <v>98</v>
      </c>
      <c r="AI52" t="s">
        <f>IFERROR(AH52-ROUND(AH52*100/110,0),"")</f>
        <v>98</v>
      </c>
      <c r="AL52">
        <f>データ貼付!AL51</f>
        <v>0</v>
      </c>
      <c r="AM52">
        <f>データ貼付!AM51</f>
        <v>0</v>
      </c>
      <c r="AN52" t="s">
        <f>IF(B52="","","035851774001")</f>
        <v>98</v>
      </c>
      <c r="AP52" t="s">
        <f>IF(AN52="","","01")</f>
        <v>98</v>
      </c>
      <c r="BV52">
        <f>データ貼付!BV51</f>
        <v>0</v>
      </c>
    </row>
    <row r="53">
      <c r="B53" t="s">
        <f>IF(データ貼付!AN52="Cash on Delivery",2,IF(データ貼付!AN52="","",0))</f>
        <v>98</v>
      </c>
      <c r="E53" s="2" t="s">
        <f>IF(B53="","",TODAY())</f>
        <v>98</v>
      </c>
      <c r="F53" s="2" t="s">
        <f>IF(データ貼付!AW52="","",DATE(LEFT(データ貼付!AW52,4),MID(データ貼付!AW52,5,2),RIGHT(データ貼付!AW52,2)))</f>
        <v>98</v>
      </c>
      <c r="G53" t="s">
        <f>IF(データ貼付!AV52=4,1820,IF(データ貼付!AV52=12,1416,IF(データ貼付!AV52=14,1416,IF(データ貼付!AV52=16,1618,IF(データ貼付!AV52=1,"0812","")))))</f>
        <v>98</v>
      </c>
      <c r="I53" t="s">
        <f>IF(B53="","",IF(データ貼付!F52="","000-0000-0000",データ貼付!F52))</f>
        <v>98</v>
      </c>
      <c r="K53" t="s">
        <f>IF(データ貼付!M52="","",SUBSTITUTE(データ貼付!M52,"-",""))</f>
        <v>98</v>
      </c>
      <c r="L53" t="s">
        <f>LEFT(SUBSTITUTE(データ貼付!P52," ",""),16)</f>
        <v>98</v>
      </c>
      <c r="M53" t="s">
        <f>MID(SUBSTITUTE(データ貼付!P52," ",""),17,16)</f>
        <v>98</v>
      </c>
      <c r="N53" t="s">
        <f>MID(SUBSTITUTE(データ貼付!P52," ",""),33,16)</f>
        <v>98</v>
      </c>
      <c r="O53" t="s">
        <f>IF(データ貼付!L52="","",データ貼付!J52)</f>
        <v>98</v>
      </c>
      <c r="P53" t="s">
        <f>IF(データ貼付!D52="","",データ貼付!D52)</f>
        <v>98</v>
      </c>
      <c r="T53" s="1" t="s">
        <f>IF(P53="","","03-5851-7740")</f>
        <v>98</v>
      </c>
      <c r="V53" t="s">
        <f>IF(P53="","","121-0011")</f>
        <v>98</v>
      </c>
      <c r="W53" t="s">
        <f>IF(P53="","","東京都足立区中央本町3-5-3")</f>
        <v>98</v>
      </c>
      <c r="Y53" t="s">
        <f>IF(P53="","","株式会社Dealz")</f>
        <v>98</v>
      </c>
      <c r="AB53" t="s">
        <f>IF(P53="","",LEFT(データ貼付!AZ52,25))</f>
        <v>98</v>
      </c>
      <c r="AC53" t="s">
        <f>IF(P53="","",LEFT(データ貼付!BC52,30))</f>
        <v>98</v>
      </c>
      <c r="AH53" t="s">
        <f>IF(B53=2,データ貼付!AF52,"")</f>
        <v>98</v>
      </c>
      <c r="AI53" t="s">
        <f>IFERROR(AH53-ROUND(AH53*100/110,0),"")</f>
        <v>98</v>
      </c>
      <c r="AL53">
        <f>データ貼付!AL52</f>
        <v>0</v>
      </c>
      <c r="AM53">
        <f>データ貼付!AM52</f>
        <v>0</v>
      </c>
      <c r="AN53" t="s">
        <f>IF(B53="","","035851774001")</f>
        <v>98</v>
      </c>
      <c r="AP53" t="s">
        <f>IF(AN53="","","01")</f>
        <v>98</v>
      </c>
      <c r="BV53">
        <f>データ貼付!BV52</f>
        <v>0</v>
      </c>
    </row>
    <row r="54">
      <c r="B54" t="s">
        <f>IF(データ貼付!AN53="Cash on Delivery",2,IF(データ貼付!AN53="","",0))</f>
        <v>98</v>
      </c>
      <c r="E54" s="2" t="s">
        <f>IF(B54="","",TODAY())</f>
        <v>98</v>
      </c>
      <c r="F54" s="2" t="s">
        <f>IF(データ貼付!AW53="","",DATE(LEFT(データ貼付!AW53,4),MID(データ貼付!AW53,5,2),RIGHT(データ貼付!AW53,2)))</f>
        <v>98</v>
      </c>
      <c r="G54" t="s">
        <f>IF(データ貼付!AV53=4,1820,IF(データ貼付!AV53=12,1416,IF(データ貼付!AV53=14,1416,IF(データ貼付!AV53=16,1618,IF(データ貼付!AV53=1,"0812","")))))</f>
        <v>98</v>
      </c>
      <c r="I54" t="s">
        <f>IF(B54="","",IF(データ貼付!F53="","000-0000-0000",データ貼付!F53))</f>
        <v>98</v>
      </c>
      <c r="K54" t="s">
        <f>IF(データ貼付!M53="","",SUBSTITUTE(データ貼付!M53,"-",""))</f>
        <v>98</v>
      </c>
      <c r="L54" t="s">
        <f>LEFT(SUBSTITUTE(データ貼付!P53," ",""),16)</f>
        <v>98</v>
      </c>
      <c r="M54" t="s">
        <f>MID(SUBSTITUTE(データ貼付!P53," ",""),17,16)</f>
        <v>98</v>
      </c>
      <c r="N54" t="s">
        <f>MID(SUBSTITUTE(データ貼付!P53," ",""),33,16)</f>
        <v>98</v>
      </c>
      <c r="O54" t="s">
        <f>IF(データ貼付!L53="","",データ貼付!J53)</f>
        <v>98</v>
      </c>
      <c r="P54" t="s">
        <f>IF(データ貼付!D53="","",データ貼付!D53)</f>
        <v>98</v>
      </c>
      <c r="T54" s="1" t="s">
        <f>IF(P54="","","03-5851-7740")</f>
        <v>98</v>
      </c>
      <c r="V54" t="s">
        <f>IF(P54="","","121-0011")</f>
        <v>98</v>
      </c>
      <c r="W54" t="s">
        <f>IF(P54="","","東京都足立区中央本町3-5-3")</f>
        <v>98</v>
      </c>
      <c r="Y54" t="s">
        <f>IF(P54="","","株式会社Dealz")</f>
        <v>98</v>
      </c>
      <c r="AB54" t="s">
        <f>IF(P54="","",LEFT(データ貼付!AZ53,25))</f>
        <v>98</v>
      </c>
      <c r="AC54" t="s">
        <f>IF(P54="","",LEFT(データ貼付!BC53,30))</f>
        <v>98</v>
      </c>
      <c r="AH54" t="s">
        <f>IF(B54=2,データ貼付!AF53,"")</f>
        <v>98</v>
      </c>
      <c r="AI54" t="s">
        <f>IFERROR(AH54-ROUND(AH54*100/110,0),"")</f>
        <v>98</v>
      </c>
      <c r="AL54">
        <f>データ貼付!AL53</f>
        <v>0</v>
      </c>
      <c r="AM54">
        <f>データ貼付!AM53</f>
        <v>0</v>
      </c>
      <c r="AN54" t="s">
        <f>IF(B54="","","035851774001")</f>
        <v>98</v>
      </c>
      <c r="AP54" t="s">
        <f>IF(AN54="","","01")</f>
        <v>98</v>
      </c>
      <c r="BV54">
        <f>データ貼付!BV53</f>
        <v>0</v>
      </c>
    </row>
    <row r="55">
      <c r="B55" t="s">
        <f>IF(データ貼付!AN54="Cash on Delivery",2,IF(データ貼付!AN54="","",0))</f>
        <v>98</v>
      </c>
      <c r="E55" s="2" t="s">
        <f>IF(B55="","",TODAY())</f>
        <v>98</v>
      </c>
      <c r="F55" s="2" t="s">
        <f>IF(データ貼付!AW54="","",DATE(LEFT(データ貼付!AW54,4),MID(データ貼付!AW54,5,2),RIGHT(データ貼付!AW54,2)))</f>
        <v>98</v>
      </c>
      <c r="G55" t="s">
        <f>IF(データ貼付!AV54=4,1820,IF(データ貼付!AV54=12,1416,IF(データ貼付!AV54=14,1416,IF(データ貼付!AV54=16,1618,IF(データ貼付!AV54=1,"0812","")))))</f>
        <v>98</v>
      </c>
      <c r="I55" t="s">
        <f>IF(B55="","",IF(データ貼付!F54="","000-0000-0000",データ貼付!F54))</f>
        <v>98</v>
      </c>
      <c r="K55" t="s">
        <f>IF(データ貼付!M54="","",SUBSTITUTE(データ貼付!M54,"-",""))</f>
        <v>98</v>
      </c>
      <c r="L55" t="s">
        <f>LEFT(SUBSTITUTE(データ貼付!P54," ",""),16)</f>
        <v>98</v>
      </c>
      <c r="M55" t="s">
        <f>MID(SUBSTITUTE(データ貼付!P54," ",""),17,16)</f>
        <v>98</v>
      </c>
      <c r="N55" t="s">
        <f>MID(SUBSTITUTE(データ貼付!P54," ",""),33,16)</f>
        <v>98</v>
      </c>
      <c r="O55" t="s">
        <f>IF(データ貼付!L54="","",データ貼付!J54)</f>
        <v>98</v>
      </c>
      <c r="P55" t="s">
        <f>IF(データ貼付!D54="","",データ貼付!D54)</f>
        <v>98</v>
      </c>
      <c r="T55" s="1" t="s">
        <f>IF(P55="","","03-5851-7740")</f>
        <v>98</v>
      </c>
      <c r="V55" t="s">
        <f>IF(P55="","","121-0011")</f>
        <v>98</v>
      </c>
      <c r="W55" t="s">
        <f>IF(P55="","","東京都足立区中央本町3-5-3")</f>
        <v>98</v>
      </c>
      <c r="Y55" t="s">
        <f>IF(P55="","","株式会社Dealz")</f>
        <v>98</v>
      </c>
      <c r="AB55" t="s">
        <f>IF(P55="","",LEFT(データ貼付!AZ54,25))</f>
        <v>98</v>
      </c>
      <c r="AC55" t="s">
        <f>IF(P55="","",LEFT(データ貼付!BC54,30))</f>
        <v>98</v>
      </c>
      <c r="AH55" t="s">
        <f>IF(B55=2,データ貼付!AF54,"")</f>
        <v>98</v>
      </c>
      <c r="AI55" t="s">
        <f>IFERROR(AH55-ROUND(AH55*100/110,0),"")</f>
        <v>98</v>
      </c>
      <c r="AL55">
        <f>データ貼付!AL54</f>
        <v>0</v>
      </c>
      <c r="AM55">
        <f>データ貼付!AM54</f>
        <v>0</v>
      </c>
      <c r="AN55" t="s">
        <f>IF(B55="","","035851774001")</f>
        <v>98</v>
      </c>
      <c r="AP55" t="s">
        <f>IF(AN55="","","01")</f>
        <v>98</v>
      </c>
      <c r="BV55">
        <f>データ貼付!BV54</f>
        <v>0</v>
      </c>
    </row>
    <row r="56">
      <c r="B56" t="s">
        <f>IF(データ貼付!AN55="Cash on Delivery",2,IF(データ貼付!AN55="","",0))</f>
        <v>98</v>
      </c>
      <c r="E56" s="2" t="s">
        <f>IF(B56="","",TODAY())</f>
        <v>98</v>
      </c>
      <c r="F56" s="2" t="s">
        <f>IF(データ貼付!AW55="","",DATE(LEFT(データ貼付!AW55,4),MID(データ貼付!AW55,5,2),RIGHT(データ貼付!AW55,2)))</f>
        <v>98</v>
      </c>
      <c r="G56" t="s">
        <f>IF(データ貼付!AV55=4,1820,IF(データ貼付!AV55=12,1416,IF(データ貼付!AV55=14,1416,IF(データ貼付!AV55=16,1618,IF(データ貼付!AV55=1,"0812","")))))</f>
        <v>98</v>
      </c>
      <c r="I56" t="s">
        <f>IF(B56="","",IF(データ貼付!F55="","000-0000-0000",データ貼付!F55))</f>
        <v>98</v>
      </c>
      <c r="K56" t="s">
        <f>IF(データ貼付!M55="","",SUBSTITUTE(データ貼付!M55,"-",""))</f>
        <v>98</v>
      </c>
      <c r="L56" t="s">
        <f>LEFT(SUBSTITUTE(データ貼付!P55," ",""),16)</f>
        <v>98</v>
      </c>
      <c r="M56" t="s">
        <f>MID(SUBSTITUTE(データ貼付!P55," ",""),17,16)</f>
        <v>98</v>
      </c>
      <c r="N56" t="s">
        <f>MID(SUBSTITUTE(データ貼付!P55," ",""),33,16)</f>
        <v>98</v>
      </c>
      <c r="O56" t="s">
        <f>IF(データ貼付!L55="","",データ貼付!J55)</f>
        <v>98</v>
      </c>
      <c r="P56" t="s">
        <f>IF(データ貼付!D55="","",データ貼付!D55)</f>
        <v>98</v>
      </c>
      <c r="T56" s="1" t="s">
        <f>IF(P56="","","03-5851-7740")</f>
        <v>98</v>
      </c>
      <c r="V56" t="s">
        <f>IF(P56="","","121-0011")</f>
        <v>98</v>
      </c>
      <c r="W56" t="s">
        <f>IF(P56="","","東京都足立区中央本町3-5-3")</f>
        <v>98</v>
      </c>
      <c r="Y56" t="s">
        <f>IF(P56="","","株式会社Dealz")</f>
        <v>98</v>
      </c>
      <c r="AB56" t="s">
        <f>IF(P56="","",LEFT(データ貼付!AZ55,25))</f>
        <v>98</v>
      </c>
      <c r="AC56" t="s">
        <f>IF(P56="","",LEFT(データ貼付!BC55,30))</f>
        <v>98</v>
      </c>
      <c r="AH56" t="s">
        <f>IF(B56=2,データ貼付!AF55,"")</f>
        <v>98</v>
      </c>
      <c r="AI56" t="s">
        <f>IFERROR(AH56-ROUND(AH56*100/110,0),"")</f>
        <v>98</v>
      </c>
      <c r="AL56">
        <f>データ貼付!AL55</f>
        <v>0</v>
      </c>
      <c r="AM56">
        <f>データ貼付!AM55</f>
        <v>0</v>
      </c>
      <c r="AN56" t="s">
        <f>IF(B56="","","035851774001")</f>
        <v>98</v>
      </c>
      <c r="AP56" t="s">
        <f>IF(AN56="","","01")</f>
        <v>98</v>
      </c>
      <c r="BV56">
        <f>データ貼付!BV55</f>
        <v>0</v>
      </c>
    </row>
    <row r="57">
      <c r="B57" t="s">
        <f>IF(データ貼付!AN56="Cash on Delivery",2,IF(データ貼付!AN56="","",0))</f>
        <v>98</v>
      </c>
      <c r="E57" s="2" t="s">
        <f>IF(B57="","",TODAY())</f>
        <v>98</v>
      </c>
      <c r="F57" s="2" t="s">
        <f>IF(データ貼付!AW56="","",DATE(LEFT(データ貼付!AW56,4),MID(データ貼付!AW56,5,2),RIGHT(データ貼付!AW56,2)))</f>
        <v>98</v>
      </c>
      <c r="G57" t="s">
        <f>IF(データ貼付!AV56=4,1820,IF(データ貼付!AV56=12,1416,IF(データ貼付!AV56=14,1416,IF(データ貼付!AV56=16,1618,IF(データ貼付!AV56=1,"0812","")))))</f>
        <v>98</v>
      </c>
      <c r="I57" t="s">
        <f>IF(B57="","",IF(データ貼付!F56="","000-0000-0000",データ貼付!F56))</f>
        <v>98</v>
      </c>
      <c r="K57" t="s">
        <f>IF(データ貼付!M56="","",SUBSTITUTE(データ貼付!M56,"-",""))</f>
        <v>98</v>
      </c>
      <c r="L57" t="s">
        <f>LEFT(SUBSTITUTE(データ貼付!P56," ",""),16)</f>
        <v>98</v>
      </c>
      <c r="M57" t="s">
        <f>MID(SUBSTITUTE(データ貼付!P56," ",""),17,16)</f>
        <v>98</v>
      </c>
      <c r="N57" t="s">
        <f>MID(SUBSTITUTE(データ貼付!P56," ",""),33,16)</f>
        <v>98</v>
      </c>
      <c r="O57" t="s">
        <f>IF(データ貼付!L56="","",データ貼付!J56)</f>
        <v>98</v>
      </c>
      <c r="P57" t="s">
        <f>IF(データ貼付!D56="","",データ貼付!D56)</f>
        <v>98</v>
      </c>
      <c r="T57" s="1" t="s">
        <f>IF(P57="","","03-5851-7740")</f>
        <v>98</v>
      </c>
      <c r="V57" t="s">
        <f>IF(P57="","","121-0011")</f>
        <v>98</v>
      </c>
      <c r="W57" t="s">
        <f>IF(P57="","","東京都足立区中央本町3-5-3")</f>
        <v>98</v>
      </c>
      <c r="Y57" t="s">
        <f>IF(P57="","","株式会社Dealz")</f>
        <v>98</v>
      </c>
      <c r="AB57" t="s">
        <f>IF(P57="","",LEFT(データ貼付!AZ56,25))</f>
        <v>98</v>
      </c>
      <c r="AC57" t="s">
        <f>IF(P57="","",LEFT(データ貼付!BC56,30))</f>
        <v>98</v>
      </c>
      <c r="AH57" t="s">
        <f>IF(B57=2,データ貼付!AF56,"")</f>
        <v>98</v>
      </c>
      <c r="AI57" t="s">
        <f>IFERROR(AH57-ROUND(AH57*100/110,0),"")</f>
        <v>98</v>
      </c>
      <c r="AL57">
        <f>データ貼付!AL56</f>
        <v>0</v>
      </c>
      <c r="AM57">
        <f>データ貼付!AM56</f>
        <v>0</v>
      </c>
      <c r="AN57" t="s">
        <f>IF(B57="","","035851774001")</f>
        <v>98</v>
      </c>
      <c r="AP57" t="s">
        <f>IF(AN57="","","01")</f>
        <v>98</v>
      </c>
      <c r="BV57">
        <f>データ貼付!BV56</f>
        <v>0</v>
      </c>
    </row>
    <row r="58">
      <c r="B58" t="s">
        <f>IF(データ貼付!AN57="Cash on Delivery",2,IF(データ貼付!AN57="","",0))</f>
        <v>98</v>
      </c>
      <c r="E58" s="2" t="s">
        <f>IF(B58="","",TODAY())</f>
        <v>98</v>
      </c>
      <c r="F58" s="2" t="s">
        <f>IF(データ貼付!AW57="","",DATE(LEFT(データ貼付!AW57,4),MID(データ貼付!AW57,5,2),RIGHT(データ貼付!AW57,2)))</f>
        <v>98</v>
      </c>
      <c r="G58" t="s">
        <f>IF(データ貼付!AV57=4,1820,IF(データ貼付!AV57=12,1416,IF(データ貼付!AV57=14,1416,IF(データ貼付!AV57=16,1618,IF(データ貼付!AV57=1,"0812","")))))</f>
        <v>98</v>
      </c>
      <c r="I58" t="s">
        <f>IF(B58="","",IF(データ貼付!F57="","000-0000-0000",データ貼付!F57))</f>
        <v>98</v>
      </c>
      <c r="K58" t="s">
        <f>IF(データ貼付!M57="","",SUBSTITUTE(データ貼付!M57,"-",""))</f>
        <v>98</v>
      </c>
      <c r="L58" t="s">
        <f>LEFT(SUBSTITUTE(データ貼付!P57," ",""),16)</f>
        <v>98</v>
      </c>
      <c r="M58" t="s">
        <f>MID(SUBSTITUTE(データ貼付!P57," ",""),17,16)</f>
        <v>98</v>
      </c>
      <c r="N58" t="s">
        <f>MID(SUBSTITUTE(データ貼付!P57," ",""),33,16)</f>
        <v>98</v>
      </c>
      <c r="O58" t="s">
        <f>IF(データ貼付!L57="","",データ貼付!J57)</f>
        <v>98</v>
      </c>
      <c r="P58" t="s">
        <f>IF(データ貼付!D57="","",データ貼付!D57)</f>
        <v>98</v>
      </c>
      <c r="T58" s="1" t="s">
        <f>IF(P58="","","03-5851-7740")</f>
        <v>98</v>
      </c>
      <c r="V58" t="s">
        <f>IF(P58="","","121-0011")</f>
        <v>98</v>
      </c>
      <c r="W58" t="s">
        <f>IF(P58="","","東京都足立区中央本町3-5-3")</f>
        <v>98</v>
      </c>
      <c r="Y58" t="s">
        <f>IF(P58="","","株式会社Dealz")</f>
        <v>98</v>
      </c>
      <c r="AB58" t="s">
        <f>IF(P58="","",LEFT(データ貼付!AZ57,25))</f>
        <v>98</v>
      </c>
      <c r="AC58" t="s">
        <f>IF(P58="","",LEFT(データ貼付!BC57,30))</f>
        <v>98</v>
      </c>
      <c r="AH58" t="s">
        <f>IF(B58=2,データ貼付!AF57,"")</f>
        <v>98</v>
      </c>
      <c r="AI58" t="s">
        <f>IFERROR(AH58-ROUND(AH58*100/110,0),"")</f>
        <v>98</v>
      </c>
      <c r="AL58">
        <f>データ貼付!AL57</f>
        <v>0</v>
      </c>
      <c r="AM58">
        <f>データ貼付!AM57</f>
        <v>0</v>
      </c>
      <c r="AN58" t="s">
        <f>IF(B58="","","035851774001")</f>
        <v>98</v>
      </c>
      <c r="AP58" t="s">
        <f>IF(AN58="","","01")</f>
        <v>98</v>
      </c>
      <c r="BV58">
        <f>データ貼付!BV57</f>
        <v>0</v>
      </c>
    </row>
    <row r="59">
      <c r="B59" t="s">
        <f>IF(データ貼付!AN58="Cash on Delivery",2,IF(データ貼付!AN58="","",0))</f>
        <v>98</v>
      </c>
      <c r="E59" s="2" t="s">
        <f>IF(B59="","",TODAY())</f>
        <v>98</v>
      </c>
      <c r="F59" s="2" t="s">
        <f>IF(データ貼付!AW58="","",DATE(LEFT(データ貼付!AW58,4),MID(データ貼付!AW58,5,2),RIGHT(データ貼付!AW58,2)))</f>
        <v>98</v>
      </c>
      <c r="G59" t="s">
        <f>IF(データ貼付!AV58=4,1820,IF(データ貼付!AV58=12,1416,IF(データ貼付!AV58=14,1416,IF(データ貼付!AV58=16,1618,IF(データ貼付!AV58=1,"0812","")))))</f>
        <v>98</v>
      </c>
      <c r="I59" t="s">
        <f>IF(B59="","",IF(データ貼付!F58="","000-0000-0000",データ貼付!F58))</f>
        <v>98</v>
      </c>
      <c r="K59" t="s">
        <f>IF(データ貼付!M58="","",SUBSTITUTE(データ貼付!M58,"-",""))</f>
        <v>98</v>
      </c>
      <c r="L59" t="s">
        <f>LEFT(SUBSTITUTE(データ貼付!P58," ",""),16)</f>
        <v>98</v>
      </c>
      <c r="M59" t="s">
        <f>MID(SUBSTITUTE(データ貼付!P58," ",""),17,16)</f>
        <v>98</v>
      </c>
      <c r="N59" t="s">
        <f>MID(SUBSTITUTE(データ貼付!P58," ",""),33,16)</f>
        <v>98</v>
      </c>
      <c r="O59" t="s">
        <f>IF(データ貼付!L58="","",データ貼付!J58)</f>
        <v>98</v>
      </c>
      <c r="P59" t="s">
        <f>IF(データ貼付!D58="","",データ貼付!D58)</f>
        <v>98</v>
      </c>
      <c r="T59" s="1" t="s">
        <f>IF(P59="","","03-5851-7740")</f>
        <v>98</v>
      </c>
      <c r="V59" t="s">
        <f>IF(P59="","","121-0011")</f>
        <v>98</v>
      </c>
      <c r="W59" t="s">
        <f>IF(P59="","","東京都足立区中央本町3-5-3")</f>
        <v>98</v>
      </c>
      <c r="Y59" t="s">
        <f>IF(P59="","","株式会社Dealz")</f>
        <v>98</v>
      </c>
      <c r="AB59" t="s">
        <f>IF(P59="","",LEFT(データ貼付!AZ58,25))</f>
        <v>98</v>
      </c>
      <c r="AC59" t="s">
        <f>IF(P59="","",LEFT(データ貼付!BC58,30))</f>
        <v>98</v>
      </c>
      <c r="AH59" t="s">
        <f>IF(B59=2,データ貼付!AF58,"")</f>
        <v>98</v>
      </c>
      <c r="AI59" t="s">
        <f>IFERROR(AH59-ROUND(AH59*100/110,0),"")</f>
        <v>98</v>
      </c>
      <c r="AL59">
        <f>データ貼付!AL58</f>
        <v>0</v>
      </c>
      <c r="AM59">
        <f>データ貼付!AM58</f>
        <v>0</v>
      </c>
      <c r="AN59" t="s">
        <f>IF(B59="","","035851774001")</f>
        <v>98</v>
      </c>
      <c r="AP59" t="s">
        <f>IF(AN59="","","01")</f>
        <v>98</v>
      </c>
      <c r="BV59">
        <f>データ貼付!BV58</f>
        <v>0</v>
      </c>
    </row>
    <row r="60">
      <c r="B60" t="s">
        <f>IF(データ貼付!AN59="Cash on Delivery",2,IF(データ貼付!AN59="","",0))</f>
        <v>98</v>
      </c>
      <c r="E60" s="2" t="s">
        <f>IF(B60="","",TODAY())</f>
        <v>98</v>
      </c>
      <c r="F60" s="2" t="s">
        <f>IF(データ貼付!AW59="","",DATE(LEFT(データ貼付!AW59,4),MID(データ貼付!AW59,5,2),RIGHT(データ貼付!AW59,2)))</f>
        <v>98</v>
      </c>
      <c r="G60" t="s">
        <f>IF(データ貼付!AV59=4,1820,IF(データ貼付!AV59=12,1416,IF(データ貼付!AV59=14,1416,IF(データ貼付!AV59=16,1618,IF(データ貼付!AV59=1,"0812","")))))</f>
        <v>98</v>
      </c>
      <c r="I60" t="s">
        <f>IF(B60="","",IF(データ貼付!F59="","000-0000-0000",データ貼付!F59))</f>
        <v>98</v>
      </c>
      <c r="K60" t="s">
        <f>IF(データ貼付!M59="","",SUBSTITUTE(データ貼付!M59,"-",""))</f>
        <v>98</v>
      </c>
      <c r="L60" t="s">
        <f>LEFT(SUBSTITUTE(データ貼付!P59," ",""),16)</f>
        <v>98</v>
      </c>
      <c r="M60" t="s">
        <f>MID(SUBSTITUTE(データ貼付!P59," ",""),17,16)</f>
        <v>98</v>
      </c>
      <c r="N60" t="s">
        <f>MID(SUBSTITUTE(データ貼付!P59," ",""),33,16)</f>
        <v>98</v>
      </c>
      <c r="O60" t="s">
        <f>IF(データ貼付!L59="","",データ貼付!J59)</f>
        <v>98</v>
      </c>
      <c r="P60" t="s">
        <f>IF(データ貼付!D59="","",データ貼付!D59)</f>
        <v>98</v>
      </c>
      <c r="T60" s="1" t="s">
        <f>IF(P60="","","03-5851-7740")</f>
        <v>98</v>
      </c>
      <c r="V60" t="s">
        <f>IF(P60="","","121-0011")</f>
        <v>98</v>
      </c>
      <c r="W60" t="s">
        <f>IF(P60="","","東京都足立区中央本町3-5-3")</f>
        <v>98</v>
      </c>
      <c r="Y60" t="s">
        <f>IF(P60="","","株式会社Dealz")</f>
        <v>98</v>
      </c>
      <c r="AB60" t="s">
        <f>IF(P60="","",LEFT(データ貼付!AZ59,25))</f>
        <v>98</v>
      </c>
      <c r="AC60" t="s">
        <f>IF(P60="","",LEFT(データ貼付!BC59,30))</f>
        <v>98</v>
      </c>
      <c r="AH60" t="s">
        <f>IF(B60=2,データ貼付!AF59,"")</f>
        <v>98</v>
      </c>
      <c r="AI60" t="s">
        <f>IFERROR(AH60-ROUND(AH60*100/110,0),"")</f>
        <v>98</v>
      </c>
      <c r="AL60">
        <f>データ貼付!AL59</f>
        <v>0</v>
      </c>
      <c r="AM60">
        <f>データ貼付!AM59</f>
        <v>0</v>
      </c>
      <c r="AN60" t="s">
        <f>IF(B60="","","035851774001")</f>
        <v>98</v>
      </c>
      <c r="AP60" t="s">
        <f>IF(AN60="","","01")</f>
        <v>98</v>
      </c>
      <c r="BV60">
        <f>データ貼付!BV59</f>
        <v>0</v>
      </c>
    </row>
    <row r="61">
      <c r="B61" t="s">
        <f>IF(データ貼付!AN60="Cash on Delivery",2,IF(データ貼付!AN60="","",0))</f>
        <v>98</v>
      </c>
      <c r="E61" s="2" t="s">
        <f>IF(B61="","",TODAY())</f>
        <v>98</v>
      </c>
      <c r="F61" s="2" t="s">
        <f>IF(データ貼付!AW60="","",DATE(LEFT(データ貼付!AW60,4),MID(データ貼付!AW60,5,2),RIGHT(データ貼付!AW60,2)))</f>
        <v>98</v>
      </c>
      <c r="G61" t="s">
        <f>IF(データ貼付!AV60=4,1820,IF(データ貼付!AV60=12,1416,IF(データ貼付!AV60=14,1416,IF(データ貼付!AV60=16,1618,IF(データ貼付!AV60=1,"0812","")))))</f>
        <v>98</v>
      </c>
      <c r="I61" t="s">
        <f>IF(B61="","",IF(データ貼付!F60="","000-0000-0000",データ貼付!F60))</f>
        <v>98</v>
      </c>
      <c r="K61" t="s">
        <f>IF(データ貼付!M60="","",SUBSTITUTE(データ貼付!M60,"-",""))</f>
        <v>98</v>
      </c>
      <c r="L61" t="s">
        <f>LEFT(SUBSTITUTE(データ貼付!P60," ",""),16)</f>
        <v>98</v>
      </c>
      <c r="M61" t="s">
        <f>MID(SUBSTITUTE(データ貼付!P60," ",""),17,16)</f>
        <v>98</v>
      </c>
      <c r="N61" t="s">
        <f>MID(SUBSTITUTE(データ貼付!P60," ",""),33,16)</f>
        <v>98</v>
      </c>
      <c r="O61" t="s">
        <f>IF(データ貼付!L60="","",データ貼付!J60)</f>
        <v>98</v>
      </c>
      <c r="P61" t="s">
        <f>IF(データ貼付!D60="","",データ貼付!D60)</f>
        <v>98</v>
      </c>
      <c r="T61" s="1" t="s">
        <f>IF(P61="","","03-5851-7740")</f>
        <v>98</v>
      </c>
      <c r="V61" t="s">
        <f>IF(P61="","","121-0011")</f>
        <v>98</v>
      </c>
      <c r="W61" t="s">
        <f>IF(P61="","","東京都足立区中央本町3-5-3")</f>
        <v>98</v>
      </c>
      <c r="Y61" t="s">
        <f>IF(P61="","","株式会社Dealz")</f>
        <v>98</v>
      </c>
      <c r="AB61" t="s">
        <f>IF(P61="","",LEFT(データ貼付!AZ60,25))</f>
        <v>98</v>
      </c>
      <c r="AC61" t="s">
        <f>IF(P61="","",LEFT(データ貼付!BC60,30))</f>
        <v>98</v>
      </c>
      <c r="AH61" t="s">
        <f>IF(B61=2,データ貼付!AF60,"")</f>
        <v>98</v>
      </c>
      <c r="AI61" t="s">
        <f>IFERROR(AH61-ROUND(AH61*100/110,0),"")</f>
        <v>98</v>
      </c>
      <c r="AL61">
        <f>データ貼付!AL60</f>
        <v>0</v>
      </c>
      <c r="AM61">
        <f>データ貼付!AM60</f>
        <v>0</v>
      </c>
      <c r="AN61" t="s">
        <f>IF(B61="","","035851774001")</f>
        <v>98</v>
      </c>
      <c r="AP61" t="s">
        <f>IF(AN61="","","01")</f>
        <v>98</v>
      </c>
      <c r="BV61">
        <f>データ貼付!BV60</f>
        <v>0</v>
      </c>
    </row>
    <row r="62">
      <c r="B62" t="s">
        <f>IF(データ貼付!AN61="Cash on Delivery",2,IF(データ貼付!AN61="","",0))</f>
        <v>98</v>
      </c>
      <c r="E62" s="2" t="s">
        <f>IF(B62="","",TODAY())</f>
        <v>98</v>
      </c>
      <c r="F62" s="2" t="s">
        <f>IF(データ貼付!AW61="","",DATE(LEFT(データ貼付!AW61,4),MID(データ貼付!AW61,5,2),RIGHT(データ貼付!AW61,2)))</f>
        <v>98</v>
      </c>
      <c r="G62" t="s">
        <f>IF(データ貼付!AV61=4,1820,IF(データ貼付!AV61=12,1416,IF(データ貼付!AV61=14,1416,IF(データ貼付!AV61=16,1618,IF(データ貼付!AV61=1,"0812","")))))</f>
        <v>98</v>
      </c>
      <c r="I62" t="s">
        <f>IF(B62="","",IF(データ貼付!F61="","000-0000-0000",データ貼付!F61))</f>
        <v>98</v>
      </c>
      <c r="K62" t="s">
        <f>IF(データ貼付!M61="","",SUBSTITUTE(データ貼付!M61,"-",""))</f>
        <v>98</v>
      </c>
      <c r="L62" t="s">
        <f>LEFT(SUBSTITUTE(データ貼付!P61," ",""),16)</f>
        <v>98</v>
      </c>
      <c r="M62" t="s">
        <f>MID(SUBSTITUTE(データ貼付!P61," ",""),17,16)</f>
        <v>98</v>
      </c>
      <c r="N62" t="s">
        <f>MID(SUBSTITUTE(データ貼付!P61," ",""),33,16)</f>
        <v>98</v>
      </c>
      <c r="O62" t="s">
        <f>IF(データ貼付!L61="","",データ貼付!J61)</f>
        <v>98</v>
      </c>
      <c r="P62" t="s">
        <f>IF(データ貼付!D61="","",データ貼付!D61)</f>
        <v>98</v>
      </c>
      <c r="T62" s="1" t="s">
        <f>IF(P62="","","03-5851-7740")</f>
        <v>98</v>
      </c>
      <c r="V62" t="s">
        <f>IF(P62="","","121-0011")</f>
        <v>98</v>
      </c>
      <c r="W62" t="s">
        <f>IF(P62="","","東京都足立区中央本町3-5-3")</f>
        <v>98</v>
      </c>
      <c r="Y62" t="s">
        <f>IF(P62="","","株式会社Dealz")</f>
        <v>98</v>
      </c>
      <c r="AB62" t="s">
        <f>IF(P62="","",LEFT(データ貼付!AZ61,25))</f>
        <v>98</v>
      </c>
      <c r="AC62" t="s">
        <f>IF(P62="","",LEFT(データ貼付!BC61,30))</f>
        <v>98</v>
      </c>
      <c r="AH62" t="s">
        <f>IF(B62=2,データ貼付!AF61,"")</f>
        <v>98</v>
      </c>
      <c r="AI62" t="s">
        <f>IFERROR(AH62-ROUND(AH62*100/110,0),"")</f>
        <v>98</v>
      </c>
      <c r="AL62">
        <f>データ貼付!AL61</f>
        <v>0</v>
      </c>
      <c r="AM62">
        <f>データ貼付!AM61</f>
        <v>0</v>
      </c>
      <c r="AN62" t="s">
        <f>IF(B62="","","035851774001")</f>
        <v>98</v>
      </c>
      <c r="AP62" t="s">
        <f>IF(AN62="","","01")</f>
        <v>98</v>
      </c>
      <c r="BV62">
        <f>データ貼付!BV61</f>
        <v>0</v>
      </c>
    </row>
    <row r="63">
      <c r="B63" t="s">
        <f>IF(データ貼付!AN62="Cash on Delivery",2,IF(データ貼付!AN62="","",0))</f>
        <v>98</v>
      </c>
      <c r="E63" s="2" t="s">
        <f>IF(B63="","",TODAY())</f>
        <v>98</v>
      </c>
      <c r="F63" s="2" t="s">
        <f>IF(データ貼付!AW62="","",DATE(LEFT(データ貼付!AW62,4),MID(データ貼付!AW62,5,2),RIGHT(データ貼付!AW62,2)))</f>
        <v>98</v>
      </c>
      <c r="G63" t="s">
        <f>IF(データ貼付!AV62=4,1820,IF(データ貼付!AV62=12,1416,IF(データ貼付!AV62=14,1416,IF(データ貼付!AV62=16,1618,IF(データ貼付!AV62=1,"0812","")))))</f>
        <v>98</v>
      </c>
      <c r="I63" t="s">
        <f>IF(B63="","",IF(データ貼付!F62="","000-0000-0000",データ貼付!F62))</f>
        <v>98</v>
      </c>
      <c r="K63" t="s">
        <f>IF(データ貼付!M62="","",SUBSTITUTE(データ貼付!M62,"-",""))</f>
        <v>98</v>
      </c>
      <c r="L63" t="s">
        <f>LEFT(SUBSTITUTE(データ貼付!P62," ",""),16)</f>
        <v>98</v>
      </c>
      <c r="M63" t="s">
        <f>MID(SUBSTITUTE(データ貼付!P62," ",""),17,16)</f>
        <v>98</v>
      </c>
      <c r="N63" t="s">
        <f>MID(SUBSTITUTE(データ貼付!P62," ",""),33,16)</f>
        <v>98</v>
      </c>
      <c r="O63" t="s">
        <f>IF(データ貼付!L62="","",データ貼付!J62)</f>
        <v>98</v>
      </c>
      <c r="P63" t="s">
        <f>IF(データ貼付!D62="","",データ貼付!D62)</f>
        <v>98</v>
      </c>
      <c r="T63" s="1" t="s">
        <f>IF(P63="","","03-5851-7740")</f>
        <v>98</v>
      </c>
      <c r="V63" t="s">
        <f>IF(P63="","","121-0011")</f>
        <v>98</v>
      </c>
      <c r="W63" t="s">
        <f>IF(P63="","","東京都足立区中央本町3-5-3")</f>
        <v>98</v>
      </c>
      <c r="Y63" t="s">
        <f>IF(P63="","","株式会社Dealz")</f>
        <v>98</v>
      </c>
      <c r="AB63" t="s">
        <f>IF(P63="","",LEFT(データ貼付!AZ62,25))</f>
        <v>98</v>
      </c>
      <c r="AC63" t="s">
        <f>IF(P63="","",LEFT(データ貼付!BC62,30))</f>
        <v>98</v>
      </c>
      <c r="AH63" t="s">
        <f>IF(B63=2,データ貼付!AF62,"")</f>
        <v>98</v>
      </c>
      <c r="AI63" t="s">
        <f>IFERROR(AH63-ROUND(AH63*100/110,0),"")</f>
        <v>98</v>
      </c>
      <c r="AL63">
        <f>データ貼付!AL62</f>
        <v>0</v>
      </c>
      <c r="AM63">
        <f>データ貼付!AM62</f>
        <v>0</v>
      </c>
      <c r="AN63" t="s">
        <f>IF(B63="","","035851774001")</f>
        <v>98</v>
      </c>
      <c r="AP63" t="s">
        <f>IF(AN63="","","01")</f>
        <v>98</v>
      </c>
      <c r="BV63">
        <f>データ貼付!BV62</f>
        <v>0</v>
      </c>
    </row>
    <row r="64">
      <c r="B64" t="s">
        <f>IF(データ貼付!AN63="Cash on Delivery",2,IF(データ貼付!AN63="","",0))</f>
        <v>98</v>
      </c>
      <c r="E64" s="2" t="s">
        <f>IF(B64="","",TODAY())</f>
        <v>98</v>
      </c>
      <c r="F64" s="2" t="s">
        <f>IF(データ貼付!AW63="","",DATE(LEFT(データ貼付!AW63,4),MID(データ貼付!AW63,5,2),RIGHT(データ貼付!AW63,2)))</f>
        <v>98</v>
      </c>
      <c r="G64" t="s">
        <f>IF(データ貼付!AV63=4,1820,IF(データ貼付!AV63=12,1416,IF(データ貼付!AV63=14,1416,IF(データ貼付!AV63=16,1618,IF(データ貼付!AV63=1,"0812","")))))</f>
        <v>98</v>
      </c>
      <c r="I64" t="s">
        <f>IF(B64="","",IF(データ貼付!F63="","000-0000-0000",データ貼付!F63))</f>
        <v>98</v>
      </c>
      <c r="K64" t="s">
        <f>IF(データ貼付!M63="","",SUBSTITUTE(データ貼付!M63,"-",""))</f>
        <v>98</v>
      </c>
      <c r="L64" t="s">
        <f>LEFT(SUBSTITUTE(データ貼付!P63," ",""),16)</f>
        <v>98</v>
      </c>
      <c r="M64" t="s">
        <f>MID(SUBSTITUTE(データ貼付!P63," ",""),17,16)</f>
        <v>98</v>
      </c>
      <c r="N64" t="s">
        <f>MID(SUBSTITUTE(データ貼付!P63," ",""),33,16)</f>
        <v>98</v>
      </c>
      <c r="O64" t="s">
        <f>IF(データ貼付!L63="","",データ貼付!J63)</f>
        <v>98</v>
      </c>
      <c r="P64" t="s">
        <f>IF(データ貼付!D63="","",データ貼付!D63)</f>
        <v>98</v>
      </c>
      <c r="T64" s="1" t="s">
        <f>IF(P64="","","03-5851-7740")</f>
        <v>98</v>
      </c>
      <c r="V64" t="s">
        <f>IF(P64="","","121-0011")</f>
        <v>98</v>
      </c>
      <c r="W64" t="s">
        <f>IF(P64="","","東京都足立区中央本町3-5-3")</f>
        <v>98</v>
      </c>
      <c r="Y64" t="s">
        <f>IF(P64="","","株式会社Dealz")</f>
        <v>98</v>
      </c>
      <c r="AB64" t="s">
        <f>IF(P64="","",LEFT(データ貼付!AZ63,25))</f>
        <v>98</v>
      </c>
      <c r="AC64" t="s">
        <f>IF(P64="","",LEFT(データ貼付!BC63,30))</f>
        <v>98</v>
      </c>
      <c r="AH64" t="s">
        <f>IF(B64=2,データ貼付!AF63,"")</f>
        <v>98</v>
      </c>
      <c r="AI64" t="s">
        <f>IFERROR(AH64-ROUND(AH64*100/110,0),"")</f>
        <v>98</v>
      </c>
      <c r="AL64">
        <f>データ貼付!AL63</f>
        <v>0</v>
      </c>
      <c r="AM64">
        <f>データ貼付!AM63</f>
        <v>0</v>
      </c>
      <c r="AN64" t="s">
        <f>IF(B64="","","035851774001")</f>
        <v>98</v>
      </c>
      <c r="AP64" t="s">
        <f>IF(AN64="","","01")</f>
        <v>98</v>
      </c>
      <c r="BV64">
        <f>データ貼付!BV63</f>
        <v>0</v>
      </c>
    </row>
    <row r="65">
      <c r="B65" t="s">
        <f>IF(データ貼付!AN64="Cash on Delivery",2,IF(データ貼付!AN64="","",0))</f>
        <v>98</v>
      </c>
      <c r="E65" s="2" t="s">
        <f>IF(B65="","",TODAY())</f>
        <v>98</v>
      </c>
      <c r="F65" s="2" t="s">
        <f>IF(データ貼付!AW64="","",DATE(LEFT(データ貼付!AW64,4),MID(データ貼付!AW64,5,2),RIGHT(データ貼付!AW64,2)))</f>
        <v>98</v>
      </c>
      <c r="G65" t="s">
        <f>IF(データ貼付!AV64=4,1820,IF(データ貼付!AV64=12,1416,IF(データ貼付!AV64=14,1416,IF(データ貼付!AV64=16,1618,IF(データ貼付!AV64=1,"0812","")))))</f>
        <v>98</v>
      </c>
      <c r="I65" t="s">
        <f>IF(B65="","",IF(データ貼付!F64="","000-0000-0000",データ貼付!F64))</f>
        <v>98</v>
      </c>
      <c r="K65" t="s">
        <f>IF(データ貼付!M64="","",SUBSTITUTE(データ貼付!M64,"-",""))</f>
        <v>98</v>
      </c>
      <c r="L65" t="s">
        <f>LEFT(SUBSTITUTE(データ貼付!P64," ",""),16)</f>
        <v>98</v>
      </c>
      <c r="M65" t="s">
        <f>MID(SUBSTITUTE(データ貼付!P64," ",""),17,16)</f>
        <v>98</v>
      </c>
      <c r="N65" t="s">
        <f>MID(SUBSTITUTE(データ貼付!P64," ",""),33,16)</f>
        <v>98</v>
      </c>
      <c r="O65" t="s">
        <f>IF(データ貼付!L64="","",データ貼付!J64)</f>
        <v>98</v>
      </c>
      <c r="P65" t="s">
        <f>IF(データ貼付!D64="","",データ貼付!D64)</f>
        <v>98</v>
      </c>
      <c r="T65" s="1" t="s">
        <f>IF(P65="","","03-5851-7740")</f>
        <v>98</v>
      </c>
      <c r="V65" t="s">
        <f>IF(P65="","","121-0011")</f>
        <v>98</v>
      </c>
      <c r="W65" t="s">
        <f>IF(P65="","","東京都足立区中央本町3-5-3")</f>
        <v>98</v>
      </c>
      <c r="Y65" t="s">
        <f>IF(P65="","","株式会社Dealz")</f>
        <v>98</v>
      </c>
      <c r="AB65" t="s">
        <f>IF(P65="","",LEFT(データ貼付!AZ64,25))</f>
        <v>98</v>
      </c>
      <c r="AC65" t="s">
        <f>IF(P65="","",LEFT(データ貼付!BC64,30))</f>
        <v>98</v>
      </c>
      <c r="AH65" t="s">
        <f>IF(B65=2,データ貼付!AF64,"")</f>
        <v>98</v>
      </c>
      <c r="AI65" t="s">
        <f>IFERROR(AH65-ROUND(AH65*100/110,0),"")</f>
        <v>98</v>
      </c>
      <c r="AL65">
        <f>データ貼付!AL64</f>
        <v>0</v>
      </c>
      <c r="AM65">
        <f>データ貼付!AM64</f>
        <v>0</v>
      </c>
      <c r="AN65" t="s">
        <f>IF(B65="","","035851774001")</f>
        <v>98</v>
      </c>
      <c r="AP65" t="s">
        <f>IF(AN65="","","01")</f>
        <v>98</v>
      </c>
      <c r="BV65">
        <f>データ貼付!BV64</f>
        <v>0</v>
      </c>
    </row>
    <row r="66">
      <c r="B66" t="s">
        <f>IF(データ貼付!AN65="Cash on Delivery",2,IF(データ貼付!AN65="","",0))</f>
        <v>98</v>
      </c>
      <c r="E66" s="2" t="s">
        <f>IF(B66="","",TODAY())</f>
        <v>98</v>
      </c>
      <c r="F66" s="2" t="s">
        <f>IF(データ貼付!AW65="","",DATE(LEFT(データ貼付!AW65,4),MID(データ貼付!AW65,5,2),RIGHT(データ貼付!AW65,2)))</f>
        <v>98</v>
      </c>
      <c r="G66" t="s">
        <f>IF(データ貼付!AV65=4,1820,IF(データ貼付!AV65=12,1416,IF(データ貼付!AV65=14,1416,IF(データ貼付!AV65=16,1618,IF(データ貼付!AV65=1,"0812","")))))</f>
        <v>98</v>
      </c>
      <c r="I66" t="s">
        <f>IF(B66="","",IF(データ貼付!F65="","000-0000-0000",データ貼付!F65))</f>
        <v>98</v>
      </c>
      <c r="K66" t="s">
        <f>IF(データ貼付!M65="","",SUBSTITUTE(データ貼付!M65,"-",""))</f>
        <v>98</v>
      </c>
      <c r="L66" t="s">
        <f>LEFT(SUBSTITUTE(データ貼付!P65," ",""),16)</f>
        <v>98</v>
      </c>
      <c r="M66" t="s">
        <f>MID(SUBSTITUTE(データ貼付!P65," ",""),17,16)</f>
        <v>98</v>
      </c>
      <c r="N66" t="s">
        <f>MID(SUBSTITUTE(データ貼付!P65," ",""),33,16)</f>
        <v>98</v>
      </c>
      <c r="O66" t="s">
        <f>IF(データ貼付!L65="","",データ貼付!J65)</f>
        <v>98</v>
      </c>
      <c r="P66" t="s">
        <f>IF(データ貼付!D65="","",データ貼付!D65)</f>
        <v>98</v>
      </c>
      <c r="T66" s="1" t="s">
        <f>IF(P66="","","03-5851-7740")</f>
        <v>98</v>
      </c>
      <c r="V66" t="s">
        <f>IF(P66="","","121-0011")</f>
        <v>98</v>
      </c>
      <c r="W66" t="s">
        <f>IF(P66="","","東京都足立区中央本町3-5-3")</f>
        <v>98</v>
      </c>
      <c r="Y66" t="s">
        <f>IF(P66="","","株式会社Dealz")</f>
        <v>98</v>
      </c>
      <c r="AB66" t="s">
        <f>IF(P66="","",LEFT(データ貼付!AZ65,25))</f>
        <v>98</v>
      </c>
      <c r="AC66" t="s">
        <f>IF(P66="","",LEFT(データ貼付!BC65,30))</f>
        <v>98</v>
      </c>
      <c r="AH66" t="s">
        <f>IF(B66=2,データ貼付!AF65,"")</f>
        <v>98</v>
      </c>
      <c r="AI66" t="s">
        <f>IFERROR(AH66-ROUND(AH66*100/110,0),"")</f>
        <v>98</v>
      </c>
      <c r="AL66">
        <f>データ貼付!AL65</f>
        <v>0</v>
      </c>
      <c r="AM66">
        <f>データ貼付!AM65</f>
        <v>0</v>
      </c>
      <c r="AN66" t="s">
        <f>IF(B66="","","035851774001")</f>
        <v>98</v>
      </c>
      <c r="AP66" t="s">
        <f>IF(AN66="","","01")</f>
        <v>98</v>
      </c>
      <c r="BV66">
        <f>データ貼付!BV65</f>
        <v>0</v>
      </c>
    </row>
    <row r="67">
      <c r="B67" t="s">
        <f>IF(データ貼付!AN66="Cash on Delivery",2,IF(データ貼付!AN66="","",0))</f>
        <v>98</v>
      </c>
      <c r="E67" s="2" t="s">
        <f>IF(B67="","",TODAY())</f>
        <v>98</v>
      </c>
      <c r="F67" s="2" t="s">
        <f>IF(データ貼付!AW66="","",DATE(LEFT(データ貼付!AW66,4),MID(データ貼付!AW66,5,2),RIGHT(データ貼付!AW66,2)))</f>
        <v>98</v>
      </c>
      <c r="G67" t="s">
        <f>IF(データ貼付!AV66=4,1820,IF(データ貼付!AV66=12,1416,IF(データ貼付!AV66=14,1416,IF(データ貼付!AV66=16,1618,IF(データ貼付!AV66=1,"0812","")))))</f>
        <v>98</v>
      </c>
      <c r="I67" t="s">
        <f>IF(B67="","",IF(データ貼付!F66="","000-0000-0000",データ貼付!F66))</f>
        <v>98</v>
      </c>
      <c r="K67" t="s">
        <f>IF(データ貼付!M66="","",SUBSTITUTE(データ貼付!M66,"-",""))</f>
        <v>98</v>
      </c>
      <c r="L67" t="s">
        <f>LEFT(SUBSTITUTE(データ貼付!P66," ",""),16)</f>
        <v>98</v>
      </c>
      <c r="M67" t="s">
        <f>MID(SUBSTITUTE(データ貼付!P66," ",""),17,16)</f>
        <v>98</v>
      </c>
      <c r="N67" t="s">
        <f>MID(SUBSTITUTE(データ貼付!P66," ",""),33,16)</f>
        <v>98</v>
      </c>
      <c r="O67" t="s">
        <f>IF(データ貼付!L66="","",データ貼付!J66)</f>
        <v>98</v>
      </c>
      <c r="P67" t="s">
        <f>IF(データ貼付!D66="","",データ貼付!D66)</f>
        <v>98</v>
      </c>
      <c r="T67" s="1" t="s">
        <f>IF(P67="","","03-5851-7740")</f>
        <v>98</v>
      </c>
      <c r="V67" t="s">
        <f>IF(P67="","","121-0011")</f>
        <v>98</v>
      </c>
      <c r="W67" t="s">
        <f>IF(P67="","","東京都足立区中央本町3-5-3")</f>
        <v>98</v>
      </c>
      <c r="Y67" t="s">
        <f>IF(P67="","","株式会社Dealz")</f>
        <v>98</v>
      </c>
      <c r="AB67" t="s">
        <f>IF(P67="","",LEFT(データ貼付!AZ66,25))</f>
        <v>98</v>
      </c>
      <c r="AC67" t="s">
        <f>IF(P67="","",LEFT(データ貼付!BC66,30))</f>
        <v>98</v>
      </c>
      <c r="AH67" t="s">
        <f>IF(B67=2,データ貼付!AF66,"")</f>
        <v>98</v>
      </c>
      <c r="AI67" t="s">
        <f>IFERROR(AH67-ROUND(AH67*100/110,0),"")</f>
        <v>98</v>
      </c>
      <c r="AL67">
        <f>データ貼付!AL66</f>
        <v>0</v>
      </c>
      <c r="AM67">
        <f>データ貼付!AM66</f>
        <v>0</v>
      </c>
      <c r="AN67" t="s">
        <f>IF(B67="","","035851774001")</f>
        <v>98</v>
      </c>
      <c r="AP67" t="s">
        <f>IF(AN67="","","01")</f>
        <v>98</v>
      </c>
      <c r="BV67">
        <f>データ貼付!BV66</f>
        <v>0</v>
      </c>
    </row>
    <row r="68">
      <c r="B68" t="s">
        <f>IF(データ貼付!AN67="Cash on Delivery",2,IF(データ貼付!AN67="","",0))</f>
        <v>98</v>
      </c>
      <c r="E68" s="2" t="s">
        <f>IF(B68="","",TODAY())</f>
        <v>98</v>
      </c>
      <c r="F68" s="2" t="s">
        <f>IF(データ貼付!AW67="","",DATE(LEFT(データ貼付!AW67,4),MID(データ貼付!AW67,5,2),RIGHT(データ貼付!AW67,2)))</f>
        <v>98</v>
      </c>
      <c r="G68" t="s">
        <f>IF(データ貼付!AV67=4,1820,IF(データ貼付!AV67=12,1416,IF(データ貼付!AV67=14,1416,IF(データ貼付!AV67=16,1618,IF(データ貼付!AV67=1,"0812","")))))</f>
        <v>98</v>
      </c>
      <c r="I68" t="s">
        <f>IF(B68="","",IF(データ貼付!F67="","000-0000-0000",データ貼付!F67))</f>
        <v>98</v>
      </c>
      <c r="K68" t="s">
        <f>IF(データ貼付!M67="","",SUBSTITUTE(データ貼付!M67,"-",""))</f>
        <v>98</v>
      </c>
      <c r="L68" t="s">
        <f>LEFT(SUBSTITUTE(データ貼付!P67," ",""),16)</f>
        <v>98</v>
      </c>
      <c r="M68" t="s">
        <f>MID(SUBSTITUTE(データ貼付!P67," ",""),17,16)</f>
        <v>98</v>
      </c>
      <c r="N68" t="s">
        <f>MID(SUBSTITUTE(データ貼付!P67," ",""),33,16)</f>
        <v>98</v>
      </c>
      <c r="O68" t="s">
        <f>IF(データ貼付!L67="","",データ貼付!J67)</f>
        <v>98</v>
      </c>
      <c r="P68" t="s">
        <f>IF(データ貼付!D67="","",データ貼付!D67)</f>
        <v>98</v>
      </c>
      <c r="T68" s="1" t="s">
        <f>IF(P68="","","03-5851-7740")</f>
        <v>98</v>
      </c>
      <c r="V68" t="s">
        <f>IF(P68="","","121-0011")</f>
        <v>98</v>
      </c>
      <c r="W68" t="s">
        <f>IF(P68="","","東京都足立区中央本町3-5-3")</f>
        <v>98</v>
      </c>
      <c r="Y68" t="s">
        <f>IF(P68="","","株式会社Dealz")</f>
        <v>98</v>
      </c>
      <c r="AB68" t="s">
        <f>IF(P68="","",LEFT(データ貼付!AZ67,25))</f>
        <v>98</v>
      </c>
      <c r="AC68" t="s">
        <f>IF(P68="","",LEFT(データ貼付!BC67,30))</f>
        <v>98</v>
      </c>
      <c r="AH68" t="s">
        <f>IF(B68=2,データ貼付!AF67,"")</f>
        <v>98</v>
      </c>
      <c r="AI68" t="s">
        <f>IFERROR(AH68-ROUND(AH68*100/110,0),"")</f>
        <v>98</v>
      </c>
      <c r="AL68">
        <f>データ貼付!AL67</f>
        <v>0</v>
      </c>
      <c r="AM68">
        <f>データ貼付!AM67</f>
        <v>0</v>
      </c>
      <c r="AN68" t="s">
        <f>IF(B68="","","035851774001")</f>
        <v>98</v>
      </c>
      <c r="AP68" t="s">
        <f>IF(AN68="","","01")</f>
        <v>98</v>
      </c>
      <c r="BV68">
        <f>データ貼付!BV67</f>
        <v>0</v>
      </c>
    </row>
    <row r="69">
      <c r="B69" t="s">
        <f>IF(データ貼付!AN68="Cash on Delivery",2,IF(データ貼付!AN68="","",0))</f>
        <v>98</v>
      </c>
      <c r="E69" s="2" t="s">
        <f>IF(B69="","",TODAY())</f>
        <v>98</v>
      </c>
      <c r="F69" s="2" t="s">
        <f>IF(データ貼付!AW68="","",DATE(LEFT(データ貼付!AW68,4),MID(データ貼付!AW68,5,2),RIGHT(データ貼付!AW68,2)))</f>
        <v>98</v>
      </c>
      <c r="G69" t="s">
        <f>IF(データ貼付!AV68=4,1820,IF(データ貼付!AV68=12,1416,IF(データ貼付!AV68=14,1416,IF(データ貼付!AV68=16,1618,IF(データ貼付!AV68=1,"0812","")))))</f>
        <v>98</v>
      </c>
      <c r="I69" t="s">
        <f>IF(B69="","",IF(データ貼付!F68="","000-0000-0000",データ貼付!F68))</f>
        <v>98</v>
      </c>
      <c r="K69" t="s">
        <f>IF(データ貼付!M68="","",SUBSTITUTE(データ貼付!M68,"-",""))</f>
        <v>98</v>
      </c>
      <c r="L69" t="s">
        <f>LEFT(SUBSTITUTE(データ貼付!P68," ",""),16)</f>
        <v>98</v>
      </c>
      <c r="M69" t="s">
        <f>MID(SUBSTITUTE(データ貼付!P68," ",""),17,16)</f>
        <v>98</v>
      </c>
      <c r="N69" t="s">
        <f>MID(SUBSTITUTE(データ貼付!P68," ",""),33,16)</f>
        <v>98</v>
      </c>
      <c r="O69" t="s">
        <f>IF(データ貼付!L68="","",データ貼付!J68)</f>
        <v>98</v>
      </c>
      <c r="P69" t="s">
        <f>IF(データ貼付!D68="","",データ貼付!D68)</f>
        <v>98</v>
      </c>
      <c r="T69" s="1" t="s">
        <f>IF(P69="","","03-5851-7740")</f>
        <v>98</v>
      </c>
      <c r="V69" t="s">
        <f>IF(P69="","","121-0011")</f>
        <v>98</v>
      </c>
      <c r="W69" t="s">
        <f>IF(P69="","","東京都足立区中央本町3-5-3")</f>
        <v>98</v>
      </c>
      <c r="Y69" t="s">
        <f>IF(P69="","","株式会社Dealz")</f>
        <v>98</v>
      </c>
      <c r="AB69" t="s">
        <f>IF(P69="","",LEFT(データ貼付!AZ68,25))</f>
        <v>98</v>
      </c>
      <c r="AC69" t="s">
        <f>IF(P69="","",LEFT(データ貼付!BC68,30))</f>
        <v>98</v>
      </c>
      <c r="AH69" t="s">
        <f>IF(B69=2,データ貼付!AF68,"")</f>
        <v>98</v>
      </c>
      <c r="AI69" t="s">
        <f>IFERROR(AH69-ROUND(AH69*100/110,0),"")</f>
        <v>98</v>
      </c>
      <c r="AL69">
        <f>データ貼付!AL68</f>
        <v>0</v>
      </c>
      <c r="AM69">
        <f>データ貼付!AM68</f>
        <v>0</v>
      </c>
      <c r="AN69" t="s">
        <f>IF(B69="","","035851774001")</f>
        <v>98</v>
      </c>
      <c r="AP69" t="s">
        <f>IF(AN69="","","01")</f>
        <v>98</v>
      </c>
      <c r="BV69">
        <f>データ貼付!BV68</f>
        <v>0</v>
      </c>
    </row>
    <row r="70">
      <c r="B70" t="s">
        <f>IF(データ貼付!AN69="Cash on Delivery",2,IF(データ貼付!AN69="","",0))</f>
        <v>98</v>
      </c>
      <c r="E70" s="2" t="s">
        <f>IF(B70="","",TODAY())</f>
        <v>98</v>
      </c>
      <c r="F70" s="2" t="s">
        <f>IF(データ貼付!AW69="","",DATE(LEFT(データ貼付!AW69,4),MID(データ貼付!AW69,5,2),RIGHT(データ貼付!AW69,2)))</f>
        <v>98</v>
      </c>
      <c r="G70" t="s">
        <f>IF(データ貼付!AV69=4,1820,IF(データ貼付!AV69=12,1416,IF(データ貼付!AV69=14,1416,IF(データ貼付!AV69=16,1618,IF(データ貼付!AV69=1,"0812","")))))</f>
        <v>98</v>
      </c>
      <c r="I70" t="s">
        <f>IF(B70="","",IF(データ貼付!F69="","000-0000-0000",データ貼付!F69))</f>
        <v>98</v>
      </c>
      <c r="K70" t="s">
        <f>IF(データ貼付!M69="","",SUBSTITUTE(データ貼付!M69,"-",""))</f>
        <v>98</v>
      </c>
      <c r="L70" t="s">
        <f>LEFT(SUBSTITUTE(データ貼付!P69," ",""),16)</f>
        <v>98</v>
      </c>
      <c r="M70" t="s">
        <f>MID(SUBSTITUTE(データ貼付!P69," ",""),17,16)</f>
        <v>98</v>
      </c>
      <c r="N70" t="s">
        <f>MID(SUBSTITUTE(データ貼付!P69," ",""),33,16)</f>
        <v>98</v>
      </c>
      <c r="O70" t="s">
        <f>IF(データ貼付!L69="","",データ貼付!J69)</f>
        <v>98</v>
      </c>
      <c r="P70" t="s">
        <f>IF(データ貼付!D69="","",データ貼付!D69)</f>
        <v>98</v>
      </c>
      <c r="T70" s="1" t="s">
        <f>IF(P70="","","03-5851-7740")</f>
        <v>98</v>
      </c>
      <c r="V70" t="s">
        <f>IF(P70="","","121-0011")</f>
        <v>98</v>
      </c>
      <c r="W70" t="s">
        <f>IF(P70="","","東京都足立区中央本町3-5-3")</f>
        <v>98</v>
      </c>
      <c r="Y70" t="s">
        <f>IF(P70="","","株式会社Dealz")</f>
        <v>98</v>
      </c>
      <c r="AB70" t="s">
        <f>IF(P70="","",LEFT(データ貼付!AZ69,25))</f>
        <v>98</v>
      </c>
      <c r="AC70" t="s">
        <f>IF(P70="","",LEFT(データ貼付!BC69,30))</f>
        <v>98</v>
      </c>
      <c r="AH70" t="s">
        <f>IF(B70=2,データ貼付!AF69,"")</f>
        <v>98</v>
      </c>
      <c r="AI70" t="s">
        <f>IFERROR(AH70-ROUND(AH70*100/110,0),"")</f>
        <v>98</v>
      </c>
      <c r="AL70">
        <f>データ貼付!AL69</f>
        <v>0</v>
      </c>
      <c r="AM70">
        <f>データ貼付!AM69</f>
        <v>0</v>
      </c>
      <c r="AN70" t="s">
        <f>IF(B70="","","035851774001")</f>
        <v>98</v>
      </c>
      <c r="AP70" t="s">
        <f>IF(AN70="","","01")</f>
        <v>98</v>
      </c>
      <c r="BV70">
        <f>データ貼付!BV69</f>
        <v>0</v>
      </c>
    </row>
    <row r="71">
      <c r="B71" t="s">
        <f>IF(データ貼付!AN70="Cash on Delivery",2,IF(データ貼付!AN70="","",0))</f>
        <v>98</v>
      </c>
      <c r="E71" s="2" t="s">
        <f>IF(B71="","",TODAY())</f>
        <v>98</v>
      </c>
      <c r="F71" s="2" t="s">
        <f>IF(データ貼付!AW70="","",DATE(LEFT(データ貼付!AW70,4),MID(データ貼付!AW70,5,2),RIGHT(データ貼付!AW70,2)))</f>
        <v>98</v>
      </c>
      <c r="G71" t="s">
        <f>IF(データ貼付!AV70=4,1820,IF(データ貼付!AV70=12,1416,IF(データ貼付!AV70=14,1416,IF(データ貼付!AV70=16,1618,IF(データ貼付!AV70=1,"0812","")))))</f>
        <v>98</v>
      </c>
      <c r="I71" t="s">
        <f>IF(B71="","",IF(データ貼付!F70="","000-0000-0000",データ貼付!F70))</f>
        <v>98</v>
      </c>
      <c r="K71" t="s">
        <f>IF(データ貼付!M70="","",SUBSTITUTE(データ貼付!M70,"-",""))</f>
        <v>98</v>
      </c>
      <c r="L71" t="s">
        <f>LEFT(SUBSTITUTE(データ貼付!P70," ",""),16)</f>
        <v>98</v>
      </c>
      <c r="M71" t="s">
        <f>MID(SUBSTITUTE(データ貼付!P70," ",""),17,16)</f>
        <v>98</v>
      </c>
      <c r="N71" t="s">
        <f>MID(SUBSTITUTE(データ貼付!P70," ",""),33,16)</f>
        <v>98</v>
      </c>
      <c r="O71" t="s">
        <f>IF(データ貼付!L70="","",データ貼付!J70)</f>
        <v>98</v>
      </c>
      <c r="P71" t="s">
        <f>IF(データ貼付!D70="","",データ貼付!D70)</f>
        <v>98</v>
      </c>
      <c r="T71" s="1" t="s">
        <f>IF(P71="","","03-5851-7740")</f>
        <v>98</v>
      </c>
      <c r="V71" t="s">
        <f>IF(P71="","","121-0011")</f>
        <v>98</v>
      </c>
      <c r="W71" t="s">
        <f>IF(P71="","","東京都足立区中央本町3-5-3")</f>
        <v>98</v>
      </c>
      <c r="Y71" t="s">
        <f>IF(P71="","","株式会社Dealz")</f>
        <v>98</v>
      </c>
      <c r="AB71" t="s">
        <f>IF(P71="","",LEFT(データ貼付!AZ70,25))</f>
        <v>98</v>
      </c>
      <c r="AC71" t="s">
        <f>IF(P71="","",LEFT(データ貼付!BC70,30))</f>
        <v>98</v>
      </c>
      <c r="AH71" t="s">
        <f>IF(B71=2,データ貼付!AF70,"")</f>
        <v>98</v>
      </c>
      <c r="AI71" t="s">
        <f>IFERROR(AH71-ROUND(AH71*100/110,0),"")</f>
        <v>98</v>
      </c>
      <c r="AL71">
        <f>データ貼付!AL70</f>
        <v>0</v>
      </c>
      <c r="AM71">
        <f>データ貼付!AM70</f>
        <v>0</v>
      </c>
      <c r="AN71" t="s">
        <f>IF(B71="","","035851774001")</f>
        <v>98</v>
      </c>
      <c r="AP71" t="s">
        <f>IF(AN71="","","01")</f>
        <v>98</v>
      </c>
      <c r="BV71">
        <f>データ貼付!BV70</f>
        <v>0</v>
      </c>
    </row>
    <row r="72">
      <c r="B72" t="s">
        <f>IF(データ貼付!AN71="Cash on Delivery",2,IF(データ貼付!AN71="","",0))</f>
        <v>98</v>
      </c>
      <c r="E72" s="2" t="s">
        <f>IF(B72="","",TODAY())</f>
        <v>98</v>
      </c>
      <c r="F72" s="2" t="s">
        <f>IF(データ貼付!AW71="","",DATE(LEFT(データ貼付!AW71,4),MID(データ貼付!AW71,5,2),RIGHT(データ貼付!AW71,2)))</f>
        <v>98</v>
      </c>
      <c r="G72" t="s">
        <f>IF(データ貼付!AV71=4,1820,IF(データ貼付!AV71=12,1416,IF(データ貼付!AV71=14,1416,IF(データ貼付!AV71=16,1618,IF(データ貼付!AV71=1,"0812","")))))</f>
        <v>98</v>
      </c>
      <c r="I72" t="s">
        <f>IF(B72="","",IF(データ貼付!F71="","000-0000-0000",データ貼付!F71))</f>
        <v>98</v>
      </c>
      <c r="K72" t="s">
        <f>IF(データ貼付!M71="","",SUBSTITUTE(データ貼付!M71,"-",""))</f>
        <v>98</v>
      </c>
      <c r="L72" t="s">
        <f>LEFT(SUBSTITUTE(データ貼付!P71," ",""),16)</f>
        <v>98</v>
      </c>
      <c r="M72" t="s">
        <f>MID(SUBSTITUTE(データ貼付!P71," ",""),17,16)</f>
        <v>98</v>
      </c>
      <c r="N72" t="s">
        <f>MID(SUBSTITUTE(データ貼付!P71," ",""),33,16)</f>
        <v>98</v>
      </c>
      <c r="O72" t="s">
        <f>IF(データ貼付!L71="","",データ貼付!J71)</f>
        <v>98</v>
      </c>
      <c r="P72" t="s">
        <f>IF(データ貼付!D71="","",データ貼付!D71)</f>
        <v>98</v>
      </c>
      <c r="T72" s="1" t="s">
        <f>IF(P72="","","03-5851-7740")</f>
        <v>98</v>
      </c>
      <c r="V72" t="s">
        <f>IF(P72="","","121-0011")</f>
        <v>98</v>
      </c>
      <c r="W72" t="s">
        <f>IF(P72="","","東京都足立区中央本町3-5-3")</f>
        <v>98</v>
      </c>
      <c r="Y72" t="s">
        <f>IF(P72="","","株式会社Dealz")</f>
        <v>98</v>
      </c>
      <c r="AB72" t="s">
        <f>IF(P72="","",LEFT(データ貼付!AZ71,25))</f>
        <v>98</v>
      </c>
      <c r="AC72" t="s">
        <f>IF(P72="","",LEFT(データ貼付!BC71,30))</f>
        <v>98</v>
      </c>
      <c r="AH72" t="s">
        <f>IF(B72=2,データ貼付!AF71,"")</f>
        <v>98</v>
      </c>
      <c r="AI72" t="s">
        <f>IFERROR(AH72-ROUND(AH72*100/110,0),"")</f>
        <v>98</v>
      </c>
      <c r="AL72">
        <f>データ貼付!AL71</f>
        <v>0</v>
      </c>
      <c r="AM72">
        <f>データ貼付!AM71</f>
        <v>0</v>
      </c>
      <c r="AN72" t="s">
        <f>IF(B72="","","035851774001")</f>
        <v>98</v>
      </c>
      <c r="AP72" t="s">
        <f>IF(AN72="","","01")</f>
        <v>98</v>
      </c>
      <c r="BV72">
        <f>データ貼付!BV71</f>
        <v>0</v>
      </c>
    </row>
    <row r="73">
      <c r="B73" t="s">
        <f>IF(データ貼付!AN72="Cash on Delivery",2,IF(データ貼付!AN72="","",0))</f>
        <v>98</v>
      </c>
      <c r="E73" s="2" t="s">
        <f>IF(B73="","",TODAY())</f>
        <v>98</v>
      </c>
      <c r="F73" s="2" t="s">
        <f>IF(データ貼付!AW72="","",DATE(LEFT(データ貼付!AW72,4),MID(データ貼付!AW72,5,2),RIGHT(データ貼付!AW72,2)))</f>
        <v>98</v>
      </c>
      <c r="G73" t="s">
        <f>IF(データ貼付!AV72=4,1820,IF(データ貼付!AV72=12,1416,IF(データ貼付!AV72=14,1416,IF(データ貼付!AV72=16,1618,IF(データ貼付!AV72=1,"0812","")))))</f>
        <v>98</v>
      </c>
      <c r="I73" t="s">
        <f>IF(B73="","",IF(データ貼付!F72="","000-0000-0000",データ貼付!F72))</f>
        <v>98</v>
      </c>
      <c r="K73" t="s">
        <f>IF(データ貼付!M72="","",SUBSTITUTE(データ貼付!M72,"-",""))</f>
        <v>98</v>
      </c>
      <c r="L73" t="s">
        <f>LEFT(SUBSTITUTE(データ貼付!P72," ",""),16)</f>
        <v>98</v>
      </c>
      <c r="M73" t="s">
        <f>MID(SUBSTITUTE(データ貼付!P72," ",""),17,16)</f>
        <v>98</v>
      </c>
      <c r="N73" t="s">
        <f>MID(SUBSTITUTE(データ貼付!P72," ",""),33,16)</f>
        <v>98</v>
      </c>
      <c r="O73" t="s">
        <f>IF(データ貼付!L72="","",データ貼付!J72)</f>
        <v>98</v>
      </c>
      <c r="P73" t="s">
        <f>IF(データ貼付!D72="","",データ貼付!D72)</f>
        <v>98</v>
      </c>
      <c r="T73" s="1" t="s">
        <f>IF(P73="","","03-5851-7740")</f>
        <v>98</v>
      </c>
      <c r="V73" t="s">
        <f>IF(P73="","","121-0011")</f>
        <v>98</v>
      </c>
      <c r="W73" t="s">
        <f>IF(P73="","","東京都足立区中央本町3-5-3")</f>
        <v>98</v>
      </c>
      <c r="Y73" t="s">
        <f>IF(P73="","","株式会社Dealz")</f>
        <v>98</v>
      </c>
      <c r="AB73" t="s">
        <f>IF(P73="","",LEFT(データ貼付!AZ72,25))</f>
        <v>98</v>
      </c>
      <c r="AC73" t="s">
        <f>IF(P73="","",LEFT(データ貼付!BC72,30))</f>
        <v>98</v>
      </c>
      <c r="AH73" t="s">
        <f>IF(B73=2,データ貼付!AF72,"")</f>
        <v>98</v>
      </c>
      <c r="AI73" t="s">
        <f>IFERROR(AH73-ROUND(AH73*100/110,0),"")</f>
        <v>98</v>
      </c>
      <c r="AL73">
        <f>データ貼付!AL72</f>
        <v>0</v>
      </c>
      <c r="AM73">
        <f>データ貼付!AM72</f>
        <v>0</v>
      </c>
      <c r="AN73" t="s">
        <f>IF(B73="","","035851774001")</f>
        <v>98</v>
      </c>
      <c r="AP73" t="s">
        <f>IF(AN73="","","01")</f>
        <v>98</v>
      </c>
      <c r="BV73">
        <f>データ貼付!BV72</f>
        <v>0</v>
      </c>
    </row>
    <row r="74">
      <c r="B74" t="s">
        <f>IF(データ貼付!AN73="Cash on Delivery",2,IF(データ貼付!AN73="","",0))</f>
        <v>98</v>
      </c>
      <c r="E74" s="2" t="s">
        <f>IF(B74="","",TODAY())</f>
        <v>98</v>
      </c>
      <c r="F74" s="2" t="s">
        <f>IF(データ貼付!AW73="","",DATE(LEFT(データ貼付!AW73,4),MID(データ貼付!AW73,5,2),RIGHT(データ貼付!AW73,2)))</f>
        <v>98</v>
      </c>
      <c r="G74" t="s">
        <f>IF(データ貼付!AV73=4,1820,IF(データ貼付!AV73=12,1416,IF(データ貼付!AV73=14,1416,IF(データ貼付!AV73=16,1618,IF(データ貼付!AV73=1,"0812","")))))</f>
        <v>98</v>
      </c>
      <c r="I74" t="s">
        <f>IF(B74="","",IF(データ貼付!F73="","000-0000-0000",データ貼付!F73))</f>
        <v>98</v>
      </c>
      <c r="K74" t="s">
        <f>IF(データ貼付!M73="","",SUBSTITUTE(データ貼付!M73,"-",""))</f>
        <v>98</v>
      </c>
      <c r="L74" t="s">
        <f>LEFT(SUBSTITUTE(データ貼付!P73," ",""),16)</f>
        <v>98</v>
      </c>
      <c r="M74" t="s">
        <f>MID(SUBSTITUTE(データ貼付!P73," ",""),17,16)</f>
        <v>98</v>
      </c>
      <c r="N74" t="s">
        <f>MID(SUBSTITUTE(データ貼付!P73," ",""),33,16)</f>
        <v>98</v>
      </c>
      <c r="O74" t="s">
        <f>IF(データ貼付!L73="","",データ貼付!J73)</f>
        <v>98</v>
      </c>
      <c r="P74" t="s">
        <f>IF(データ貼付!D73="","",データ貼付!D73)</f>
        <v>98</v>
      </c>
      <c r="T74" s="1" t="s">
        <f>IF(P74="","","03-5851-7740")</f>
        <v>98</v>
      </c>
      <c r="V74" t="s">
        <f>IF(P74="","","121-0011")</f>
        <v>98</v>
      </c>
      <c r="W74" t="s">
        <f>IF(P74="","","東京都足立区中央本町3-5-3")</f>
        <v>98</v>
      </c>
      <c r="Y74" t="s">
        <f>IF(P74="","","株式会社Dealz")</f>
        <v>98</v>
      </c>
      <c r="AB74" t="s">
        <f>IF(P74="","",LEFT(データ貼付!AZ73,25))</f>
        <v>98</v>
      </c>
      <c r="AC74" t="s">
        <f>IF(P74="","",LEFT(データ貼付!BC73,30))</f>
        <v>98</v>
      </c>
      <c r="AH74" t="s">
        <f>IF(B74=2,データ貼付!AF73,"")</f>
        <v>98</v>
      </c>
      <c r="AI74" t="s">
        <f>IFERROR(AH74-ROUND(AH74*100/110,0),"")</f>
        <v>98</v>
      </c>
      <c r="AL74">
        <f>データ貼付!AL73</f>
        <v>0</v>
      </c>
      <c r="AM74">
        <f>データ貼付!AM73</f>
        <v>0</v>
      </c>
      <c r="AN74" t="s">
        <f>IF(B74="","","035851774001")</f>
        <v>98</v>
      </c>
      <c r="AP74" t="s">
        <f>IF(AN74="","","01")</f>
        <v>98</v>
      </c>
      <c r="BV74">
        <f>データ貼付!BV73</f>
        <v>0</v>
      </c>
    </row>
    <row r="75">
      <c r="B75" t="s">
        <f>IF(データ貼付!AN74="Cash on Delivery",2,IF(データ貼付!AN74="","",0))</f>
        <v>98</v>
      </c>
      <c r="E75" s="2" t="s">
        <f>IF(B75="","",TODAY())</f>
        <v>98</v>
      </c>
      <c r="F75" s="2" t="s">
        <f>IF(データ貼付!AW74="","",DATE(LEFT(データ貼付!AW74,4),MID(データ貼付!AW74,5,2),RIGHT(データ貼付!AW74,2)))</f>
        <v>98</v>
      </c>
      <c r="G75" t="s">
        <f>IF(データ貼付!AV74=4,1820,IF(データ貼付!AV74=12,1416,IF(データ貼付!AV74=14,1416,IF(データ貼付!AV74=16,1618,IF(データ貼付!AV74=1,"0812","")))))</f>
        <v>98</v>
      </c>
      <c r="I75" t="s">
        <f>IF(B75="","",IF(データ貼付!F74="","000-0000-0000",データ貼付!F74))</f>
        <v>98</v>
      </c>
      <c r="K75" t="s">
        <f>IF(データ貼付!M74="","",SUBSTITUTE(データ貼付!M74,"-",""))</f>
        <v>98</v>
      </c>
      <c r="L75" t="s">
        <f>LEFT(SUBSTITUTE(データ貼付!P74," ",""),16)</f>
        <v>98</v>
      </c>
      <c r="M75" t="s">
        <f>MID(SUBSTITUTE(データ貼付!P74," ",""),17,16)</f>
        <v>98</v>
      </c>
      <c r="N75" t="s">
        <f>MID(SUBSTITUTE(データ貼付!P74," ",""),33,16)</f>
        <v>98</v>
      </c>
      <c r="O75" t="s">
        <f>IF(データ貼付!L74="","",データ貼付!J74)</f>
        <v>98</v>
      </c>
      <c r="P75" t="s">
        <f>IF(データ貼付!D74="","",データ貼付!D74)</f>
        <v>98</v>
      </c>
      <c r="T75" s="1" t="s">
        <f>IF(P75="","","03-5851-7740")</f>
        <v>98</v>
      </c>
      <c r="V75" t="s">
        <f>IF(P75="","","121-0011")</f>
        <v>98</v>
      </c>
      <c r="W75" t="s">
        <f>IF(P75="","","東京都足立区中央本町3-5-3")</f>
        <v>98</v>
      </c>
      <c r="Y75" t="s">
        <f>IF(P75="","","株式会社Dealz")</f>
        <v>98</v>
      </c>
      <c r="AB75" t="s">
        <f>IF(P75="","",LEFT(データ貼付!AZ74,25))</f>
        <v>98</v>
      </c>
      <c r="AC75" t="s">
        <f>IF(P75="","",LEFT(データ貼付!BC74,30))</f>
        <v>98</v>
      </c>
      <c r="AH75" t="s">
        <f>IF(B75=2,データ貼付!AF74,"")</f>
        <v>98</v>
      </c>
      <c r="AI75" t="s">
        <f>IFERROR(AH75-ROUND(AH75*100/110,0),"")</f>
        <v>98</v>
      </c>
      <c r="AL75">
        <f>データ貼付!AL74</f>
        <v>0</v>
      </c>
      <c r="AM75">
        <f>データ貼付!AM74</f>
        <v>0</v>
      </c>
      <c r="AN75" t="s">
        <f>IF(B75="","","035851774001")</f>
        <v>98</v>
      </c>
      <c r="AP75" t="s">
        <f>IF(AN75="","","01")</f>
        <v>98</v>
      </c>
      <c r="BV75">
        <f>データ貼付!BV74</f>
        <v>0</v>
      </c>
    </row>
    <row r="76">
      <c r="B76" t="s">
        <f>IF(データ貼付!AN75="Cash on Delivery",2,IF(データ貼付!AN75="","",0))</f>
        <v>98</v>
      </c>
      <c r="E76" s="2" t="s">
        <f>IF(B76="","",TODAY())</f>
        <v>98</v>
      </c>
      <c r="F76" s="2" t="s">
        <f>IF(データ貼付!AW75="","",DATE(LEFT(データ貼付!AW75,4),MID(データ貼付!AW75,5,2),RIGHT(データ貼付!AW75,2)))</f>
        <v>98</v>
      </c>
      <c r="G76" t="s">
        <f>IF(データ貼付!AV75=4,1820,IF(データ貼付!AV75=12,1416,IF(データ貼付!AV75=14,1416,IF(データ貼付!AV75=16,1618,IF(データ貼付!AV75=1,"0812","")))))</f>
        <v>98</v>
      </c>
      <c r="I76" t="s">
        <f>IF(B76="","",IF(データ貼付!F75="","000-0000-0000",データ貼付!F75))</f>
        <v>98</v>
      </c>
      <c r="K76" t="s">
        <f>IF(データ貼付!M75="","",SUBSTITUTE(データ貼付!M75,"-",""))</f>
        <v>98</v>
      </c>
      <c r="L76" t="s">
        <f>LEFT(SUBSTITUTE(データ貼付!P75," ",""),16)</f>
        <v>98</v>
      </c>
      <c r="M76" t="s">
        <f>MID(SUBSTITUTE(データ貼付!P75," ",""),17,16)</f>
        <v>98</v>
      </c>
      <c r="N76" t="s">
        <f>MID(SUBSTITUTE(データ貼付!P75," ",""),33,16)</f>
        <v>98</v>
      </c>
      <c r="O76" t="s">
        <f>IF(データ貼付!L75="","",データ貼付!J75)</f>
        <v>98</v>
      </c>
      <c r="P76" t="s">
        <f>IF(データ貼付!D75="","",データ貼付!D75)</f>
        <v>98</v>
      </c>
      <c r="T76" s="1" t="s">
        <f>IF(P76="","","03-5851-7740")</f>
        <v>98</v>
      </c>
      <c r="V76" t="s">
        <f>IF(P76="","","121-0011")</f>
        <v>98</v>
      </c>
      <c r="W76" t="s">
        <f>IF(P76="","","東京都足立区中央本町3-5-3")</f>
        <v>98</v>
      </c>
      <c r="Y76" t="s">
        <f>IF(P76="","","株式会社Dealz")</f>
        <v>98</v>
      </c>
      <c r="AB76" t="s">
        <f>IF(P76="","",LEFT(データ貼付!AZ75,25))</f>
        <v>98</v>
      </c>
      <c r="AC76" t="s">
        <f>IF(P76="","",LEFT(データ貼付!BC75,30))</f>
        <v>98</v>
      </c>
      <c r="AH76" t="s">
        <f>IF(B76=2,データ貼付!AF75,"")</f>
        <v>98</v>
      </c>
      <c r="AI76" t="s">
        <f>IFERROR(AH76-ROUND(AH76*100/110,0),"")</f>
        <v>98</v>
      </c>
      <c r="AL76">
        <f>データ貼付!AL75</f>
        <v>0</v>
      </c>
      <c r="AM76">
        <f>データ貼付!AM75</f>
        <v>0</v>
      </c>
      <c r="AN76" t="s">
        <f>IF(B76="","","035851774001")</f>
        <v>98</v>
      </c>
      <c r="AP76" t="s">
        <f>IF(AN76="","","01")</f>
        <v>98</v>
      </c>
      <c r="BV76">
        <f>データ貼付!BV75</f>
        <v>0</v>
      </c>
    </row>
    <row r="77">
      <c r="B77" t="s">
        <f>IF(データ貼付!AN76="Cash on Delivery",2,IF(データ貼付!AN76="","",0))</f>
        <v>98</v>
      </c>
      <c r="E77" s="2" t="s">
        <f>IF(B77="","",TODAY())</f>
        <v>98</v>
      </c>
      <c r="F77" s="2" t="s">
        <f>IF(データ貼付!AW76="","",DATE(LEFT(データ貼付!AW76,4),MID(データ貼付!AW76,5,2),RIGHT(データ貼付!AW76,2)))</f>
        <v>98</v>
      </c>
      <c r="G77" t="s">
        <f>IF(データ貼付!AV76=4,1820,IF(データ貼付!AV76=12,1416,IF(データ貼付!AV76=14,1416,IF(データ貼付!AV76=16,1618,IF(データ貼付!AV76=1,"0812","")))))</f>
        <v>98</v>
      </c>
      <c r="I77" t="s">
        <f>IF(B77="","",IF(データ貼付!F76="","000-0000-0000",データ貼付!F76))</f>
        <v>98</v>
      </c>
      <c r="K77" t="s">
        <f>IF(データ貼付!M76="","",SUBSTITUTE(データ貼付!M76,"-",""))</f>
        <v>98</v>
      </c>
      <c r="L77" t="s">
        <f>LEFT(SUBSTITUTE(データ貼付!P76," ",""),16)</f>
        <v>98</v>
      </c>
      <c r="M77" t="s">
        <f>MID(SUBSTITUTE(データ貼付!P76," ",""),17,16)</f>
        <v>98</v>
      </c>
      <c r="N77" t="s">
        <f>MID(SUBSTITUTE(データ貼付!P76," ",""),33,16)</f>
        <v>98</v>
      </c>
      <c r="O77" t="s">
        <f>IF(データ貼付!L76="","",データ貼付!J76)</f>
        <v>98</v>
      </c>
      <c r="P77" t="s">
        <f>IF(データ貼付!D76="","",データ貼付!D76)</f>
        <v>98</v>
      </c>
      <c r="T77" s="1" t="s">
        <f>IF(P77="","","03-5851-7740")</f>
        <v>98</v>
      </c>
      <c r="V77" t="s">
        <f>IF(P77="","","121-0011")</f>
        <v>98</v>
      </c>
      <c r="W77" t="s">
        <f>IF(P77="","","東京都足立区中央本町3-5-3")</f>
        <v>98</v>
      </c>
      <c r="Y77" t="s">
        <f>IF(P77="","","株式会社Dealz")</f>
        <v>98</v>
      </c>
      <c r="AB77" t="s">
        <f>IF(P77="","",LEFT(データ貼付!AZ76,25))</f>
        <v>98</v>
      </c>
      <c r="AC77" t="s">
        <f>IF(P77="","",LEFT(データ貼付!BC76,30))</f>
        <v>98</v>
      </c>
      <c r="AH77" t="s">
        <f>IF(B77=2,データ貼付!AF76,"")</f>
        <v>98</v>
      </c>
      <c r="AI77" t="s">
        <f>IFERROR(AH77-ROUND(AH77*100/110,0),"")</f>
        <v>98</v>
      </c>
      <c r="AL77">
        <f>データ貼付!AL76</f>
        <v>0</v>
      </c>
      <c r="AM77">
        <f>データ貼付!AM76</f>
        <v>0</v>
      </c>
      <c r="AN77" t="s">
        <f>IF(B77="","","035851774001")</f>
        <v>98</v>
      </c>
      <c r="AP77" t="s">
        <f>IF(AN77="","","01")</f>
        <v>98</v>
      </c>
      <c r="BV77">
        <f>データ貼付!BV76</f>
        <v>0</v>
      </c>
    </row>
    <row r="78">
      <c r="B78" t="s">
        <f>IF(データ貼付!AN77="Cash on Delivery",2,IF(データ貼付!AN77="","",0))</f>
        <v>98</v>
      </c>
      <c r="E78" s="2" t="s">
        <f>IF(B78="","",TODAY())</f>
        <v>98</v>
      </c>
      <c r="F78" s="2" t="s">
        <f>IF(データ貼付!AW77="","",DATE(LEFT(データ貼付!AW77,4),MID(データ貼付!AW77,5,2),RIGHT(データ貼付!AW77,2)))</f>
        <v>98</v>
      </c>
      <c r="G78" t="s">
        <f>IF(データ貼付!AV77=4,1820,IF(データ貼付!AV77=12,1416,IF(データ貼付!AV77=14,1416,IF(データ貼付!AV77=16,1618,IF(データ貼付!AV77=1,"0812","")))))</f>
        <v>98</v>
      </c>
      <c r="I78" t="s">
        <f>IF(B78="","",IF(データ貼付!F77="","000-0000-0000",データ貼付!F77))</f>
        <v>98</v>
      </c>
      <c r="K78" t="s">
        <f>IF(データ貼付!M77="","",SUBSTITUTE(データ貼付!M77,"-",""))</f>
        <v>98</v>
      </c>
      <c r="L78" t="s">
        <f>LEFT(SUBSTITUTE(データ貼付!P77," ",""),16)</f>
        <v>98</v>
      </c>
      <c r="M78" t="s">
        <f>MID(SUBSTITUTE(データ貼付!P77," ",""),17,16)</f>
        <v>98</v>
      </c>
      <c r="N78" t="s">
        <f>MID(SUBSTITUTE(データ貼付!P77," ",""),33,16)</f>
        <v>98</v>
      </c>
      <c r="O78" t="s">
        <f>IF(データ貼付!L77="","",データ貼付!J77)</f>
        <v>98</v>
      </c>
      <c r="P78" t="s">
        <f>IF(データ貼付!D77="","",データ貼付!D77)</f>
        <v>98</v>
      </c>
      <c r="T78" s="1" t="s">
        <f>IF(P78="","","03-5851-7740")</f>
        <v>98</v>
      </c>
      <c r="V78" t="s">
        <f>IF(P78="","","121-0011")</f>
        <v>98</v>
      </c>
      <c r="W78" t="s">
        <f>IF(P78="","","東京都足立区中央本町3-5-3")</f>
        <v>98</v>
      </c>
      <c r="Y78" t="s">
        <f>IF(P78="","","株式会社Dealz")</f>
        <v>98</v>
      </c>
      <c r="AB78" t="s">
        <f>IF(P78="","",LEFT(データ貼付!AZ77,25))</f>
        <v>98</v>
      </c>
      <c r="AC78" t="s">
        <f>IF(P78="","",LEFT(データ貼付!BC77,30))</f>
        <v>98</v>
      </c>
      <c r="AH78" t="s">
        <f>IF(B78=2,データ貼付!AF77,"")</f>
        <v>98</v>
      </c>
      <c r="AI78" t="s">
        <f>IFERROR(AH78-ROUND(AH78*100/110,0),"")</f>
        <v>98</v>
      </c>
      <c r="AL78">
        <f>データ貼付!AL77</f>
        <v>0</v>
      </c>
      <c r="AM78">
        <f>データ貼付!AM77</f>
        <v>0</v>
      </c>
      <c r="AN78" t="s">
        <f>IF(B78="","","035851774001")</f>
        <v>98</v>
      </c>
      <c r="AP78" t="s">
        <f>IF(AN78="","","01")</f>
        <v>98</v>
      </c>
      <c r="BV78">
        <f>データ貼付!BV77</f>
        <v>0</v>
      </c>
    </row>
    <row r="79">
      <c r="B79" t="s">
        <f>IF(データ貼付!AN78="Cash on Delivery",2,IF(データ貼付!AN78="","",0))</f>
        <v>98</v>
      </c>
      <c r="E79" s="2" t="s">
        <f>IF(B79="","",TODAY())</f>
        <v>98</v>
      </c>
      <c r="F79" s="2" t="s">
        <f>IF(データ貼付!AW78="","",DATE(LEFT(データ貼付!AW78,4),MID(データ貼付!AW78,5,2),RIGHT(データ貼付!AW78,2)))</f>
        <v>98</v>
      </c>
      <c r="G79" t="s">
        <f>IF(データ貼付!AV78=4,1820,IF(データ貼付!AV78=12,1416,IF(データ貼付!AV78=14,1416,IF(データ貼付!AV78=16,1618,IF(データ貼付!AV78=1,"0812","")))))</f>
        <v>98</v>
      </c>
      <c r="I79" t="s">
        <f>IF(B79="","",IF(データ貼付!F78="","000-0000-0000",データ貼付!F78))</f>
        <v>98</v>
      </c>
      <c r="K79" t="s">
        <f>IF(データ貼付!M78="","",SUBSTITUTE(データ貼付!M78,"-",""))</f>
        <v>98</v>
      </c>
      <c r="L79" t="s">
        <f>LEFT(SUBSTITUTE(データ貼付!P78," ",""),16)</f>
        <v>98</v>
      </c>
      <c r="M79" t="s">
        <f>MID(SUBSTITUTE(データ貼付!P78," ",""),17,16)</f>
        <v>98</v>
      </c>
      <c r="N79" t="s">
        <f>MID(SUBSTITUTE(データ貼付!P78," ",""),33,16)</f>
        <v>98</v>
      </c>
      <c r="O79" t="s">
        <f>IF(データ貼付!L78="","",データ貼付!J78)</f>
        <v>98</v>
      </c>
      <c r="P79" t="s">
        <f>IF(データ貼付!D78="","",データ貼付!D78)</f>
        <v>98</v>
      </c>
      <c r="T79" s="1" t="s">
        <f>IF(P79="","","03-5851-7740")</f>
        <v>98</v>
      </c>
      <c r="V79" t="s">
        <f>IF(P79="","","121-0011")</f>
        <v>98</v>
      </c>
      <c r="W79" t="s">
        <f>IF(P79="","","東京都足立区中央本町3-5-3")</f>
        <v>98</v>
      </c>
      <c r="Y79" t="s">
        <f>IF(P79="","","株式会社Dealz")</f>
        <v>98</v>
      </c>
      <c r="AB79" t="s">
        <f>IF(P79="","",LEFT(データ貼付!AZ78,25))</f>
        <v>98</v>
      </c>
      <c r="AC79" t="s">
        <f>IF(P79="","",LEFT(データ貼付!BC78,30))</f>
        <v>98</v>
      </c>
      <c r="AH79" t="s">
        <f>IF(B79=2,データ貼付!AF78,"")</f>
        <v>98</v>
      </c>
      <c r="AI79" t="s">
        <f>IFERROR(AH79-ROUND(AH79*100/110,0),"")</f>
        <v>98</v>
      </c>
      <c r="AL79">
        <f>データ貼付!AL78</f>
        <v>0</v>
      </c>
      <c r="AM79">
        <f>データ貼付!AM78</f>
        <v>0</v>
      </c>
      <c r="AN79" t="s">
        <f>IF(B79="","","035851774001")</f>
        <v>98</v>
      </c>
      <c r="AP79" t="s">
        <f>IF(AN79="","","01")</f>
        <v>98</v>
      </c>
      <c r="BV79">
        <f>データ貼付!BV78</f>
        <v>0</v>
      </c>
    </row>
    <row r="80">
      <c r="B80" t="s">
        <f>IF(データ貼付!AN79="Cash on Delivery",2,IF(データ貼付!AN79="","",0))</f>
        <v>98</v>
      </c>
      <c r="E80" s="2" t="s">
        <f>IF(B80="","",TODAY())</f>
        <v>98</v>
      </c>
      <c r="F80" s="2" t="s">
        <f>IF(データ貼付!AW79="","",DATE(LEFT(データ貼付!AW79,4),MID(データ貼付!AW79,5,2),RIGHT(データ貼付!AW79,2)))</f>
        <v>98</v>
      </c>
      <c r="G80" t="s">
        <f>IF(データ貼付!AV79=4,1820,IF(データ貼付!AV79=12,1416,IF(データ貼付!AV79=14,1416,IF(データ貼付!AV79=16,1618,IF(データ貼付!AV79=1,"0812","")))))</f>
        <v>98</v>
      </c>
      <c r="I80" t="s">
        <f>IF(B80="","",IF(データ貼付!F79="","000-0000-0000",データ貼付!F79))</f>
        <v>98</v>
      </c>
      <c r="K80" t="s">
        <f>IF(データ貼付!M79="","",SUBSTITUTE(データ貼付!M79,"-",""))</f>
        <v>98</v>
      </c>
      <c r="L80" t="s">
        <f>LEFT(SUBSTITUTE(データ貼付!P79," ",""),16)</f>
        <v>98</v>
      </c>
      <c r="M80" t="s">
        <f>MID(SUBSTITUTE(データ貼付!P79," ",""),17,16)</f>
        <v>98</v>
      </c>
      <c r="N80" t="s">
        <f>MID(SUBSTITUTE(データ貼付!P79," ",""),33,16)</f>
        <v>98</v>
      </c>
      <c r="O80" t="s">
        <f>IF(データ貼付!L79="","",データ貼付!J79)</f>
        <v>98</v>
      </c>
      <c r="P80" t="s">
        <f>IF(データ貼付!D79="","",データ貼付!D79)</f>
        <v>98</v>
      </c>
      <c r="T80" s="1" t="s">
        <f>IF(P80="","","03-5851-7740")</f>
        <v>98</v>
      </c>
      <c r="V80" t="s">
        <f>IF(P80="","","121-0011")</f>
        <v>98</v>
      </c>
      <c r="W80" t="s">
        <f>IF(P80="","","東京都足立区中央本町3-5-3")</f>
        <v>98</v>
      </c>
      <c r="Y80" t="s">
        <f>IF(P80="","","株式会社Dealz")</f>
        <v>98</v>
      </c>
      <c r="AB80" t="s">
        <f>IF(P80="","",LEFT(データ貼付!AZ79,25))</f>
        <v>98</v>
      </c>
      <c r="AC80" t="s">
        <f>IF(P80="","",LEFT(データ貼付!BC79,30))</f>
        <v>98</v>
      </c>
      <c r="AH80" t="s">
        <f>IF(B80=2,データ貼付!AF79,"")</f>
        <v>98</v>
      </c>
      <c r="AI80" t="s">
        <f>IFERROR(AH80-ROUND(AH80*100/110,0),"")</f>
        <v>98</v>
      </c>
      <c r="AL80">
        <f>データ貼付!AL79</f>
        <v>0</v>
      </c>
      <c r="AM80">
        <f>データ貼付!AM79</f>
        <v>0</v>
      </c>
      <c r="AN80" t="s">
        <f>IF(B80="","","035851774001")</f>
        <v>98</v>
      </c>
      <c r="AP80" t="s">
        <f>IF(AN80="","","01")</f>
        <v>98</v>
      </c>
      <c r="BV80">
        <f>データ貼付!BV79</f>
        <v>0</v>
      </c>
    </row>
    <row r="81">
      <c r="B81" t="s">
        <f>IF(データ貼付!AN80="Cash on Delivery",2,IF(データ貼付!AN80="","",0))</f>
        <v>98</v>
      </c>
      <c r="E81" s="2" t="s">
        <f>IF(B81="","",TODAY())</f>
        <v>98</v>
      </c>
      <c r="F81" s="2" t="s">
        <f>IF(データ貼付!AW80="","",DATE(LEFT(データ貼付!AW80,4),MID(データ貼付!AW80,5,2),RIGHT(データ貼付!AW80,2)))</f>
        <v>98</v>
      </c>
      <c r="G81" t="s">
        <f>IF(データ貼付!AV80=4,1820,IF(データ貼付!AV80=12,1416,IF(データ貼付!AV80=14,1416,IF(データ貼付!AV80=16,1618,IF(データ貼付!AV80=1,"0812","")))))</f>
        <v>98</v>
      </c>
      <c r="I81" t="s">
        <f>IF(B81="","",IF(データ貼付!F80="","000-0000-0000",データ貼付!F80))</f>
        <v>98</v>
      </c>
      <c r="K81" t="s">
        <f>IF(データ貼付!M80="","",SUBSTITUTE(データ貼付!M80,"-",""))</f>
        <v>98</v>
      </c>
      <c r="L81" t="s">
        <f>LEFT(SUBSTITUTE(データ貼付!P80," ",""),16)</f>
        <v>98</v>
      </c>
      <c r="M81" t="s">
        <f>MID(SUBSTITUTE(データ貼付!P80," ",""),17,16)</f>
        <v>98</v>
      </c>
      <c r="N81" t="s">
        <f>MID(SUBSTITUTE(データ貼付!P80," ",""),33,16)</f>
        <v>98</v>
      </c>
      <c r="O81" t="s">
        <f>IF(データ貼付!L80="","",データ貼付!J80)</f>
        <v>98</v>
      </c>
      <c r="P81" t="s">
        <f>IF(データ貼付!D80="","",データ貼付!D80)</f>
        <v>98</v>
      </c>
      <c r="T81" s="1" t="s">
        <f>IF(P81="","","03-5851-7740")</f>
        <v>98</v>
      </c>
      <c r="V81" t="s">
        <f>IF(P81="","","121-0011")</f>
        <v>98</v>
      </c>
      <c r="W81" t="s">
        <f>IF(P81="","","東京都足立区中央本町3-5-3")</f>
        <v>98</v>
      </c>
      <c r="Y81" t="s">
        <f>IF(P81="","","株式会社Dealz")</f>
        <v>98</v>
      </c>
      <c r="AB81" t="s">
        <f>IF(P81="","",LEFT(データ貼付!AZ80,25))</f>
        <v>98</v>
      </c>
      <c r="AC81" t="s">
        <f>IF(P81="","",LEFT(データ貼付!BC80,30))</f>
        <v>98</v>
      </c>
      <c r="AH81" t="s">
        <f>IF(B81=2,データ貼付!AF80,"")</f>
        <v>98</v>
      </c>
      <c r="AI81" t="s">
        <f>IFERROR(AH81-ROUND(AH81*100/110,0),"")</f>
        <v>98</v>
      </c>
      <c r="AL81">
        <f>データ貼付!AL80</f>
        <v>0</v>
      </c>
      <c r="AM81">
        <f>データ貼付!AM80</f>
        <v>0</v>
      </c>
      <c r="AN81" t="s">
        <f>IF(B81="","","035851774001")</f>
        <v>98</v>
      </c>
      <c r="AP81" t="s">
        <f>IF(AN81="","","01")</f>
        <v>98</v>
      </c>
      <c r="BV81">
        <f>データ貼付!BV80</f>
        <v>0</v>
      </c>
    </row>
    <row r="82">
      <c r="B82" t="s">
        <f>IF(データ貼付!AN81="Cash on Delivery",2,IF(データ貼付!AN81="","",0))</f>
        <v>98</v>
      </c>
      <c r="E82" s="2" t="s">
        <f>IF(B82="","",TODAY())</f>
        <v>98</v>
      </c>
      <c r="F82" s="2" t="s">
        <f>IF(データ貼付!AW81="","",DATE(LEFT(データ貼付!AW81,4),MID(データ貼付!AW81,5,2),RIGHT(データ貼付!AW81,2)))</f>
        <v>98</v>
      </c>
      <c r="G82" t="s">
        <f>IF(データ貼付!AV81=4,1820,IF(データ貼付!AV81=12,1416,IF(データ貼付!AV81=14,1416,IF(データ貼付!AV81=16,1618,IF(データ貼付!AV81=1,"0812","")))))</f>
        <v>98</v>
      </c>
      <c r="I82" t="s">
        <f>IF(B82="","",IF(データ貼付!F81="","000-0000-0000",データ貼付!F81))</f>
        <v>98</v>
      </c>
      <c r="K82" t="s">
        <f>IF(データ貼付!M81="","",SUBSTITUTE(データ貼付!M81,"-",""))</f>
        <v>98</v>
      </c>
      <c r="L82" t="s">
        <f>LEFT(SUBSTITUTE(データ貼付!P81," ",""),16)</f>
        <v>98</v>
      </c>
      <c r="M82" t="s">
        <f>MID(SUBSTITUTE(データ貼付!P81," ",""),17,16)</f>
        <v>98</v>
      </c>
      <c r="N82" t="s">
        <f>MID(SUBSTITUTE(データ貼付!P81," ",""),33,16)</f>
        <v>98</v>
      </c>
      <c r="O82" t="s">
        <f>IF(データ貼付!L81="","",データ貼付!J81)</f>
        <v>98</v>
      </c>
      <c r="P82" t="s">
        <f>IF(データ貼付!D81="","",データ貼付!D81)</f>
        <v>98</v>
      </c>
      <c r="T82" s="1" t="s">
        <f>IF(P82="","","03-5851-7740")</f>
        <v>98</v>
      </c>
      <c r="V82" t="s">
        <f>IF(P82="","","121-0011")</f>
        <v>98</v>
      </c>
      <c r="W82" t="s">
        <f>IF(P82="","","東京都足立区中央本町3-5-3")</f>
        <v>98</v>
      </c>
      <c r="Y82" t="s">
        <f>IF(P82="","","株式会社Dealz")</f>
        <v>98</v>
      </c>
      <c r="AB82" t="s">
        <f>IF(P82="","",LEFT(データ貼付!AZ81,25))</f>
        <v>98</v>
      </c>
      <c r="AC82" t="s">
        <f>IF(P82="","",LEFT(データ貼付!BC81,30))</f>
        <v>98</v>
      </c>
      <c r="AH82" t="s">
        <f>IF(B82=2,データ貼付!AF81,"")</f>
        <v>98</v>
      </c>
      <c r="AI82" t="s">
        <f>IFERROR(AH82-ROUND(AH82*100/110,0),"")</f>
        <v>98</v>
      </c>
      <c r="AL82">
        <f>データ貼付!AL81</f>
        <v>0</v>
      </c>
      <c r="AM82">
        <f>データ貼付!AM81</f>
        <v>0</v>
      </c>
      <c r="AN82" t="s">
        <f>IF(B82="","","035851774001")</f>
        <v>98</v>
      </c>
      <c r="AP82" t="s">
        <f>IF(AN82="","","01")</f>
        <v>98</v>
      </c>
      <c r="BV82">
        <f>データ貼付!BV81</f>
        <v>0</v>
      </c>
    </row>
    <row r="83">
      <c r="B83" t="s">
        <f>IF(データ貼付!AN82="Cash on Delivery",2,IF(データ貼付!AN82="","",0))</f>
        <v>98</v>
      </c>
      <c r="E83" s="2" t="s">
        <f>IF(B83="","",TODAY())</f>
        <v>98</v>
      </c>
      <c r="F83" s="2" t="s">
        <f>IF(データ貼付!AW82="","",DATE(LEFT(データ貼付!AW82,4),MID(データ貼付!AW82,5,2),RIGHT(データ貼付!AW82,2)))</f>
        <v>98</v>
      </c>
      <c r="G83" t="s">
        <f>IF(データ貼付!AV82=4,1820,IF(データ貼付!AV82=12,1416,IF(データ貼付!AV82=14,1416,IF(データ貼付!AV82=16,1618,IF(データ貼付!AV82=1,"0812","")))))</f>
        <v>98</v>
      </c>
      <c r="I83" t="s">
        <f>IF(B83="","",IF(データ貼付!F82="","000-0000-0000",データ貼付!F82))</f>
        <v>98</v>
      </c>
      <c r="K83" t="s">
        <f>IF(データ貼付!M82="","",SUBSTITUTE(データ貼付!M82,"-",""))</f>
        <v>98</v>
      </c>
      <c r="L83" t="s">
        <f>LEFT(SUBSTITUTE(データ貼付!P82," ",""),16)</f>
        <v>98</v>
      </c>
      <c r="M83" t="s">
        <f>MID(SUBSTITUTE(データ貼付!P82," ",""),17,16)</f>
        <v>98</v>
      </c>
      <c r="N83" t="s">
        <f>MID(SUBSTITUTE(データ貼付!P82," ",""),33,16)</f>
        <v>98</v>
      </c>
      <c r="O83" t="s">
        <f>IF(データ貼付!L82="","",データ貼付!J82)</f>
        <v>98</v>
      </c>
      <c r="P83" t="s">
        <f>IF(データ貼付!D82="","",データ貼付!D82)</f>
        <v>98</v>
      </c>
      <c r="T83" s="1" t="s">
        <f>IF(P83="","","03-5851-7740")</f>
        <v>98</v>
      </c>
      <c r="V83" t="s">
        <f>IF(P83="","","121-0011")</f>
        <v>98</v>
      </c>
      <c r="W83" t="s">
        <f>IF(P83="","","東京都足立区中央本町3-5-3")</f>
        <v>98</v>
      </c>
      <c r="Y83" t="s">
        <f>IF(P83="","","株式会社Dealz")</f>
        <v>98</v>
      </c>
      <c r="AB83" t="s">
        <f>IF(P83="","",LEFT(データ貼付!AZ82,25))</f>
        <v>98</v>
      </c>
      <c r="AC83" t="s">
        <f>IF(P83="","",LEFT(データ貼付!BC82,30))</f>
        <v>98</v>
      </c>
      <c r="AH83" t="s">
        <f>IF(B83=2,データ貼付!AF82,"")</f>
        <v>98</v>
      </c>
      <c r="AI83" t="s">
        <f>IFERROR(AH83-ROUND(AH83*100/110,0),"")</f>
        <v>98</v>
      </c>
      <c r="AL83">
        <f>データ貼付!AL82</f>
        <v>0</v>
      </c>
      <c r="AM83">
        <f>データ貼付!AM82</f>
        <v>0</v>
      </c>
      <c r="AN83" t="s">
        <f>IF(B83="","","035851774001")</f>
        <v>98</v>
      </c>
      <c r="AP83" t="s">
        <f>IF(AN83="","","01")</f>
        <v>98</v>
      </c>
      <c r="BV83">
        <f>データ貼付!BV82</f>
        <v>0</v>
      </c>
    </row>
    <row r="84">
      <c r="B84" t="s">
        <f>IF(データ貼付!AN83="Cash on Delivery",2,IF(データ貼付!AN83="","",0))</f>
        <v>98</v>
      </c>
      <c r="E84" s="2" t="s">
        <f>IF(B84="","",TODAY())</f>
        <v>98</v>
      </c>
      <c r="F84" s="2" t="s">
        <f>IF(データ貼付!AW83="","",DATE(LEFT(データ貼付!AW83,4),MID(データ貼付!AW83,5,2),RIGHT(データ貼付!AW83,2)))</f>
        <v>98</v>
      </c>
      <c r="G84" t="s">
        <f>IF(データ貼付!AV83=4,1820,IF(データ貼付!AV83=12,1416,IF(データ貼付!AV83=14,1416,IF(データ貼付!AV83=16,1618,IF(データ貼付!AV83=1,"0812","")))))</f>
        <v>98</v>
      </c>
      <c r="I84" t="s">
        <f>IF(B84="","",IF(データ貼付!F83="","000-0000-0000",データ貼付!F83))</f>
        <v>98</v>
      </c>
      <c r="K84" t="s">
        <f>IF(データ貼付!M83="","",SUBSTITUTE(データ貼付!M83,"-",""))</f>
        <v>98</v>
      </c>
      <c r="L84" t="s">
        <f>LEFT(SUBSTITUTE(データ貼付!P83," ",""),16)</f>
        <v>98</v>
      </c>
      <c r="M84" t="s">
        <f>MID(SUBSTITUTE(データ貼付!P83," ",""),17,16)</f>
        <v>98</v>
      </c>
      <c r="N84" t="s">
        <f>MID(SUBSTITUTE(データ貼付!P83," ",""),33,16)</f>
        <v>98</v>
      </c>
      <c r="O84" t="s">
        <f>IF(データ貼付!L83="","",データ貼付!J83)</f>
        <v>98</v>
      </c>
      <c r="P84" t="s">
        <f>IF(データ貼付!D83="","",データ貼付!D83)</f>
        <v>98</v>
      </c>
      <c r="T84" s="1" t="s">
        <f>IF(P84="","","03-5851-7740")</f>
        <v>98</v>
      </c>
      <c r="V84" t="s">
        <f>IF(P84="","","121-0011")</f>
        <v>98</v>
      </c>
      <c r="W84" t="s">
        <f>IF(P84="","","東京都足立区中央本町3-5-3")</f>
        <v>98</v>
      </c>
      <c r="Y84" t="s">
        <f>IF(P84="","","株式会社Dealz")</f>
        <v>98</v>
      </c>
      <c r="AB84" t="s">
        <f>IF(P84="","",LEFT(データ貼付!AZ83,25))</f>
        <v>98</v>
      </c>
      <c r="AC84" t="s">
        <f>IF(P84="","",LEFT(データ貼付!BC83,30))</f>
        <v>98</v>
      </c>
      <c r="AH84" t="s">
        <f>IF(B84=2,データ貼付!AF83,"")</f>
        <v>98</v>
      </c>
      <c r="AI84" t="s">
        <f>IFERROR(AH84-ROUND(AH84*100/110,0),"")</f>
        <v>98</v>
      </c>
      <c r="AL84">
        <f>データ貼付!AL83</f>
        <v>0</v>
      </c>
      <c r="AM84">
        <f>データ貼付!AM83</f>
        <v>0</v>
      </c>
      <c r="AN84" t="s">
        <f>IF(B84="","","035851774001")</f>
        <v>98</v>
      </c>
      <c r="AP84" t="s">
        <f>IF(AN84="","","01")</f>
        <v>98</v>
      </c>
      <c r="BV84">
        <f>データ貼付!BV83</f>
        <v>0</v>
      </c>
    </row>
    <row r="85">
      <c r="B85" t="s">
        <f>IF(データ貼付!AN84="Cash on Delivery",2,IF(データ貼付!AN84="","",0))</f>
        <v>98</v>
      </c>
      <c r="E85" s="2" t="s">
        <f>IF(B85="","",TODAY())</f>
        <v>98</v>
      </c>
      <c r="F85" s="2" t="s">
        <f>IF(データ貼付!AW84="","",DATE(LEFT(データ貼付!AW84,4),MID(データ貼付!AW84,5,2),RIGHT(データ貼付!AW84,2)))</f>
        <v>98</v>
      </c>
      <c r="G85" t="s">
        <f>IF(データ貼付!AV84=4,1820,IF(データ貼付!AV84=12,1416,IF(データ貼付!AV84=14,1416,IF(データ貼付!AV84=16,1618,IF(データ貼付!AV84=1,"0812","")))))</f>
        <v>98</v>
      </c>
      <c r="I85" t="s">
        <f>IF(B85="","",IF(データ貼付!F84="","000-0000-0000",データ貼付!F84))</f>
        <v>98</v>
      </c>
      <c r="K85" t="s">
        <f>IF(データ貼付!M84="","",SUBSTITUTE(データ貼付!M84,"-",""))</f>
        <v>98</v>
      </c>
      <c r="L85" t="s">
        <f>LEFT(SUBSTITUTE(データ貼付!P84," ",""),16)</f>
        <v>98</v>
      </c>
      <c r="M85" t="s">
        <f>MID(SUBSTITUTE(データ貼付!P84," ",""),17,16)</f>
        <v>98</v>
      </c>
      <c r="N85" t="s">
        <f>MID(SUBSTITUTE(データ貼付!P84," ",""),33,16)</f>
        <v>98</v>
      </c>
      <c r="O85" t="s">
        <f>IF(データ貼付!L84="","",データ貼付!J84)</f>
        <v>98</v>
      </c>
      <c r="P85" t="s">
        <f>IF(データ貼付!D84="","",データ貼付!D84)</f>
        <v>98</v>
      </c>
      <c r="T85" s="1" t="s">
        <f>IF(P85="","","03-5851-7740")</f>
        <v>98</v>
      </c>
      <c r="V85" t="s">
        <f>IF(P85="","","121-0011")</f>
        <v>98</v>
      </c>
      <c r="W85" t="s">
        <f>IF(P85="","","東京都足立区中央本町3-5-3")</f>
        <v>98</v>
      </c>
      <c r="Y85" t="s">
        <f>IF(P85="","","株式会社Dealz")</f>
        <v>98</v>
      </c>
      <c r="AB85" t="s">
        <f>IF(P85="","",LEFT(データ貼付!AZ84,25))</f>
        <v>98</v>
      </c>
      <c r="AC85" t="s">
        <f>IF(P85="","",LEFT(データ貼付!BC84,30))</f>
        <v>98</v>
      </c>
      <c r="AH85" t="s">
        <f>IF(B85=2,データ貼付!AF84,"")</f>
        <v>98</v>
      </c>
      <c r="AI85" t="s">
        <f>IFERROR(AH85-ROUND(AH85*100/110,0),"")</f>
        <v>98</v>
      </c>
      <c r="AL85">
        <f>データ貼付!AL84</f>
        <v>0</v>
      </c>
      <c r="AM85">
        <f>データ貼付!AM84</f>
        <v>0</v>
      </c>
      <c r="AN85" t="s">
        <f>IF(B85="","","035851774001")</f>
        <v>98</v>
      </c>
      <c r="AP85" t="s">
        <f>IF(AN85="","","01")</f>
        <v>98</v>
      </c>
      <c r="BV85">
        <f>データ貼付!BV84</f>
        <v>0</v>
      </c>
    </row>
    <row r="86">
      <c r="B86" t="s">
        <f>IF(データ貼付!AN85="Cash on Delivery",2,IF(データ貼付!AN85="","",0))</f>
        <v>98</v>
      </c>
      <c r="E86" s="2" t="s">
        <f>IF(B86="","",TODAY())</f>
        <v>98</v>
      </c>
      <c r="F86" s="2" t="s">
        <f>IF(データ貼付!AW85="","",DATE(LEFT(データ貼付!AW85,4),MID(データ貼付!AW85,5,2),RIGHT(データ貼付!AW85,2)))</f>
        <v>98</v>
      </c>
      <c r="G86" t="s">
        <f>IF(データ貼付!AV85=4,1820,IF(データ貼付!AV85=12,1416,IF(データ貼付!AV85=14,1416,IF(データ貼付!AV85=16,1618,IF(データ貼付!AV85=1,"0812","")))))</f>
        <v>98</v>
      </c>
      <c r="I86" t="s">
        <f>IF(B86="","",IF(データ貼付!F85="","000-0000-0000",データ貼付!F85))</f>
        <v>98</v>
      </c>
      <c r="K86" t="s">
        <f>IF(データ貼付!M85="","",SUBSTITUTE(データ貼付!M85,"-",""))</f>
        <v>98</v>
      </c>
      <c r="L86" t="s">
        <f>LEFT(SUBSTITUTE(データ貼付!P85," ",""),16)</f>
        <v>98</v>
      </c>
      <c r="M86" t="s">
        <f>MID(SUBSTITUTE(データ貼付!P85," ",""),17,16)</f>
        <v>98</v>
      </c>
      <c r="N86" t="s">
        <f>MID(SUBSTITUTE(データ貼付!P85," ",""),33,16)</f>
        <v>98</v>
      </c>
      <c r="O86" t="s">
        <f>IF(データ貼付!L85="","",データ貼付!J85)</f>
        <v>98</v>
      </c>
      <c r="P86" t="s">
        <f>IF(データ貼付!D85="","",データ貼付!D85)</f>
        <v>98</v>
      </c>
      <c r="T86" s="1" t="s">
        <f>IF(P86="","","03-5851-7740")</f>
        <v>98</v>
      </c>
      <c r="V86" t="s">
        <f>IF(P86="","","121-0011")</f>
        <v>98</v>
      </c>
      <c r="W86" t="s">
        <f>IF(P86="","","東京都足立区中央本町3-5-3")</f>
        <v>98</v>
      </c>
      <c r="Y86" t="s">
        <f>IF(P86="","","株式会社Dealz")</f>
        <v>98</v>
      </c>
      <c r="AB86" t="s">
        <f>IF(P86="","",LEFT(データ貼付!AZ85,25))</f>
        <v>98</v>
      </c>
      <c r="AC86" t="s">
        <f>IF(P86="","",LEFT(データ貼付!BC85,30))</f>
        <v>98</v>
      </c>
      <c r="AH86" t="s">
        <f>IF(B86=2,データ貼付!AF85,"")</f>
        <v>98</v>
      </c>
      <c r="AI86" t="s">
        <f>IFERROR(AH86-ROUND(AH86*100/110,0),"")</f>
        <v>98</v>
      </c>
      <c r="AL86">
        <f>データ貼付!AL85</f>
        <v>0</v>
      </c>
      <c r="AM86">
        <f>データ貼付!AM85</f>
        <v>0</v>
      </c>
      <c r="AN86" t="s">
        <f>IF(B86="","","035851774001")</f>
        <v>98</v>
      </c>
      <c r="AP86" t="s">
        <f>IF(AN86="","","01")</f>
        <v>98</v>
      </c>
      <c r="BV86">
        <f>データ貼付!BV85</f>
        <v>0</v>
      </c>
    </row>
    <row r="87">
      <c r="B87" t="s">
        <f>IF(データ貼付!AN86="Cash on Delivery",2,IF(データ貼付!AN86="","",0))</f>
        <v>98</v>
      </c>
      <c r="E87" s="2" t="s">
        <f>IF(B87="","",TODAY())</f>
        <v>98</v>
      </c>
      <c r="F87" s="2" t="s">
        <f>IF(データ貼付!AW86="","",DATE(LEFT(データ貼付!AW86,4),MID(データ貼付!AW86,5,2),RIGHT(データ貼付!AW86,2)))</f>
        <v>98</v>
      </c>
      <c r="G87" t="s">
        <f>IF(データ貼付!AV86=4,1820,IF(データ貼付!AV86=12,1416,IF(データ貼付!AV86=14,1416,IF(データ貼付!AV86=16,1618,IF(データ貼付!AV86=1,"0812","")))))</f>
        <v>98</v>
      </c>
      <c r="I87" t="s">
        <f>IF(B87="","",IF(データ貼付!F86="","000-0000-0000",データ貼付!F86))</f>
        <v>98</v>
      </c>
      <c r="K87" t="s">
        <f>IF(データ貼付!M86="","",SUBSTITUTE(データ貼付!M86,"-",""))</f>
        <v>98</v>
      </c>
      <c r="L87" t="s">
        <f>LEFT(SUBSTITUTE(データ貼付!P86," ",""),16)</f>
        <v>98</v>
      </c>
      <c r="M87" t="s">
        <f>MID(SUBSTITUTE(データ貼付!P86," ",""),17,16)</f>
        <v>98</v>
      </c>
      <c r="N87" t="s">
        <f>MID(SUBSTITUTE(データ貼付!P86," ",""),33,16)</f>
        <v>98</v>
      </c>
      <c r="O87" t="s">
        <f>IF(データ貼付!L86="","",データ貼付!J86)</f>
        <v>98</v>
      </c>
      <c r="P87" t="s">
        <f>IF(データ貼付!D86="","",データ貼付!D86)</f>
        <v>98</v>
      </c>
      <c r="T87" s="1" t="s">
        <f>IF(P87="","","03-5851-7740")</f>
        <v>98</v>
      </c>
      <c r="V87" t="s">
        <f>IF(P87="","","121-0011")</f>
        <v>98</v>
      </c>
      <c r="W87" t="s">
        <f>IF(P87="","","東京都足立区中央本町3-5-3")</f>
        <v>98</v>
      </c>
      <c r="Y87" t="s">
        <f>IF(P87="","","株式会社Dealz")</f>
        <v>98</v>
      </c>
      <c r="AB87" t="s">
        <f>IF(P87="","",LEFT(データ貼付!AZ86,25))</f>
        <v>98</v>
      </c>
      <c r="AC87" t="s">
        <f>IF(P87="","",LEFT(データ貼付!BC86,30))</f>
        <v>98</v>
      </c>
      <c r="AH87" t="s">
        <f>IF(B87=2,データ貼付!AF86,"")</f>
        <v>98</v>
      </c>
      <c r="AI87" t="s">
        <f>IFERROR(AH87-ROUND(AH87*100/110,0),"")</f>
        <v>98</v>
      </c>
      <c r="AL87">
        <f>データ貼付!AL86</f>
        <v>0</v>
      </c>
      <c r="AM87">
        <f>データ貼付!AM86</f>
        <v>0</v>
      </c>
      <c r="AN87" t="s">
        <f>IF(B87="","","035851774001")</f>
        <v>98</v>
      </c>
      <c r="AP87" t="s">
        <f>IF(AN87="","","01")</f>
        <v>98</v>
      </c>
      <c r="BV87">
        <f>データ貼付!BV86</f>
        <v>0</v>
      </c>
    </row>
    <row r="88">
      <c r="B88" t="s">
        <f>IF(データ貼付!AN87="Cash on Delivery",2,IF(データ貼付!AN87="","",0))</f>
        <v>98</v>
      </c>
      <c r="E88" s="2" t="s">
        <f>IF(B88="","",TODAY())</f>
        <v>98</v>
      </c>
      <c r="F88" s="2" t="s">
        <f>IF(データ貼付!AW87="","",DATE(LEFT(データ貼付!AW87,4),MID(データ貼付!AW87,5,2),RIGHT(データ貼付!AW87,2)))</f>
        <v>98</v>
      </c>
      <c r="G88" t="s">
        <f>IF(データ貼付!AV87=4,1820,IF(データ貼付!AV87=12,1416,IF(データ貼付!AV87=14,1416,IF(データ貼付!AV87=16,1618,IF(データ貼付!AV87=1,"0812","")))))</f>
        <v>98</v>
      </c>
      <c r="I88" t="s">
        <f>IF(B88="","",IF(データ貼付!F87="","000-0000-0000",データ貼付!F87))</f>
        <v>98</v>
      </c>
      <c r="K88" t="s">
        <f>IF(データ貼付!M87="","",SUBSTITUTE(データ貼付!M87,"-",""))</f>
        <v>98</v>
      </c>
      <c r="L88" t="s">
        <f>LEFT(SUBSTITUTE(データ貼付!P87," ",""),16)</f>
        <v>98</v>
      </c>
      <c r="M88" t="s">
        <f>MID(SUBSTITUTE(データ貼付!P87," ",""),17,16)</f>
        <v>98</v>
      </c>
      <c r="N88" t="s">
        <f>MID(SUBSTITUTE(データ貼付!P87," ",""),33,16)</f>
        <v>98</v>
      </c>
      <c r="O88" t="s">
        <f>IF(データ貼付!L87="","",データ貼付!J87)</f>
        <v>98</v>
      </c>
      <c r="P88" t="s">
        <f>IF(データ貼付!D87="","",データ貼付!D87)</f>
        <v>98</v>
      </c>
      <c r="T88" s="1" t="s">
        <f>IF(P88="","","03-5851-7740")</f>
        <v>98</v>
      </c>
      <c r="V88" t="s">
        <f>IF(P88="","","121-0011")</f>
        <v>98</v>
      </c>
      <c r="W88" t="s">
        <f>IF(P88="","","東京都足立区中央本町3-5-3")</f>
        <v>98</v>
      </c>
      <c r="Y88" t="s">
        <f>IF(P88="","","株式会社Dealz")</f>
        <v>98</v>
      </c>
      <c r="AB88" t="s">
        <f>IF(P88="","",LEFT(データ貼付!AZ87,25))</f>
        <v>98</v>
      </c>
      <c r="AC88" t="s">
        <f>IF(P88="","",LEFT(データ貼付!BC87,30))</f>
        <v>98</v>
      </c>
      <c r="AH88" t="s">
        <f>IF(B88=2,データ貼付!AF87,"")</f>
        <v>98</v>
      </c>
      <c r="AI88" t="s">
        <f>IFERROR(AH88-ROUND(AH88*100/110,0),"")</f>
        <v>98</v>
      </c>
      <c r="AL88">
        <f>データ貼付!AL87</f>
        <v>0</v>
      </c>
      <c r="AM88">
        <f>データ貼付!AM87</f>
        <v>0</v>
      </c>
      <c r="AN88" t="s">
        <f>IF(B88="","","035851774001")</f>
        <v>98</v>
      </c>
      <c r="AP88" t="s">
        <f>IF(AN88="","","01")</f>
        <v>98</v>
      </c>
      <c r="BV88">
        <f>データ貼付!BV87</f>
        <v>0</v>
      </c>
    </row>
    <row r="89">
      <c r="B89" t="s">
        <f>IF(データ貼付!AN88="Cash on Delivery",2,IF(データ貼付!AN88="","",0))</f>
        <v>98</v>
      </c>
      <c r="E89" s="2" t="s">
        <f>IF(B89="","",TODAY())</f>
        <v>98</v>
      </c>
      <c r="F89" s="2" t="s">
        <f>IF(データ貼付!AW88="","",DATE(LEFT(データ貼付!AW88,4),MID(データ貼付!AW88,5,2),RIGHT(データ貼付!AW88,2)))</f>
        <v>98</v>
      </c>
      <c r="G89" t="s">
        <f>IF(データ貼付!AV88=4,1820,IF(データ貼付!AV88=12,1416,IF(データ貼付!AV88=14,1416,IF(データ貼付!AV88=16,1618,IF(データ貼付!AV88=1,"0812","")))))</f>
        <v>98</v>
      </c>
      <c r="I89" t="s">
        <f>IF(B89="","",IF(データ貼付!F88="","000-0000-0000",データ貼付!F88))</f>
        <v>98</v>
      </c>
      <c r="K89" t="s">
        <f>IF(データ貼付!M88="","",SUBSTITUTE(データ貼付!M88,"-",""))</f>
        <v>98</v>
      </c>
      <c r="L89" t="s">
        <f>LEFT(SUBSTITUTE(データ貼付!P88," ",""),16)</f>
        <v>98</v>
      </c>
      <c r="M89" t="s">
        <f>MID(SUBSTITUTE(データ貼付!P88," ",""),17,16)</f>
        <v>98</v>
      </c>
      <c r="N89" t="s">
        <f>MID(SUBSTITUTE(データ貼付!P88," ",""),33,16)</f>
        <v>98</v>
      </c>
      <c r="O89" t="s">
        <f>IF(データ貼付!L88="","",データ貼付!J88)</f>
        <v>98</v>
      </c>
      <c r="P89" t="s">
        <f>IF(データ貼付!D88="","",データ貼付!D88)</f>
        <v>98</v>
      </c>
      <c r="T89" s="1" t="s">
        <f>IF(P89="","","03-5851-7740")</f>
        <v>98</v>
      </c>
      <c r="V89" t="s">
        <f>IF(P89="","","121-0011")</f>
        <v>98</v>
      </c>
      <c r="W89" t="s">
        <f>IF(P89="","","東京都足立区中央本町3-5-3")</f>
        <v>98</v>
      </c>
      <c r="Y89" t="s">
        <f>IF(P89="","","株式会社Dealz")</f>
        <v>98</v>
      </c>
      <c r="AB89" t="s">
        <f>IF(P89="","",LEFT(データ貼付!AZ88,25))</f>
        <v>98</v>
      </c>
      <c r="AC89" t="s">
        <f>IF(P89="","",LEFT(データ貼付!BC88,30))</f>
        <v>98</v>
      </c>
      <c r="AH89" t="s">
        <f>IF(B89=2,データ貼付!AF88,"")</f>
        <v>98</v>
      </c>
      <c r="AI89" t="s">
        <f>IFERROR(AH89-ROUND(AH89*100/110,0),"")</f>
        <v>98</v>
      </c>
      <c r="AL89">
        <f>データ貼付!AL88</f>
        <v>0</v>
      </c>
      <c r="AM89">
        <f>データ貼付!AM88</f>
        <v>0</v>
      </c>
      <c r="AN89" t="s">
        <f>IF(B89="","","035851774001")</f>
        <v>98</v>
      </c>
      <c r="AP89" t="s">
        <f>IF(AN89="","","01")</f>
        <v>98</v>
      </c>
      <c r="BV89">
        <f>データ貼付!BV88</f>
        <v>0</v>
      </c>
    </row>
    <row r="90">
      <c r="B90" t="s">
        <f>IF(データ貼付!AN89="Cash on Delivery",2,IF(データ貼付!AN89="","",0))</f>
        <v>98</v>
      </c>
      <c r="E90" s="2" t="s">
        <f>IF(B90="","",TODAY())</f>
        <v>98</v>
      </c>
      <c r="F90" s="2" t="s">
        <f>IF(データ貼付!AW89="","",DATE(LEFT(データ貼付!AW89,4),MID(データ貼付!AW89,5,2),RIGHT(データ貼付!AW89,2)))</f>
        <v>98</v>
      </c>
      <c r="G90" t="s">
        <f>IF(データ貼付!AV89=4,1820,IF(データ貼付!AV89=12,1416,IF(データ貼付!AV89=14,1416,IF(データ貼付!AV89=16,1618,IF(データ貼付!AV89=1,"0812","")))))</f>
        <v>98</v>
      </c>
      <c r="I90" t="s">
        <f>IF(B90="","",IF(データ貼付!F89="","000-0000-0000",データ貼付!F89))</f>
        <v>98</v>
      </c>
      <c r="K90" t="s">
        <f>IF(データ貼付!M89="","",SUBSTITUTE(データ貼付!M89,"-",""))</f>
        <v>98</v>
      </c>
      <c r="L90" t="s">
        <f>LEFT(SUBSTITUTE(データ貼付!P89," ",""),16)</f>
        <v>98</v>
      </c>
      <c r="M90" t="s">
        <f>MID(SUBSTITUTE(データ貼付!P89," ",""),17,16)</f>
        <v>98</v>
      </c>
      <c r="N90" t="s">
        <f>MID(SUBSTITUTE(データ貼付!P89," ",""),33,16)</f>
        <v>98</v>
      </c>
      <c r="O90" t="s">
        <f>IF(データ貼付!L89="","",データ貼付!J89)</f>
        <v>98</v>
      </c>
      <c r="P90" t="s">
        <f>IF(データ貼付!D89="","",データ貼付!D89)</f>
        <v>98</v>
      </c>
      <c r="T90" s="1" t="s">
        <f>IF(P90="","","03-5851-7740")</f>
        <v>98</v>
      </c>
      <c r="V90" t="s">
        <f>IF(P90="","","121-0011")</f>
        <v>98</v>
      </c>
      <c r="W90" t="s">
        <f>IF(P90="","","東京都足立区中央本町3-5-3")</f>
        <v>98</v>
      </c>
      <c r="Y90" t="s">
        <f>IF(P90="","","株式会社Dealz")</f>
        <v>98</v>
      </c>
      <c r="AB90" t="s">
        <f>IF(P90="","",LEFT(データ貼付!AZ89,25))</f>
        <v>98</v>
      </c>
      <c r="AC90" t="s">
        <f>IF(P90="","",LEFT(データ貼付!BC89,30))</f>
        <v>98</v>
      </c>
      <c r="AH90" t="s">
        <f>IF(B90=2,データ貼付!AF89,"")</f>
        <v>98</v>
      </c>
      <c r="AI90" t="s">
        <f>IFERROR(AH90-ROUND(AH90*100/110,0),"")</f>
        <v>98</v>
      </c>
      <c r="AL90">
        <f>データ貼付!AL89</f>
        <v>0</v>
      </c>
      <c r="AM90">
        <f>データ貼付!AM89</f>
        <v>0</v>
      </c>
      <c r="AN90" t="s">
        <f>IF(B90="","","035851774001")</f>
        <v>98</v>
      </c>
      <c r="AP90" t="s">
        <f>IF(AN90="","","01")</f>
        <v>98</v>
      </c>
      <c r="BV90">
        <f>データ貼付!BV89</f>
        <v>0</v>
      </c>
    </row>
    <row r="91">
      <c r="B91" t="s">
        <f>IF(データ貼付!AN90="Cash on Delivery",2,IF(データ貼付!AN90="","",0))</f>
        <v>98</v>
      </c>
      <c r="E91" s="2" t="s">
        <f>IF(B91="","",TODAY())</f>
        <v>98</v>
      </c>
      <c r="F91" s="2" t="s">
        <f>IF(データ貼付!AW90="","",DATE(LEFT(データ貼付!AW90,4),MID(データ貼付!AW90,5,2),RIGHT(データ貼付!AW90,2)))</f>
        <v>98</v>
      </c>
      <c r="G91" t="s">
        <f>IF(データ貼付!AV90=4,1820,IF(データ貼付!AV90=12,1416,IF(データ貼付!AV90=14,1416,IF(データ貼付!AV90=16,1618,IF(データ貼付!AV90=1,"0812","")))))</f>
        <v>98</v>
      </c>
      <c r="I91" t="s">
        <f>IF(B91="","",IF(データ貼付!F90="","000-0000-0000",データ貼付!F90))</f>
        <v>98</v>
      </c>
      <c r="K91" t="s">
        <f>IF(データ貼付!M90="","",SUBSTITUTE(データ貼付!M90,"-",""))</f>
        <v>98</v>
      </c>
      <c r="L91" t="s">
        <f>LEFT(SUBSTITUTE(データ貼付!P90," ",""),16)</f>
        <v>98</v>
      </c>
      <c r="M91" t="s">
        <f>MID(SUBSTITUTE(データ貼付!P90," ",""),17,16)</f>
        <v>98</v>
      </c>
      <c r="N91" t="s">
        <f>MID(SUBSTITUTE(データ貼付!P90," ",""),33,16)</f>
        <v>98</v>
      </c>
      <c r="O91" t="s">
        <f>IF(データ貼付!L90="","",データ貼付!J90)</f>
        <v>98</v>
      </c>
      <c r="P91" t="s">
        <f>IF(データ貼付!D90="","",データ貼付!D90)</f>
        <v>98</v>
      </c>
      <c r="T91" s="1" t="s">
        <f>IF(P91="","","03-5851-7740")</f>
        <v>98</v>
      </c>
      <c r="V91" t="s">
        <f>IF(P91="","","121-0011")</f>
        <v>98</v>
      </c>
      <c r="W91" t="s">
        <f>IF(P91="","","東京都足立区中央本町3-5-3")</f>
        <v>98</v>
      </c>
      <c r="Y91" t="s">
        <f>IF(P91="","","株式会社Dealz")</f>
        <v>98</v>
      </c>
      <c r="AB91" t="s">
        <f>IF(P91="","",LEFT(データ貼付!AZ90,25))</f>
        <v>98</v>
      </c>
      <c r="AC91" t="s">
        <f>IF(P91="","",LEFT(データ貼付!BC90,30))</f>
        <v>98</v>
      </c>
      <c r="AH91" t="s">
        <f>IF(B91=2,データ貼付!AF90,"")</f>
        <v>98</v>
      </c>
      <c r="AI91" t="s">
        <f>IFERROR(AH91-ROUND(AH91*100/110,0),"")</f>
        <v>98</v>
      </c>
      <c r="AL91">
        <f>データ貼付!AL90</f>
        <v>0</v>
      </c>
      <c r="AM91">
        <f>データ貼付!AM90</f>
        <v>0</v>
      </c>
      <c r="AN91" t="s">
        <f>IF(B91="","","035851774001")</f>
        <v>98</v>
      </c>
      <c r="AP91" t="s">
        <f>IF(AN91="","","01")</f>
        <v>98</v>
      </c>
      <c r="BV91">
        <f>データ貼付!BV90</f>
        <v>0</v>
      </c>
    </row>
    <row r="92">
      <c r="B92" t="s">
        <f>IF(データ貼付!AN91="Cash on Delivery",2,IF(データ貼付!AN91="","",0))</f>
        <v>98</v>
      </c>
      <c r="E92" s="2" t="s">
        <f>IF(B92="","",TODAY())</f>
        <v>98</v>
      </c>
      <c r="F92" s="2" t="s">
        <f>IF(データ貼付!AW91="","",DATE(LEFT(データ貼付!AW91,4),MID(データ貼付!AW91,5,2),RIGHT(データ貼付!AW91,2)))</f>
        <v>98</v>
      </c>
      <c r="G92" t="s">
        <f>IF(データ貼付!AV91=4,1820,IF(データ貼付!AV91=12,1416,IF(データ貼付!AV91=14,1416,IF(データ貼付!AV91=16,1618,IF(データ貼付!AV91=1,"0812","")))))</f>
        <v>98</v>
      </c>
      <c r="I92" t="s">
        <f>IF(B92="","",IF(データ貼付!F91="","000-0000-0000",データ貼付!F91))</f>
        <v>98</v>
      </c>
      <c r="K92" t="s">
        <f>IF(データ貼付!M91="","",SUBSTITUTE(データ貼付!M91,"-",""))</f>
        <v>98</v>
      </c>
      <c r="L92" t="s">
        <f>LEFT(SUBSTITUTE(データ貼付!P91," ",""),16)</f>
        <v>98</v>
      </c>
      <c r="M92" t="s">
        <f>MID(SUBSTITUTE(データ貼付!P91," ",""),17,16)</f>
        <v>98</v>
      </c>
      <c r="N92" t="s">
        <f>MID(SUBSTITUTE(データ貼付!P91," ",""),33,16)</f>
        <v>98</v>
      </c>
      <c r="O92" t="s">
        <f>IF(データ貼付!L91="","",データ貼付!J91)</f>
        <v>98</v>
      </c>
      <c r="P92" t="s">
        <f>IF(データ貼付!D91="","",データ貼付!D91)</f>
        <v>98</v>
      </c>
      <c r="T92" s="1" t="s">
        <f>IF(P92="","","03-5851-7740")</f>
        <v>98</v>
      </c>
      <c r="V92" t="s">
        <f>IF(P92="","","121-0011")</f>
        <v>98</v>
      </c>
      <c r="W92" t="s">
        <f>IF(P92="","","東京都足立区中央本町3-5-3")</f>
        <v>98</v>
      </c>
      <c r="Y92" t="s">
        <f>IF(P92="","","株式会社Dealz")</f>
        <v>98</v>
      </c>
      <c r="AB92" t="s">
        <f>IF(P92="","",LEFT(データ貼付!AZ91,25))</f>
        <v>98</v>
      </c>
      <c r="AC92" t="s">
        <f>IF(P92="","",LEFT(データ貼付!BC91,30))</f>
        <v>98</v>
      </c>
      <c r="AH92" t="s">
        <f>IF(B92=2,データ貼付!AF91,"")</f>
        <v>98</v>
      </c>
      <c r="AI92" t="s">
        <f>IFERROR(AH92-ROUND(AH92*100/110,0),"")</f>
        <v>98</v>
      </c>
      <c r="AL92">
        <f>データ貼付!AL91</f>
        <v>0</v>
      </c>
      <c r="AM92">
        <f>データ貼付!AM91</f>
        <v>0</v>
      </c>
      <c r="AN92" t="s">
        <f>IF(B92="","","035851774001")</f>
        <v>98</v>
      </c>
      <c r="AP92" t="s">
        <f>IF(AN92="","","01")</f>
        <v>98</v>
      </c>
      <c r="BV92">
        <f>データ貼付!BV91</f>
        <v>0</v>
      </c>
    </row>
    <row r="93">
      <c r="B93" t="s">
        <f>IF(データ貼付!AN92="Cash on Delivery",2,IF(データ貼付!AN92="","",0))</f>
        <v>98</v>
      </c>
      <c r="E93" s="2" t="s">
        <f>IF(B93="","",TODAY())</f>
        <v>98</v>
      </c>
      <c r="F93" s="2" t="s">
        <f>IF(データ貼付!AW92="","",DATE(LEFT(データ貼付!AW92,4),MID(データ貼付!AW92,5,2),RIGHT(データ貼付!AW92,2)))</f>
        <v>98</v>
      </c>
      <c r="G93" t="s">
        <f>IF(データ貼付!AV92=4,1820,IF(データ貼付!AV92=12,1416,IF(データ貼付!AV92=14,1416,IF(データ貼付!AV92=16,1618,IF(データ貼付!AV92=1,"0812","")))))</f>
        <v>98</v>
      </c>
      <c r="I93" t="s">
        <f>IF(B93="","",IF(データ貼付!F92="","000-0000-0000",データ貼付!F92))</f>
        <v>98</v>
      </c>
      <c r="K93" t="s">
        <f>IF(データ貼付!M92="","",SUBSTITUTE(データ貼付!M92,"-",""))</f>
        <v>98</v>
      </c>
      <c r="L93" t="s">
        <f>LEFT(SUBSTITUTE(データ貼付!P92," ",""),16)</f>
        <v>98</v>
      </c>
      <c r="M93" t="s">
        <f>MID(SUBSTITUTE(データ貼付!P92," ",""),17,16)</f>
        <v>98</v>
      </c>
      <c r="N93" t="s">
        <f>MID(SUBSTITUTE(データ貼付!P92," ",""),33,16)</f>
        <v>98</v>
      </c>
      <c r="O93" t="s">
        <f>IF(データ貼付!L92="","",データ貼付!J92)</f>
        <v>98</v>
      </c>
      <c r="P93" t="s">
        <f>IF(データ貼付!D92="","",データ貼付!D92)</f>
        <v>98</v>
      </c>
      <c r="T93" s="1" t="s">
        <f>IF(P93="","","03-5851-7740")</f>
        <v>98</v>
      </c>
      <c r="V93" t="s">
        <f>IF(P93="","","121-0011")</f>
        <v>98</v>
      </c>
      <c r="W93" t="s">
        <f>IF(P93="","","東京都足立区中央本町3-5-3")</f>
        <v>98</v>
      </c>
      <c r="Y93" t="s">
        <f>IF(P93="","","株式会社Dealz")</f>
        <v>98</v>
      </c>
      <c r="AB93" t="s">
        <f>IF(P93="","",LEFT(データ貼付!AZ92,25))</f>
        <v>98</v>
      </c>
      <c r="AC93" t="s">
        <f>IF(P93="","",LEFT(データ貼付!BC92,30))</f>
        <v>98</v>
      </c>
      <c r="AH93" t="s">
        <f>IF(B93=2,データ貼付!AF92,"")</f>
        <v>98</v>
      </c>
      <c r="AI93" t="s">
        <f>IFERROR(AH93-ROUND(AH93*100/110,0),"")</f>
        <v>98</v>
      </c>
      <c r="AL93">
        <f>データ貼付!AL92</f>
        <v>0</v>
      </c>
      <c r="AM93">
        <f>データ貼付!AM92</f>
        <v>0</v>
      </c>
      <c r="AN93" t="s">
        <f>IF(B93="","","035851774001")</f>
        <v>98</v>
      </c>
      <c r="AP93" t="s">
        <f>IF(AN93="","","01")</f>
        <v>98</v>
      </c>
      <c r="BV93">
        <f>データ貼付!BV92</f>
        <v>0</v>
      </c>
    </row>
    <row r="94">
      <c r="B94" t="s">
        <f>IF(データ貼付!AN93="Cash on Delivery",2,IF(データ貼付!AN93="","",0))</f>
        <v>98</v>
      </c>
      <c r="E94" s="2" t="s">
        <f>IF(B94="","",TODAY())</f>
        <v>98</v>
      </c>
      <c r="F94" s="2" t="s">
        <f>IF(データ貼付!AW93="","",DATE(LEFT(データ貼付!AW93,4),MID(データ貼付!AW93,5,2),RIGHT(データ貼付!AW93,2)))</f>
        <v>98</v>
      </c>
      <c r="G94" t="s">
        <f>IF(データ貼付!AV93=4,1820,IF(データ貼付!AV93=12,1416,IF(データ貼付!AV93=14,1416,IF(データ貼付!AV93=16,1618,IF(データ貼付!AV93=1,"0812","")))))</f>
        <v>98</v>
      </c>
      <c r="I94" t="s">
        <f>IF(B94="","",IF(データ貼付!F93="","000-0000-0000",データ貼付!F93))</f>
        <v>98</v>
      </c>
      <c r="K94" t="s">
        <f>IF(データ貼付!M93="","",SUBSTITUTE(データ貼付!M93,"-",""))</f>
        <v>98</v>
      </c>
      <c r="L94" t="s">
        <f>LEFT(SUBSTITUTE(データ貼付!P93," ",""),16)</f>
        <v>98</v>
      </c>
      <c r="M94" t="s">
        <f>MID(SUBSTITUTE(データ貼付!P93," ",""),17,16)</f>
        <v>98</v>
      </c>
      <c r="N94" t="s">
        <f>MID(SUBSTITUTE(データ貼付!P93," ",""),33,16)</f>
        <v>98</v>
      </c>
      <c r="O94" t="s">
        <f>IF(データ貼付!L93="","",データ貼付!J93)</f>
        <v>98</v>
      </c>
      <c r="P94" t="s">
        <f>IF(データ貼付!D93="","",データ貼付!D93)</f>
        <v>98</v>
      </c>
      <c r="T94" s="1" t="s">
        <f>IF(P94="","","03-5851-7740")</f>
        <v>98</v>
      </c>
      <c r="V94" t="s">
        <f>IF(P94="","","121-0011")</f>
        <v>98</v>
      </c>
      <c r="W94" t="s">
        <f>IF(P94="","","東京都足立区中央本町3-5-3")</f>
        <v>98</v>
      </c>
      <c r="Y94" t="s">
        <f>IF(P94="","","株式会社Dealz")</f>
        <v>98</v>
      </c>
      <c r="AB94" t="s">
        <f>IF(P94="","",LEFT(データ貼付!AZ93,25))</f>
        <v>98</v>
      </c>
      <c r="AC94" t="s">
        <f>IF(P94="","",LEFT(データ貼付!BC93,30))</f>
        <v>98</v>
      </c>
      <c r="AH94" t="s">
        <f>IF(B94=2,データ貼付!AF93,"")</f>
        <v>98</v>
      </c>
      <c r="AI94" t="s">
        <f>IFERROR(AH94-ROUND(AH94*100/110,0),"")</f>
        <v>98</v>
      </c>
      <c r="AL94">
        <f>データ貼付!AL93</f>
        <v>0</v>
      </c>
      <c r="AM94">
        <f>データ貼付!AM93</f>
        <v>0</v>
      </c>
      <c r="AN94" t="s">
        <f>IF(B94="","","035851774001")</f>
        <v>98</v>
      </c>
      <c r="AP94" t="s">
        <f>IF(AN94="","","01")</f>
        <v>98</v>
      </c>
      <c r="BV94">
        <f>データ貼付!BV93</f>
        <v>0</v>
      </c>
    </row>
    <row r="95">
      <c r="B95" t="s">
        <f>IF(データ貼付!AN94="Cash on Delivery",2,IF(データ貼付!AN94="","",0))</f>
        <v>98</v>
      </c>
      <c r="E95" s="2" t="s">
        <f>IF(B95="","",TODAY())</f>
        <v>98</v>
      </c>
      <c r="F95" s="2" t="s">
        <f>IF(データ貼付!AW94="","",DATE(LEFT(データ貼付!AW94,4),MID(データ貼付!AW94,5,2),RIGHT(データ貼付!AW94,2)))</f>
        <v>98</v>
      </c>
      <c r="G95" t="s">
        <f>IF(データ貼付!AV94=4,1820,IF(データ貼付!AV94=12,1416,IF(データ貼付!AV94=14,1416,IF(データ貼付!AV94=16,1618,IF(データ貼付!AV94=1,"0812","")))))</f>
        <v>98</v>
      </c>
      <c r="I95" t="s">
        <f>IF(B95="","",IF(データ貼付!F94="","000-0000-0000",データ貼付!F94))</f>
        <v>98</v>
      </c>
      <c r="K95" t="s">
        <f>IF(データ貼付!M94="","",SUBSTITUTE(データ貼付!M94,"-",""))</f>
        <v>98</v>
      </c>
      <c r="L95" t="s">
        <f>LEFT(SUBSTITUTE(データ貼付!P94," ",""),16)</f>
        <v>98</v>
      </c>
      <c r="M95" t="s">
        <f>MID(SUBSTITUTE(データ貼付!P94," ",""),17,16)</f>
        <v>98</v>
      </c>
      <c r="N95" t="s">
        <f>MID(SUBSTITUTE(データ貼付!P94," ",""),33,16)</f>
        <v>98</v>
      </c>
      <c r="O95" t="s">
        <f>IF(データ貼付!L94="","",データ貼付!J94)</f>
        <v>98</v>
      </c>
      <c r="P95" t="s">
        <f>IF(データ貼付!D94="","",データ貼付!D94)</f>
        <v>98</v>
      </c>
      <c r="T95" s="1" t="s">
        <f>IF(P95="","","03-5851-7740")</f>
        <v>98</v>
      </c>
      <c r="V95" t="s">
        <f>IF(P95="","","121-0011")</f>
        <v>98</v>
      </c>
      <c r="W95" t="s">
        <f>IF(P95="","","東京都足立区中央本町3-5-3")</f>
        <v>98</v>
      </c>
      <c r="Y95" t="s">
        <f>IF(P95="","","株式会社Dealz")</f>
        <v>98</v>
      </c>
      <c r="AB95" t="s">
        <f>IF(P95="","",LEFT(データ貼付!AZ94,25))</f>
        <v>98</v>
      </c>
      <c r="AC95" t="s">
        <f>IF(P95="","",LEFT(データ貼付!BC94,30))</f>
        <v>98</v>
      </c>
      <c r="AH95" t="s">
        <f>IF(B95=2,データ貼付!AF94,"")</f>
        <v>98</v>
      </c>
      <c r="AI95" t="s">
        <f>IFERROR(AH95-ROUND(AH95*100/110,0),"")</f>
        <v>98</v>
      </c>
      <c r="AL95">
        <f>データ貼付!AL94</f>
        <v>0</v>
      </c>
      <c r="AM95">
        <f>データ貼付!AM94</f>
        <v>0</v>
      </c>
      <c r="AN95" t="s">
        <f>IF(B95="","","035851774001")</f>
        <v>98</v>
      </c>
      <c r="AP95" t="s">
        <f>IF(AN95="","","01")</f>
        <v>98</v>
      </c>
      <c r="BV95">
        <f>データ貼付!BV94</f>
        <v>0</v>
      </c>
    </row>
    <row r="96">
      <c r="B96" t="s">
        <f>IF(データ貼付!AN95="Cash on Delivery",2,IF(データ貼付!AN95="","",0))</f>
        <v>98</v>
      </c>
      <c r="E96" s="2" t="s">
        <f>IF(B96="","",TODAY())</f>
        <v>98</v>
      </c>
      <c r="F96" s="2" t="s">
        <f>IF(データ貼付!AW95="","",DATE(LEFT(データ貼付!AW95,4),MID(データ貼付!AW95,5,2),RIGHT(データ貼付!AW95,2)))</f>
        <v>98</v>
      </c>
      <c r="G96" t="s">
        <f>IF(データ貼付!AV95=4,1820,IF(データ貼付!AV95=12,1416,IF(データ貼付!AV95=14,1416,IF(データ貼付!AV95=16,1618,IF(データ貼付!AV95=1,"0812","")))))</f>
        <v>98</v>
      </c>
      <c r="I96" t="s">
        <f>IF(B96="","",IF(データ貼付!F95="","000-0000-0000",データ貼付!F95))</f>
        <v>98</v>
      </c>
      <c r="K96" t="s">
        <f>IF(データ貼付!M95="","",SUBSTITUTE(データ貼付!M95,"-",""))</f>
        <v>98</v>
      </c>
      <c r="L96" t="s">
        <f>LEFT(SUBSTITUTE(データ貼付!P95," ",""),16)</f>
        <v>98</v>
      </c>
      <c r="M96" t="s">
        <f>MID(SUBSTITUTE(データ貼付!P95," ",""),17,16)</f>
        <v>98</v>
      </c>
      <c r="N96" t="s">
        <f>MID(SUBSTITUTE(データ貼付!P95," ",""),33,16)</f>
        <v>98</v>
      </c>
      <c r="O96" t="s">
        <f>IF(データ貼付!L95="","",データ貼付!J95)</f>
        <v>98</v>
      </c>
      <c r="P96" t="s">
        <f>IF(データ貼付!D95="","",データ貼付!D95)</f>
        <v>98</v>
      </c>
      <c r="T96" s="1" t="s">
        <f>IF(P96="","","03-5851-7740")</f>
        <v>98</v>
      </c>
      <c r="V96" t="s">
        <f>IF(P96="","","121-0011")</f>
        <v>98</v>
      </c>
      <c r="W96" t="s">
        <f>IF(P96="","","東京都足立区中央本町3-5-3")</f>
        <v>98</v>
      </c>
      <c r="Y96" t="s">
        <f>IF(P96="","","株式会社Dealz")</f>
        <v>98</v>
      </c>
      <c r="AB96" t="s">
        <f>IF(P96="","",LEFT(データ貼付!AZ95,25))</f>
        <v>98</v>
      </c>
      <c r="AC96" t="s">
        <f>IF(P96="","",LEFT(データ貼付!BC95,30))</f>
        <v>98</v>
      </c>
      <c r="AH96" t="s">
        <f>IF(B96=2,データ貼付!AF95,"")</f>
        <v>98</v>
      </c>
      <c r="AI96" t="s">
        <f>IFERROR(AH96-ROUND(AH96*100/110,0),"")</f>
        <v>98</v>
      </c>
      <c r="AL96">
        <f>データ貼付!AL95</f>
        <v>0</v>
      </c>
      <c r="AM96">
        <f>データ貼付!AM95</f>
        <v>0</v>
      </c>
      <c r="AN96" t="s">
        <f>IF(B96="","","035851774001")</f>
        <v>98</v>
      </c>
      <c r="AP96" t="s">
        <f>IF(AN96="","","01")</f>
        <v>98</v>
      </c>
      <c r="BV96">
        <f>データ貼付!BV95</f>
        <v>0</v>
      </c>
    </row>
    <row r="97">
      <c r="B97" t="s">
        <f>IF(データ貼付!AN96="Cash on Delivery",2,IF(データ貼付!AN96="","",0))</f>
        <v>98</v>
      </c>
      <c r="E97" s="2" t="s">
        <f>IF(B97="","",TODAY())</f>
        <v>98</v>
      </c>
      <c r="F97" s="2" t="s">
        <f>IF(データ貼付!AW96="","",DATE(LEFT(データ貼付!AW96,4),MID(データ貼付!AW96,5,2),RIGHT(データ貼付!AW96,2)))</f>
        <v>98</v>
      </c>
      <c r="G97" t="s">
        <f>IF(データ貼付!AV96=4,1820,IF(データ貼付!AV96=12,1416,IF(データ貼付!AV96=14,1416,IF(データ貼付!AV96=16,1618,IF(データ貼付!AV96=1,"0812","")))))</f>
        <v>98</v>
      </c>
      <c r="I97" t="s">
        <f>IF(B97="","",IF(データ貼付!F96="","000-0000-0000",データ貼付!F96))</f>
        <v>98</v>
      </c>
      <c r="K97" t="s">
        <f>IF(データ貼付!M96="","",SUBSTITUTE(データ貼付!M96,"-",""))</f>
        <v>98</v>
      </c>
      <c r="L97" t="s">
        <f>LEFT(SUBSTITUTE(データ貼付!P96," ",""),16)</f>
        <v>98</v>
      </c>
      <c r="M97" t="s">
        <f>MID(SUBSTITUTE(データ貼付!P96," ",""),17,16)</f>
        <v>98</v>
      </c>
      <c r="N97" t="s">
        <f>MID(SUBSTITUTE(データ貼付!P96," ",""),33,16)</f>
        <v>98</v>
      </c>
      <c r="O97" t="s">
        <f>IF(データ貼付!L96="","",データ貼付!J96)</f>
        <v>98</v>
      </c>
      <c r="P97" t="s">
        <f>IF(データ貼付!D96="","",データ貼付!D96)</f>
        <v>98</v>
      </c>
      <c r="T97" s="1" t="s">
        <f>IF(P97="","","03-5851-7740")</f>
        <v>98</v>
      </c>
      <c r="V97" t="s">
        <f>IF(P97="","","121-0011")</f>
        <v>98</v>
      </c>
      <c r="W97" t="s">
        <f>IF(P97="","","東京都足立区中央本町3-5-3")</f>
        <v>98</v>
      </c>
      <c r="Y97" t="s">
        <f>IF(P97="","","株式会社Dealz")</f>
        <v>98</v>
      </c>
      <c r="AB97" t="s">
        <f>IF(P97="","",LEFT(データ貼付!AZ96,25))</f>
        <v>98</v>
      </c>
      <c r="AC97" t="s">
        <f>IF(P97="","",LEFT(データ貼付!BC96,30))</f>
        <v>98</v>
      </c>
      <c r="AH97" t="s">
        <f>IF(B97=2,データ貼付!AF96,"")</f>
        <v>98</v>
      </c>
      <c r="AI97" t="s">
        <f>IFERROR(AH97-ROUND(AH97*100/110,0),"")</f>
        <v>98</v>
      </c>
      <c r="AL97">
        <f>データ貼付!AL96</f>
        <v>0</v>
      </c>
      <c r="AM97">
        <f>データ貼付!AM96</f>
        <v>0</v>
      </c>
      <c r="AN97" t="s">
        <f>IF(B97="","","035851774001")</f>
        <v>98</v>
      </c>
      <c r="AP97" t="s">
        <f>IF(AN97="","","01")</f>
        <v>98</v>
      </c>
      <c r="BV97">
        <f>データ貼付!BV96</f>
        <v>0</v>
      </c>
    </row>
    <row r="98">
      <c r="B98" t="s">
        <f>IF(データ貼付!AN97="Cash on Delivery",2,IF(データ貼付!AN97="","",0))</f>
        <v>98</v>
      </c>
      <c r="E98" s="2" t="s">
        <f>IF(B98="","",TODAY())</f>
        <v>98</v>
      </c>
      <c r="F98" s="2" t="s">
        <f>IF(データ貼付!AW97="","",DATE(LEFT(データ貼付!AW97,4),MID(データ貼付!AW97,5,2),RIGHT(データ貼付!AW97,2)))</f>
        <v>98</v>
      </c>
      <c r="G98" t="s">
        <f>IF(データ貼付!AV97=4,1820,IF(データ貼付!AV97=12,1416,IF(データ貼付!AV97=14,1416,IF(データ貼付!AV97=16,1618,IF(データ貼付!AV97=1,"0812","")))))</f>
        <v>98</v>
      </c>
      <c r="I98" t="s">
        <f>IF(B98="","",IF(データ貼付!F97="","000-0000-0000",データ貼付!F97))</f>
        <v>98</v>
      </c>
      <c r="K98" t="s">
        <f>IF(データ貼付!M97="","",SUBSTITUTE(データ貼付!M97,"-",""))</f>
        <v>98</v>
      </c>
      <c r="L98" t="s">
        <f>LEFT(SUBSTITUTE(データ貼付!P97," ",""),16)</f>
        <v>98</v>
      </c>
      <c r="M98" t="s">
        <f>MID(SUBSTITUTE(データ貼付!P97," ",""),17,16)</f>
        <v>98</v>
      </c>
      <c r="N98" t="s">
        <f>MID(SUBSTITUTE(データ貼付!P97," ",""),33,16)</f>
        <v>98</v>
      </c>
      <c r="O98" t="s">
        <f>IF(データ貼付!L97="","",データ貼付!J97)</f>
        <v>98</v>
      </c>
      <c r="P98" t="s">
        <f>IF(データ貼付!D97="","",データ貼付!D97)</f>
        <v>98</v>
      </c>
      <c r="T98" s="1" t="s">
        <f>IF(P98="","","03-5851-7740")</f>
        <v>98</v>
      </c>
      <c r="V98" t="s">
        <f>IF(P98="","","121-0011")</f>
        <v>98</v>
      </c>
      <c r="W98" t="s">
        <f>IF(P98="","","東京都足立区中央本町3-5-3")</f>
        <v>98</v>
      </c>
      <c r="Y98" t="s">
        <f>IF(P98="","","株式会社Dealz")</f>
        <v>98</v>
      </c>
      <c r="AB98" t="s">
        <f>IF(P98="","",LEFT(データ貼付!AZ97,25))</f>
        <v>98</v>
      </c>
      <c r="AC98" t="s">
        <f>IF(P98="","",LEFT(データ貼付!BC97,30))</f>
        <v>98</v>
      </c>
      <c r="AH98" t="s">
        <f>IF(B98=2,データ貼付!AF97,"")</f>
        <v>98</v>
      </c>
      <c r="AI98" t="s">
        <f>IFERROR(AH98-ROUND(AH98*100/110,0),"")</f>
        <v>98</v>
      </c>
      <c r="AL98">
        <f>データ貼付!AL97</f>
        <v>0</v>
      </c>
      <c r="AM98">
        <f>データ貼付!AM97</f>
        <v>0</v>
      </c>
      <c r="AN98" t="s">
        <f>IF(B98="","","035851774001")</f>
        <v>98</v>
      </c>
      <c r="AP98" t="s">
        <f>IF(AN98="","","01")</f>
        <v>98</v>
      </c>
      <c r="BV98">
        <f>データ貼付!BV97</f>
        <v>0</v>
      </c>
    </row>
    <row r="99">
      <c r="B99" t="s">
        <f>IF(データ貼付!AN98="Cash on Delivery",2,IF(データ貼付!AN98="","",0))</f>
        <v>98</v>
      </c>
      <c r="E99" s="2" t="s">
        <f>IF(B99="","",TODAY())</f>
        <v>98</v>
      </c>
      <c r="F99" s="2" t="s">
        <f>IF(データ貼付!AW98="","",DATE(LEFT(データ貼付!AW98,4),MID(データ貼付!AW98,5,2),RIGHT(データ貼付!AW98,2)))</f>
        <v>98</v>
      </c>
      <c r="G99" t="s">
        <f>IF(データ貼付!AV98=4,1820,IF(データ貼付!AV98=12,1416,IF(データ貼付!AV98=14,1416,IF(データ貼付!AV98=16,1618,IF(データ貼付!AV98=1,"0812","")))))</f>
        <v>98</v>
      </c>
      <c r="I99" t="s">
        <f>IF(B99="","",IF(データ貼付!F98="","000-0000-0000",データ貼付!F98))</f>
        <v>98</v>
      </c>
      <c r="K99" t="s">
        <f>IF(データ貼付!M98="","",SUBSTITUTE(データ貼付!M98,"-",""))</f>
        <v>98</v>
      </c>
      <c r="L99" t="s">
        <f>LEFT(SUBSTITUTE(データ貼付!P98," ",""),16)</f>
        <v>98</v>
      </c>
      <c r="M99" t="s">
        <f>MID(SUBSTITUTE(データ貼付!P98," ",""),17,16)</f>
        <v>98</v>
      </c>
      <c r="N99" t="s">
        <f>MID(SUBSTITUTE(データ貼付!P98," ",""),33,16)</f>
        <v>98</v>
      </c>
      <c r="O99" t="s">
        <f>IF(データ貼付!L98="","",データ貼付!J98)</f>
        <v>98</v>
      </c>
      <c r="P99" t="s">
        <f>IF(データ貼付!D98="","",データ貼付!D98)</f>
        <v>98</v>
      </c>
      <c r="T99" s="1" t="s">
        <f>IF(P99="","","03-5851-7740")</f>
        <v>98</v>
      </c>
      <c r="V99" t="s">
        <f>IF(P99="","","121-0011")</f>
        <v>98</v>
      </c>
      <c r="W99" t="s">
        <f>IF(P99="","","東京都足立区中央本町3-5-3")</f>
        <v>98</v>
      </c>
      <c r="Y99" t="s">
        <f>IF(P99="","","株式会社Dealz")</f>
        <v>98</v>
      </c>
      <c r="AB99" t="s">
        <f>IF(P99="","",LEFT(データ貼付!AZ98,25))</f>
        <v>98</v>
      </c>
      <c r="AC99" t="s">
        <f>IF(P99="","",LEFT(データ貼付!BC98,30))</f>
        <v>98</v>
      </c>
      <c r="AH99" t="s">
        <f>IF(B99=2,データ貼付!AF98,"")</f>
        <v>98</v>
      </c>
      <c r="AI99" t="s">
        <f>IFERROR(AH99-ROUND(AH99*100/110,0),"")</f>
        <v>98</v>
      </c>
      <c r="AL99">
        <f>データ貼付!AL98</f>
        <v>0</v>
      </c>
      <c r="AM99">
        <f>データ貼付!AM98</f>
        <v>0</v>
      </c>
      <c r="AN99" t="s">
        <f>IF(B99="","","035851774001")</f>
        <v>98</v>
      </c>
      <c r="AP99" t="s">
        <f>IF(AN99="","","01")</f>
        <v>98</v>
      </c>
      <c r="BV99">
        <f>データ貼付!BV98</f>
        <v>0</v>
      </c>
    </row>
    <row r="100">
      <c r="B100" t="s">
        <f>IF(データ貼付!AN99="Cash on Delivery",2,IF(データ貼付!AN99="","",0))</f>
        <v>98</v>
      </c>
      <c r="E100" s="2" t="s">
        <f>IF(B100="","",TODAY())</f>
        <v>98</v>
      </c>
      <c r="F100" s="2" t="s">
        <f>IF(データ貼付!AW99="","",DATE(LEFT(データ貼付!AW99,4),MID(データ貼付!AW99,5,2),RIGHT(データ貼付!AW99,2)))</f>
        <v>98</v>
      </c>
      <c r="G100" t="s">
        <f>IF(データ貼付!AV99=4,1820,IF(データ貼付!AV99=12,1416,IF(データ貼付!AV99=14,1416,IF(データ貼付!AV99=16,1618,IF(データ貼付!AV99=1,"0812","")))))</f>
        <v>98</v>
      </c>
      <c r="I100" t="s">
        <f>IF(B100="","",IF(データ貼付!F99="","000-0000-0000",データ貼付!F99))</f>
        <v>98</v>
      </c>
      <c r="K100" t="s">
        <f>IF(データ貼付!M99="","",SUBSTITUTE(データ貼付!M99,"-",""))</f>
        <v>98</v>
      </c>
      <c r="L100" t="s">
        <f>LEFT(SUBSTITUTE(データ貼付!P99," ",""),16)</f>
        <v>98</v>
      </c>
      <c r="M100" t="s">
        <f>MID(SUBSTITUTE(データ貼付!P99," ",""),17,16)</f>
        <v>98</v>
      </c>
      <c r="N100" t="s">
        <f>MID(SUBSTITUTE(データ貼付!P99," ",""),33,16)</f>
        <v>98</v>
      </c>
      <c r="O100" t="s">
        <f>IF(データ貼付!L99="","",データ貼付!J99)</f>
        <v>98</v>
      </c>
      <c r="P100" t="s">
        <f>IF(データ貼付!D99="","",データ貼付!D99)</f>
        <v>98</v>
      </c>
      <c r="T100" s="1" t="s">
        <f>IF(P100="","","03-5851-7740")</f>
        <v>98</v>
      </c>
      <c r="V100" t="s">
        <f>IF(P100="","","121-0011")</f>
        <v>98</v>
      </c>
      <c r="W100" t="s">
        <f>IF(P100="","","東京都足立区中央本町3-5-3")</f>
        <v>98</v>
      </c>
      <c r="Y100" t="s">
        <f>IF(P100="","","株式会社Dealz")</f>
        <v>98</v>
      </c>
      <c r="AB100" t="s">
        <f>IF(P100="","",LEFT(データ貼付!AZ99,25))</f>
        <v>98</v>
      </c>
      <c r="AC100" t="s">
        <f>IF(P100="","",LEFT(データ貼付!BC99,30))</f>
        <v>98</v>
      </c>
      <c r="AH100" t="s">
        <f>IF(B100=2,データ貼付!AF99,"")</f>
        <v>98</v>
      </c>
      <c r="AI100" t="s">
        <f>IFERROR(AH100-ROUND(AH100*100/110,0),"")</f>
        <v>98</v>
      </c>
      <c r="AL100">
        <f>データ貼付!AL99</f>
        <v>0</v>
      </c>
      <c r="AM100">
        <f>データ貼付!AM99</f>
        <v>0</v>
      </c>
      <c r="AN100" t="s">
        <f>IF(B100="","","035851774001")</f>
        <v>98</v>
      </c>
      <c r="AP100" t="s">
        <f>IF(AN100="","","01")</f>
        <v>98</v>
      </c>
      <c r="BV100">
        <f>データ貼付!BV99</f>
        <v>0</v>
      </c>
    </row>
    <row r="101">
      <c r="B101" t="s">
        <f>IF(データ貼付!AN100="Cash on Delivery",2,IF(データ貼付!AN100="","",0))</f>
        <v>98</v>
      </c>
      <c r="E101" s="2" t="s">
        <f>IF(B101="","",TODAY())</f>
        <v>98</v>
      </c>
      <c r="F101" s="2" t="s">
        <f>IF(データ貼付!AW100="","",DATE(LEFT(データ貼付!AW100,4),MID(データ貼付!AW100,5,2),RIGHT(データ貼付!AW100,2)))</f>
        <v>98</v>
      </c>
      <c r="G101" t="s">
        <f>IF(データ貼付!AV100=4,1820,IF(データ貼付!AV100=12,1416,IF(データ貼付!AV100=14,1416,IF(データ貼付!AV100=16,1618,IF(データ貼付!AV100=1,"0812","")))))</f>
        <v>98</v>
      </c>
      <c r="I101" t="s">
        <f>IF(B101="","",IF(データ貼付!F100="","000-0000-0000",データ貼付!F100))</f>
        <v>98</v>
      </c>
      <c r="K101" t="s">
        <f>IF(データ貼付!M100="","",SUBSTITUTE(データ貼付!M100,"-",""))</f>
        <v>98</v>
      </c>
      <c r="L101" t="s">
        <f>LEFT(SUBSTITUTE(データ貼付!P100," ",""),16)</f>
        <v>98</v>
      </c>
      <c r="M101" t="s">
        <f>MID(SUBSTITUTE(データ貼付!P100," ",""),17,16)</f>
        <v>98</v>
      </c>
      <c r="N101" t="s">
        <f>MID(SUBSTITUTE(データ貼付!P100," ",""),33,16)</f>
        <v>98</v>
      </c>
      <c r="O101" t="s">
        <f>IF(データ貼付!L100="","",データ貼付!J100)</f>
        <v>98</v>
      </c>
      <c r="P101" t="s">
        <f>IF(データ貼付!D100="","",データ貼付!D100)</f>
        <v>98</v>
      </c>
      <c r="T101" s="1" t="s">
        <f>IF(P101="","","03-5851-7740")</f>
        <v>98</v>
      </c>
      <c r="V101" t="s">
        <f>IF(P101="","","121-0011")</f>
        <v>98</v>
      </c>
      <c r="W101" t="s">
        <f>IF(P101="","","東京都足立区中央本町3-5-3")</f>
        <v>98</v>
      </c>
      <c r="Y101" t="s">
        <f>IF(P101="","","株式会社Dealz")</f>
        <v>98</v>
      </c>
      <c r="AB101" t="s">
        <f>IF(P101="","",LEFT(データ貼付!AZ100,25))</f>
        <v>98</v>
      </c>
      <c r="AC101" t="s">
        <f>IF(P101="","",LEFT(データ貼付!BC100,30))</f>
        <v>98</v>
      </c>
      <c r="AH101" t="s">
        <f>IF(B101=2,データ貼付!AF100,"")</f>
        <v>98</v>
      </c>
      <c r="AI101" t="s">
        <f>IFERROR(AH101-ROUND(AH101*100/110,0),"")</f>
        <v>98</v>
      </c>
      <c r="AL101">
        <f>データ貼付!AL100</f>
        <v>0</v>
      </c>
      <c r="AM101">
        <f>データ貼付!AM100</f>
        <v>0</v>
      </c>
      <c r="AN101" t="s">
        <f>IF(B101="","","035851774001")</f>
        <v>98</v>
      </c>
      <c r="AP101" t="s">
        <f>IF(AN101="","","01")</f>
        <v>98</v>
      </c>
      <c r="BV101">
        <f>データ貼付!BV100</f>
        <v>0</v>
      </c>
    </row>
    <row r="102">
      <c r="B102" t="s">
        <f>IF(データ貼付!AN101="Cash on Delivery",2,IF(データ貼付!AN101="","",0))</f>
        <v>98</v>
      </c>
      <c r="E102" s="2" t="s">
        <f>IF(B102="","",TODAY())</f>
        <v>98</v>
      </c>
      <c r="F102" s="2" t="s">
        <f>IF(データ貼付!AW101="","",DATE(LEFT(データ貼付!AW101,4),MID(データ貼付!AW101,5,2),RIGHT(データ貼付!AW101,2)))</f>
        <v>98</v>
      </c>
      <c r="G102" t="s">
        <f>IF(データ貼付!AV101=4,1820,IF(データ貼付!AV101=12,1416,IF(データ貼付!AV101=14,1416,IF(データ貼付!AV101=16,1618,IF(データ貼付!AV101=1,"0812","")))))</f>
        <v>98</v>
      </c>
      <c r="I102" t="s">
        <f>IF(B102="","",IF(データ貼付!F101="","000-0000-0000",データ貼付!F101))</f>
        <v>98</v>
      </c>
      <c r="K102" t="s">
        <f>IF(データ貼付!M101="","",SUBSTITUTE(データ貼付!M101,"-",""))</f>
        <v>98</v>
      </c>
      <c r="L102" t="s">
        <f>LEFT(SUBSTITUTE(データ貼付!P101," ",""),16)</f>
        <v>98</v>
      </c>
      <c r="M102" t="s">
        <f>MID(SUBSTITUTE(データ貼付!P101," ",""),17,16)</f>
        <v>98</v>
      </c>
      <c r="N102" t="s">
        <f>MID(SUBSTITUTE(データ貼付!P101," ",""),33,16)</f>
        <v>98</v>
      </c>
      <c r="O102" t="s">
        <f>IF(データ貼付!L101="","",データ貼付!J101)</f>
        <v>98</v>
      </c>
      <c r="P102" t="s">
        <f>IF(データ貼付!D101="","",データ貼付!D101)</f>
        <v>98</v>
      </c>
      <c r="T102" s="1" t="s">
        <f>IF(P102="","","03-5851-7740")</f>
        <v>98</v>
      </c>
      <c r="V102" t="s">
        <f>IF(P102="","","121-0011")</f>
        <v>98</v>
      </c>
      <c r="W102" t="s">
        <f>IF(P102="","","東京都足立区中央本町3-5-3")</f>
        <v>98</v>
      </c>
      <c r="Y102" t="s">
        <f>IF(P102="","","株式会社Dealz")</f>
        <v>98</v>
      </c>
      <c r="AB102" t="s">
        <f>IF(P102="","",LEFT(データ貼付!AZ101,25))</f>
        <v>98</v>
      </c>
      <c r="AC102" t="s">
        <f>IF(P102="","",LEFT(データ貼付!BC101,30))</f>
        <v>98</v>
      </c>
      <c r="AH102" t="s">
        <f>IF(B102=2,データ貼付!AF101,"")</f>
        <v>98</v>
      </c>
      <c r="AI102" t="s">
        <f>IFERROR(AH102-ROUND(AH102*100/110,0),"")</f>
        <v>98</v>
      </c>
      <c r="AL102">
        <f>データ貼付!AL101</f>
        <v>0</v>
      </c>
      <c r="AM102">
        <f>データ貼付!AM101</f>
        <v>0</v>
      </c>
      <c r="AN102" t="s">
        <f>IF(B102="","","035851774001")</f>
        <v>98</v>
      </c>
      <c r="AP102" t="s">
        <f>IF(AN102="","","01")</f>
        <v>98</v>
      </c>
      <c r="BV102">
        <f>データ貼付!BV101</f>
        <v>0</v>
      </c>
    </row>
    <row r="103">
      <c r="B103" t="s">
        <f>IF(データ貼付!AN102="Cash on Delivery",2,IF(データ貼付!AN102="","",0))</f>
        <v>98</v>
      </c>
      <c r="E103" s="2" t="s">
        <f>IF(B103="","",TODAY())</f>
        <v>98</v>
      </c>
      <c r="F103" s="2" t="s">
        <f>IF(データ貼付!AW102="","",DATE(LEFT(データ貼付!AW102,4),MID(データ貼付!AW102,5,2),RIGHT(データ貼付!AW102,2)))</f>
        <v>98</v>
      </c>
      <c r="G103" t="s">
        <f>IF(データ貼付!AV102=4,1820,IF(データ貼付!AV102=12,1416,IF(データ貼付!AV102=14,1416,IF(データ貼付!AV102=16,1618,IF(データ貼付!AV102=1,"0812","")))))</f>
        <v>98</v>
      </c>
      <c r="I103" t="s">
        <f>IF(B103="","",IF(データ貼付!F102="","000-0000-0000",データ貼付!F102))</f>
        <v>98</v>
      </c>
      <c r="K103" t="s">
        <f>IF(データ貼付!M102="","",SUBSTITUTE(データ貼付!M102,"-",""))</f>
        <v>98</v>
      </c>
      <c r="L103" t="s">
        <f>LEFT(SUBSTITUTE(データ貼付!P102," ",""),16)</f>
        <v>98</v>
      </c>
      <c r="M103" t="s">
        <f>MID(SUBSTITUTE(データ貼付!P102," ",""),17,16)</f>
        <v>98</v>
      </c>
      <c r="N103" t="s">
        <f>MID(SUBSTITUTE(データ貼付!P102," ",""),33,16)</f>
        <v>98</v>
      </c>
      <c r="O103" t="s">
        <f>IF(データ貼付!L102="","",データ貼付!J102)</f>
        <v>98</v>
      </c>
      <c r="P103" t="s">
        <f>IF(データ貼付!D102="","",データ貼付!D102)</f>
        <v>98</v>
      </c>
      <c r="T103" s="1" t="s">
        <f>IF(P103="","","03-5851-7740")</f>
        <v>98</v>
      </c>
      <c r="V103" t="s">
        <f>IF(P103="","","121-0011")</f>
        <v>98</v>
      </c>
      <c r="W103" t="s">
        <f>IF(P103="","","東京都足立区中央本町3-5-3")</f>
        <v>98</v>
      </c>
      <c r="Y103" t="s">
        <f>IF(P103="","","株式会社Dealz")</f>
        <v>98</v>
      </c>
      <c r="AB103" t="s">
        <f>IF(P103="","",LEFT(データ貼付!AZ102,25))</f>
        <v>98</v>
      </c>
      <c r="AC103" t="s">
        <f>IF(P103="","",LEFT(データ貼付!BC102,30))</f>
        <v>98</v>
      </c>
      <c r="AH103" t="s">
        <f>IF(B103=2,データ貼付!AF102,"")</f>
        <v>98</v>
      </c>
      <c r="AI103" t="s">
        <f>IFERROR(AH103-ROUND(AH103*100/110,0),"")</f>
        <v>98</v>
      </c>
      <c r="AL103">
        <f>データ貼付!AL102</f>
        <v>0</v>
      </c>
      <c r="AM103">
        <f>データ貼付!AM102</f>
        <v>0</v>
      </c>
      <c r="AN103" t="s">
        <f>IF(B103="","","035851774001")</f>
        <v>98</v>
      </c>
      <c r="AP103" t="s">
        <f>IF(AN103="","","01")</f>
        <v>98</v>
      </c>
      <c r="BV103">
        <f>データ貼付!BV102</f>
        <v>0</v>
      </c>
    </row>
    <row r="104">
      <c r="B104" t="s">
        <f>IF(データ貼付!AN103="Cash on Delivery",2,IF(データ貼付!AN103="","",0))</f>
        <v>98</v>
      </c>
      <c r="E104" s="2" t="s">
        <f>IF(B104="","",TODAY())</f>
        <v>98</v>
      </c>
      <c r="F104" s="2" t="s">
        <f>IF(データ貼付!AW103="","",DATE(LEFT(データ貼付!AW103,4),MID(データ貼付!AW103,5,2),RIGHT(データ貼付!AW103,2)))</f>
        <v>98</v>
      </c>
      <c r="G104" t="s">
        <f>IF(データ貼付!AV103=4,1820,IF(データ貼付!AV103=12,1416,IF(データ貼付!AV103=14,1416,IF(データ貼付!AV103=16,1618,IF(データ貼付!AV103=1,"0812","")))))</f>
        <v>98</v>
      </c>
      <c r="I104" t="s">
        <f>IF(B104="","",IF(データ貼付!F103="","000-0000-0000",データ貼付!F103))</f>
        <v>98</v>
      </c>
      <c r="K104" t="s">
        <f>IF(データ貼付!M103="","",SUBSTITUTE(データ貼付!M103,"-",""))</f>
        <v>98</v>
      </c>
      <c r="L104" t="s">
        <f>LEFT(SUBSTITUTE(データ貼付!P103," ",""),16)</f>
        <v>98</v>
      </c>
      <c r="M104" t="s">
        <f>MID(SUBSTITUTE(データ貼付!P103," ",""),17,16)</f>
        <v>98</v>
      </c>
      <c r="N104" t="s">
        <f>MID(SUBSTITUTE(データ貼付!P103," ",""),33,16)</f>
        <v>98</v>
      </c>
      <c r="O104" t="s">
        <f>IF(データ貼付!L103="","",データ貼付!J103)</f>
        <v>98</v>
      </c>
      <c r="P104" t="s">
        <f>IF(データ貼付!D103="","",データ貼付!D103)</f>
        <v>98</v>
      </c>
      <c r="T104" s="1" t="s">
        <f>IF(P104="","","03-5851-7740")</f>
        <v>98</v>
      </c>
      <c r="V104" t="s">
        <f>IF(P104="","","121-0011")</f>
        <v>98</v>
      </c>
      <c r="W104" t="s">
        <f>IF(P104="","","東京都足立区中央本町3-5-3")</f>
        <v>98</v>
      </c>
      <c r="Y104" t="s">
        <f>IF(P104="","","株式会社Dealz")</f>
        <v>98</v>
      </c>
      <c r="AB104" t="s">
        <f>IF(P104="","",LEFT(データ貼付!AZ103,25))</f>
        <v>98</v>
      </c>
      <c r="AC104" t="s">
        <f>IF(P104="","",LEFT(データ貼付!BC103,30))</f>
        <v>98</v>
      </c>
      <c r="AH104" t="s">
        <f>IF(B104=2,データ貼付!AF103,"")</f>
        <v>98</v>
      </c>
      <c r="AI104" t="s">
        <f>IFERROR(AH104-ROUND(AH104*100/110,0),"")</f>
        <v>98</v>
      </c>
      <c r="AL104">
        <f>データ貼付!AL103</f>
        <v>0</v>
      </c>
      <c r="AM104">
        <f>データ貼付!AM103</f>
        <v>0</v>
      </c>
      <c r="AN104" t="s">
        <f>IF(B104="","","035851774001")</f>
        <v>98</v>
      </c>
      <c r="AP104" t="s">
        <f>IF(AN104="","","01")</f>
        <v>98</v>
      </c>
      <c r="BV104">
        <f>データ貼付!BV103</f>
        <v>0</v>
      </c>
    </row>
    <row r="105">
      <c r="B105" t="s">
        <f>IF(データ貼付!AN104="Cash on Delivery",2,IF(データ貼付!AN104="","",0))</f>
        <v>98</v>
      </c>
      <c r="E105" s="2" t="s">
        <f>IF(B105="","",TODAY())</f>
        <v>98</v>
      </c>
      <c r="F105" s="2" t="s">
        <f>IF(データ貼付!AW104="","",DATE(LEFT(データ貼付!AW104,4),MID(データ貼付!AW104,5,2),RIGHT(データ貼付!AW104,2)))</f>
        <v>98</v>
      </c>
      <c r="G105" t="s">
        <f>IF(データ貼付!AV104=4,1820,IF(データ貼付!AV104=12,1416,IF(データ貼付!AV104=14,1416,IF(データ貼付!AV104=16,1618,IF(データ貼付!AV104=1,"0812","")))))</f>
        <v>98</v>
      </c>
      <c r="I105" t="s">
        <f>IF(B105="","",IF(データ貼付!F104="","000-0000-0000",データ貼付!F104))</f>
        <v>98</v>
      </c>
      <c r="K105" t="s">
        <f>IF(データ貼付!M104="","",SUBSTITUTE(データ貼付!M104,"-",""))</f>
        <v>98</v>
      </c>
      <c r="L105" t="s">
        <f>LEFT(SUBSTITUTE(データ貼付!P104," ",""),16)</f>
        <v>98</v>
      </c>
      <c r="M105" t="s">
        <f>MID(SUBSTITUTE(データ貼付!P104," ",""),17,16)</f>
        <v>98</v>
      </c>
      <c r="N105" t="s">
        <f>MID(SUBSTITUTE(データ貼付!P104," ",""),33,16)</f>
        <v>98</v>
      </c>
      <c r="O105" t="s">
        <f>IF(データ貼付!L104="","",データ貼付!J104)</f>
        <v>98</v>
      </c>
      <c r="P105" t="s">
        <f>IF(データ貼付!D104="","",データ貼付!D104)</f>
        <v>98</v>
      </c>
      <c r="T105" s="1" t="s">
        <f>IF(P105="","","03-5851-7740")</f>
        <v>98</v>
      </c>
      <c r="V105" t="s">
        <f>IF(P105="","","121-0011")</f>
        <v>98</v>
      </c>
      <c r="W105" t="s">
        <f>IF(P105="","","東京都足立区中央本町3-5-3")</f>
        <v>98</v>
      </c>
      <c r="Y105" t="s">
        <f>IF(P105="","","株式会社Dealz")</f>
        <v>98</v>
      </c>
      <c r="AB105" t="s">
        <f>IF(P105="","",LEFT(データ貼付!AZ104,25))</f>
        <v>98</v>
      </c>
      <c r="AC105" t="s">
        <f>IF(P105="","",LEFT(データ貼付!BC104,30))</f>
        <v>98</v>
      </c>
      <c r="AH105" t="s">
        <f>IF(B105=2,データ貼付!AF104,"")</f>
        <v>98</v>
      </c>
      <c r="AI105" t="s">
        <f>IFERROR(AH105-ROUND(AH105*100/110,0),"")</f>
        <v>98</v>
      </c>
      <c r="AL105">
        <f>データ貼付!AL104</f>
        <v>0</v>
      </c>
      <c r="AM105">
        <f>データ貼付!AM104</f>
        <v>0</v>
      </c>
      <c r="AN105" t="s">
        <f>IF(B105="","","035851774001")</f>
        <v>98</v>
      </c>
      <c r="AP105" t="s">
        <f>IF(AN105="","","01")</f>
        <v>98</v>
      </c>
      <c r="BV105">
        <f>データ貼付!BV104</f>
        <v>0</v>
      </c>
    </row>
    <row r="106">
      <c r="B106" t="s">
        <f>IF(データ貼付!AN105="Cash on Delivery",2,IF(データ貼付!AN105="","",0))</f>
        <v>98</v>
      </c>
      <c r="E106" s="2" t="s">
        <f>IF(B106="","",TODAY())</f>
        <v>98</v>
      </c>
      <c r="F106" s="2" t="s">
        <f>IF(データ貼付!AW105="","",DATE(LEFT(データ貼付!AW105,4),MID(データ貼付!AW105,5,2),RIGHT(データ貼付!AW105,2)))</f>
        <v>98</v>
      </c>
      <c r="G106" t="s">
        <f>IF(データ貼付!AV105=4,1820,IF(データ貼付!AV105=12,1416,IF(データ貼付!AV105=14,1416,IF(データ貼付!AV105=16,1618,IF(データ貼付!AV105=1,"0812","")))))</f>
        <v>98</v>
      </c>
      <c r="I106" t="s">
        <f>IF(B106="","",IF(データ貼付!F105="","000-0000-0000",データ貼付!F105))</f>
        <v>98</v>
      </c>
      <c r="K106" t="s">
        <f>IF(データ貼付!M105="","",SUBSTITUTE(データ貼付!M105,"-",""))</f>
        <v>98</v>
      </c>
      <c r="L106" t="s">
        <f>LEFT(SUBSTITUTE(データ貼付!P105," ",""),16)</f>
        <v>98</v>
      </c>
      <c r="M106" t="s">
        <f>MID(SUBSTITUTE(データ貼付!P105," ",""),17,16)</f>
        <v>98</v>
      </c>
      <c r="N106" t="s">
        <f>MID(SUBSTITUTE(データ貼付!P105," ",""),33,16)</f>
        <v>98</v>
      </c>
      <c r="O106" t="s">
        <f>IF(データ貼付!L105="","",データ貼付!J105)</f>
        <v>98</v>
      </c>
      <c r="P106" t="s">
        <f>IF(データ貼付!D105="","",データ貼付!D105)</f>
        <v>98</v>
      </c>
      <c r="T106" s="1" t="s">
        <f>IF(P106="","","03-5851-7740")</f>
        <v>98</v>
      </c>
      <c r="V106" t="s">
        <f>IF(P106="","","121-0011")</f>
        <v>98</v>
      </c>
      <c r="W106" t="s">
        <f>IF(P106="","","東京都足立区中央本町3-5-3")</f>
        <v>98</v>
      </c>
      <c r="Y106" t="s">
        <f>IF(P106="","","株式会社Dealz")</f>
        <v>98</v>
      </c>
      <c r="AB106" t="s">
        <f>IF(P106="","",LEFT(データ貼付!AZ105,25))</f>
        <v>98</v>
      </c>
      <c r="AC106" t="s">
        <f>IF(P106="","",LEFT(データ貼付!BC105,30))</f>
        <v>98</v>
      </c>
      <c r="AH106" t="s">
        <f>IF(B106=2,データ貼付!AF105,"")</f>
        <v>98</v>
      </c>
      <c r="AI106" t="s">
        <f>IFERROR(AH106-ROUND(AH106*100/110,0),"")</f>
        <v>98</v>
      </c>
      <c r="AL106">
        <f>データ貼付!AL105</f>
        <v>0</v>
      </c>
      <c r="AM106">
        <f>データ貼付!AM105</f>
        <v>0</v>
      </c>
      <c r="AN106" t="s">
        <f>IF(B106="","","035851774001")</f>
        <v>98</v>
      </c>
      <c r="AP106" t="s">
        <f>IF(AN106="","","01")</f>
        <v>98</v>
      </c>
      <c r="BV106">
        <f>データ貼付!BV105</f>
        <v>0</v>
      </c>
    </row>
    <row r="107">
      <c r="B107" t="s">
        <f>IF(データ貼付!AN106="Cash on Delivery",2,IF(データ貼付!AN106="","",0))</f>
        <v>98</v>
      </c>
      <c r="E107" s="2" t="s">
        <f>IF(B107="","",TODAY())</f>
        <v>98</v>
      </c>
      <c r="F107" s="2" t="s">
        <f>IF(データ貼付!AW106="","",DATE(LEFT(データ貼付!AW106,4),MID(データ貼付!AW106,5,2),RIGHT(データ貼付!AW106,2)))</f>
        <v>98</v>
      </c>
      <c r="G107" t="s">
        <f>IF(データ貼付!AV106=4,1820,IF(データ貼付!AV106=12,1416,IF(データ貼付!AV106=14,1416,IF(データ貼付!AV106=16,1618,IF(データ貼付!AV106=1,"0812","")))))</f>
        <v>98</v>
      </c>
      <c r="I107" t="s">
        <f>IF(B107="","",IF(データ貼付!F106="","000-0000-0000",データ貼付!F106))</f>
        <v>98</v>
      </c>
      <c r="K107" t="s">
        <f>IF(データ貼付!M106="","",SUBSTITUTE(データ貼付!M106,"-",""))</f>
        <v>98</v>
      </c>
      <c r="L107" t="s">
        <f>LEFT(SUBSTITUTE(データ貼付!P106," ",""),16)</f>
        <v>98</v>
      </c>
      <c r="M107" t="s">
        <f>MID(SUBSTITUTE(データ貼付!P106," ",""),17,16)</f>
        <v>98</v>
      </c>
      <c r="N107" t="s">
        <f>MID(SUBSTITUTE(データ貼付!P106," ",""),33,16)</f>
        <v>98</v>
      </c>
      <c r="O107" t="s">
        <f>IF(データ貼付!L106="","",データ貼付!J106)</f>
        <v>98</v>
      </c>
      <c r="P107" t="s">
        <f>IF(データ貼付!D106="","",データ貼付!D106)</f>
        <v>98</v>
      </c>
      <c r="T107" s="1" t="s">
        <f>IF(P107="","","03-5851-7740")</f>
        <v>98</v>
      </c>
      <c r="V107" t="s">
        <f>IF(P107="","","121-0011")</f>
        <v>98</v>
      </c>
      <c r="W107" t="s">
        <f>IF(P107="","","東京都足立区中央本町3-5-3")</f>
        <v>98</v>
      </c>
      <c r="Y107" t="s">
        <f>IF(P107="","","株式会社Dealz")</f>
        <v>98</v>
      </c>
      <c r="AB107" t="s">
        <f>IF(P107="","",LEFT(データ貼付!AZ106,25))</f>
        <v>98</v>
      </c>
      <c r="AC107" t="s">
        <f>IF(P107="","",LEFT(データ貼付!BC106,30))</f>
        <v>98</v>
      </c>
      <c r="AH107" t="s">
        <f>IF(B107=2,データ貼付!AF106,"")</f>
        <v>98</v>
      </c>
      <c r="AI107" t="s">
        <f>IFERROR(AH107-ROUND(AH107*100/110,0),"")</f>
        <v>98</v>
      </c>
      <c r="AL107">
        <f>データ貼付!AL106</f>
        <v>0</v>
      </c>
      <c r="AM107">
        <f>データ貼付!AM106</f>
        <v>0</v>
      </c>
      <c r="AN107" t="s">
        <f>IF(B107="","","035851774001")</f>
        <v>98</v>
      </c>
      <c r="AP107" t="s">
        <f>IF(AN107="","","01")</f>
        <v>98</v>
      </c>
      <c r="BV107">
        <f>データ貼付!BV106</f>
        <v>0</v>
      </c>
    </row>
    <row r="108">
      <c r="B108" t="s">
        <f>IF(データ貼付!AN107="Cash on Delivery",2,IF(データ貼付!AN107="","",0))</f>
        <v>98</v>
      </c>
      <c r="E108" s="2" t="s">
        <f>IF(B108="","",TODAY())</f>
        <v>98</v>
      </c>
      <c r="F108" s="2" t="s">
        <f>IF(データ貼付!AW107="","",DATE(LEFT(データ貼付!AW107,4),MID(データ貼付!AW107,5,2),RIGHT(データ貼付!AW107,2)))</f>
        <v>98</v>
      </c>
      <c r="G108" t="s">
        <f>IF(データ貼付!AV107=4,1820,IF(データ貼付!AV107=12,1416,IF(データ貼付!AV107=14,1416,IF(データ貼付!AV107=16,1618,IF(データ貼付!AV107=1,"0812","")))))</f>
        <v>98</v>
      </c>
      <c r="I108" t="s">
        <f>IF(B108="","",IF(データ貼付!F107="","000-0000-0000",データ貼付!F107))</f>
        <v>98</v>
      </c>
      <c r="K108" t="s">
        <f>IF(データ貼付!M107="","",SUBSTITUTE(データ貼付!M107,"-",""))</f>
        <v>98</v>
      </c>
      <c r="L108" t="s">
        <f>LEFT(SUBSTITUTE(データ貼付!P107," ",""),16)</f>
        <v>98</v>
      </c>
      <c r="M108" t="s">
        <f>MID(SUBSTITUTE(データ貼付!P107," ",""),17,16)</f>
        <v>98</v>
      </c>
      <c r="N108" t="s">
        <f>MID(SUBSTITUTE(データ貼付!P107," ",""),33,16)</f>
        <v>98</v>
      </c>
      <c r="O108" t="s">
        <f>IF(データ貼付!L107="","",データ貼付!J107)</f>
        <v>98</v>
      </c>
      <c r="P108" t="s">
        <f>IF(データ貼付!D107="","",データ貼付!D107)</f>
        <v>98</v>
      </c>
      <c r="T108" s="1" t="s">
        <f>IF(P108="","","03-5851-7740")</f>
        <v>98</v>
      </c>
      <c r="V108" t="s">
        <f>IF(P108="","","121-0011")</f>
        <v>98</v>
      </c>
      <c r="W108" t="s">
        <f>IF(P108="","","東京都足立区中央本町3-5-3")</f>
        <v>98</v>
      </c>
      <c r="Y108" t="s">
        <f>IF(P108="","","株式会社Dealz")</f>
        <v>98</v>
      </c>
      <c r="AB108" t="s">
        <f>IF(P108="","",LEFT(データ貼付!AZ107,25))</f>
        <v>98</v>
      </c>
      <c r="AC108" t="s">
        <f>IF(P108="","",LEFT(データ貼付!BC107,30))</f>
        <v>98</v>
      </c>
      <c r="AH108" t="s">
        <f>IF(B108=2,データ貼付!AF107,"")</f>
        <v>98</v>
      </c>
      <c r="AI108" t="s">
        <f>IFERROR(AH108-ROUND(AH108*100/110,0),"")</f>
        <v>98</v>
      </c>
      <c r="AL108">
        <f>データ貼付!AL107</f>
        <v>0</v>
      </c>
      <c r="AM108">
        <f>データ貼付!AM107</f>
        <v>0</v>
      </c>
      <c r="AN108" t="s">
        <f>IF(B108="","","035851774001")</f>
        <v>98</v>
      </c>
      <c r="AP108" t="s">
        <f>IF(AN108="","","01")</f>
        <v>98</v>
      </c>
      <c r="BV108">
        <f>データ貼付!BV107</f>
        <v>0</v>
      </c>
    </row>
    <row r="109">
      <c r="B109" t="s">
        <f>IF(データ貼付!AN108="Cash on Delivery",2,IF(データ貼付!AN108="","",0))</f>
        <v>98</v>
      </c>
      <c r="E109" s="2" t="s">
        <f>IF(B109="","",TODAY())</f>
        <v>98</v>
      </c>
      <c r="F109" s="2" t="s">
        <f>IF(データ貼付!AW108="","",DATE(LEFT(データ貼付!AW108,4),MID(データ貼付!AW108,5,2),RIGHT(データ貼付!AW108,2)))</f>
        <v>98</v>
      </c>
      <c r="G109" t="s">
        <f>IF(データ貼付!AV108=4,1820,IF(データ貼付!AV108=12,1416,IF(データ貼付!AV108=14,1416,IF(データ貼付!AV108=16,1618,IF(データ貼付!AV108=1,"0812","")))))</f>
        <v>98</v>
      </c>
      <c r="I109" t="s">
        <f>IF(B109="","",IF(データ貼付!F108="","000-0000-0000",データ貼付!F108))</f>
        <v>98</v>
      </c>
      <c r="K109" t="s">
        <f>IF(データ貼付!M108="","",SUBSTITUTE(データ貼付!M108,"-",""))</f>
        <v>98</v>
      </c>
      <c r="L109" t="s">
        <f>LEFT(SUBSTITUTE(データ貼付!P108," ",""),16)</f>
        <v>98</v>
      </c>
      <c r="M109" t="s">
        <f>MID(SUBSTITUTE(データ貼付!P108," ",""),17,16)</f>
        <v>98</v>
      </c>
      <c r="N109" t="s">
        <f>MID(SUBSTITUTE(データ貼付!P108," ",""),33,16)</f>
        <v>98</v>
      </c>
      <c r="O109" t="s">
        <f>IF(データ貼付!L108="","",データ貼付!J108)</f>
        <v>98</v>
      </c>
      <c r="P109" t="s">
        <f>IF(データ貼付!D108="","",データ貼付!D108)</f>
        <v>98</v>
      </c>
      <c r="T109" s="1" t="s">
        <f>IF(P109="","","03-5851-7740")</f>
        <v>98</v>
      </c>
      <c r="V109" t="s">
        <f>IF(P109="","","121-0011")</f>
        <v>98</v>
      </c>
      <c r="W109" t="s">
        <f>IF(P109="","","東京都足立区中央本町3-5-3")</f>
        <v>98</v>
      </c>
      <c r="Y109" t="s">
        <f>IF(P109="","","株式会社Dealz")</f>
        <v>98</v>
      </c>
      <c r="AB109" t="s">
        <f>IF(P109="","",LEFT(データ貼付!AZ108,25))</f>
        <v>98</v>
      </c>
      <c r="AC109" t="s">
        <f>IF(P109="","",LEFT(データ貼付!BC108,30))</f>
        <v>98</v>
      </c>
      <c r="AH109" t="s">
        <f>IF(B109=2,データ貼付!AF108,"")</f>
        <v>98</v>
      </c>
      <c r="AI109" t="s">
        <f>IFERROR(AH109-ROUND(AH109*100/110,0),"")</f>
        <v>98</v>
      </c>
      <c r="AL109">
        <f>データ貼付!AL108</f>
        <v>0</v>
      </c>
      <c r="AM109">
        <f>データ貼付!AM108</f>
        <v>0</v>
      </c>
      <c r="AN109" t="s">
        <f>IF(B109="","","035851774001")</f>
        <v>98</v>
      </c>
      <c r="AP109" t="s">
        <f>IF(AN109="","","01")</f>
        <v>98</v>
      </c>
      <c r="BV109">
        <f>データ貼付!BV108</f>
        <v>0</v>
      </c>
    </row>
    <row r="110">
      <c r="B110" t="s">
        <f>IF(データ貼付!AN109="Cash on Delivery",2,IF(データ貼付!AN109="","",0))</f>
        <v>98</v>
      </c>
      <c r="E110" s="2" t="s">
        <f>IF(B110="","",TODAY())</f>
        <v>98</v>
      </c>
      <c r="F110" s="2" t="s">
        <f>IF(データ貼付!AW109="","",DATE(LEFT(データ貼付!AW109,4),MID(データ貼付!AW109,5,2),RIGHT(データ貼付!AW109,2)))</f>
        <v>98</v>
      </c>
      <c r="G110" t="s">
        <f>IF(データ貼付!AV109=4,1820,IF(データ貼付!AV109=12,1416,IF(データ貼付!AV109=14,1416,IF(データ貼付!AV109=16,1618,IF(データ貼付!AV109=1,"0812","")))))</f>
        <v>98</v>
      </c>
      <c r="I110" t="s">
        <f>IF(B110="","",IF(データ貼付!F109="","000-0000-0000",データ貼付!F109))</f>
        <v>98</v>
      </c>
      <c r="K110" t="s">
        <f>IF(データ貼付!M109="","",SUBSTITUTE(データ貼付!M109,"-",""))</f>
        <v>98</v>
      </c>
      <c r="L110" t="s">
        <f>LEFT(SUBSTITUTE(データ貼付!P109," ",""),16)</f>
        <v>98</v>
      </c>
      <c r="M110" t="s">
        <f>MID(SUBSTITUTE(データ貼付!P109," ",""),17,16)</f>
        <v>98</v>
      </c>
      <c r="N110" t="s">
        <f>MID(SUBSTITUTE(データ貼付!P109," ",""),33,16)</f>
        <v>98</v>
      </c>
      <c r="O110" t="s">
        <f>IF(データ貼付!L109="","",データ貼付!J109)</f>
        <v>98</v>
      </c>
      <c r="P110" t="s">
        <f>IF(データ貼付!D109="","",データ貼付!D109)</f>
        <v>98</v>
      </c>
      <c r="T110" s="1" t="s">
        <f>IF(P110="","","03-5851-7740")</f>
        <v>98</v>
      </c>
      <c r="V110" t="s">
        <f>IF(P110="","","121-0011")</f>
        <v>98</v>
      </c>
      <c r="W110" t="s">
        <f>IF(P110="","","東京都足立区中央本町3-5-3")</f>
        <v>98</v>
      </c>
      <c r="Y110" t="s">
        <f>IF(P110="","","株式会社Dealz")</f>
        <v>98</v>
      </c>
      <c r="AB110" t="s">
        <f>IF(P110="","",LEFT(データ貼付!AZ109,25))</f>
        <v>98</v>
      </c>
      <c r="AC110" t="s">
        <f>IF(P110="","",LEFT(データ貼付!BC109,30))</f>
        <v>98</v>
      </c>
      <c r="AH110" t="s">
        <f>IF(B110=2,データ貼付!AF109,"")</f>
        <v>98</v>
      </c>
      <c r="AI110" t="s">
        <f>IFERROR(AH110-ROUND(AH110*100/110,0),"")</f>
        <v>98</v>
      </c>
      <c r="AL110">
        <f>データ貼付!AL109</f>
        <v>0</v>
      </c>
      <c r="AM110">
        <f>データ貼付!AM109</f>
        <v>0</v>
      </c>
      <c r="AN110" t="s">
        <f>IF(B110="","","035851774001")</f>
        <v>98</v>
      </c>
      <c r="AP110" t="s">
        <f>IF(AN110="","","01")</f>
        <v>98</v>
      </c>
      <c r="BV110">
        <f>データ貼付!BV109</f>
        <v>0</v>
      </c>
    </row>
    <row r="111">
      <c r="B111" t="s">
        <f>IF(データ貼付!AN110="Cash on Delivery",2,IF(データ貼付!AN110="","",0))</f>
        <v>98</v>
      </c>
      <c r="E111" s="2" t="s">
        <f>IF(B111="","",TODAY())</f>
        <v>98</v>
      </c>
      <c r="F111" s="2" t="s">
        <f>IF(データ貼付!AW110="","",DATE(LEFT(データ貼付!AW110,4),MID(データ貼付!AW110,5,2),RIGHT(データ貼付!AW110,2)))</f>
        <v>98</v>
      </c>
      <c r="G111" t="s">
        <f>IF(データ貼付!AV110=4,1820,IF(データ貼付!AV110=12,1416,IF(データ貼付!AV110=14,1416,IF(データ貼付!AV110=16,1618,IF(データ貼付!AV110=1,"0812","")))))</f>
        <v>98</v>
      </c>
      <c r="I111" t="s">
        <f>IF(B111="","",IF(データ貼付!F110="","000-0000-0000",データ貼付!F110))</f>
        <v>98</v>
      </c>
      <c r="K111" t="s">
        <f>IF(データ貼付!M110="","",SUBSTITUTE(データ貼付!M110,"-",""))</f>
        <v>98</v>
      </c>
      <c r="L111" t="s">
        <f>LEFT(SUBSTITUTE(データ貼付!P110," ",""),16)</f>
        <v>98</v>
      </c>
      <c r="M111" t="s">
        <f>MID(SUBSTITUTE(データ貼付!P110," ",""),17,16)</f>
        <v>98</v>
      </c>
      <c r="N111" t="s">
        <f>MID(SUBSTITUTE(データ貼付!P110," ",""),33,16)</f>
        <v>98</v>
      </c>
      <c r="O111" t="s">
        <f>IF(データ貼付!L110="","",データ貼付!J110)</f>
        <v>98</v>
      </c>
      <c r="P111" t="s">
        <f>IF(データ貼付!D110="","",データ貼付!D110)</f>
        <v>98</v>
      </c>
      <c r="T111" s="1" t="s">
        <f>IF(P111="","","03-5851-7740")</f>
        <v>98</v>
      </c>
      <c r="V111" t="s">
        <f>IF(P111="","","121-0011")</f>
        <v>98</v>
      </c>
      <c r="W111" t="s">
        <f>IF(P111="","","東京都足立区中央本町3-5-3")</f>
        <v>98</v>
      </c>
      <c r="Y111" t="s">
        <f>IF(P111="","","株式会社Dealz")</f>
        <v>98</v>
      </c>
      <c r="AB111" t="s">
        <f>IF(P111="","",LEFT(データ貼付!AZ110,25))</f>
        <v>98</v>
      </c>
      <c r="AC111" t="s">
        <f>IF(P111="","",LEFT(データ貼付!BC110,30))</f>
        <v>98</v>
      </c>
      <c r="AH111" t="s">
        <f>IF(B111=2,データ貼付!AF110,"")</f>
        <v>98</v>
      </c>
      <c r="AI111" t="s">
        <f>IFERROR(AH111-ROUND(AH111*100/110,0),"")</f>
        <v>98</v>
      </c>
      <c r="AL111">
        <f>データ貼付!AL110</f>
        <v>0</v>
      </c>
      <c r="AM111">
        <f>データ貼付!AM110</f>
        <v>0</v>
      </c>
      <c r="AN111" t="s">
        <f>IF(B111="","","035851774001")</f>
        <v>98</v>
      </c>
      <c r="AP111" t="s">
        <f>IF(AN111="","","01")</f>
        <v>98</v>
      </c>
      <c r="BV111">
        <f>データ貼付!BV110</f>
        <v>0</v>
      </c>
    </row>
    <row r="112">
      <c r="B112" t="s">
        <f>IF(データ貼付!AN111="Cash on Delivery",2,IF(データ貼付!AN111="","",0))</f>
        <v>98</v>
      </c>
      <c r="E112" s="2" t="s">
        <f>IF(B112="","",TODAY())</f>
        <v>98</v>
      </c>
      <c r="F112" s="2" t="s">
        <f>IF(データ貼付!AW111="","",DATE(LEFT(データ貼付!AW111,4),MID(データ貼付!AW111,5,2),RIGHT(データ貼付!AW111,2)))</f>
        <v>98</v>
      </c>
      <c r="G112" t="s">
        <f>IF(データ貼付!AV111=4,1820,IF(データ貼付!AV111=12,1416,IF(データ貼付!AV111=14,1416,IF(データ貼付!AV111=16,1618,IF(データ貼付!AV111=1,"0812","")))))</f>
        <v>98</v>
      </c>
      <c r="I112" t="s">
        <f>IF(B112="","",IF(データ貼付!F111="","000-0000-0000",データ貼付!F111))</f>
        <v>98</v>
      </c>
      <c r="K112" t="s">
        <f>IF(データ貼付!M111="","",SUBSTITUTE(データ貼付!M111,"-",""))</f>
        <v>98</v>
      </c>
      <c r="L112" t="s">
        <f>LEFT(SUBSTITUTE(データ貼付!P111," ",""),16)</f>
        <v>98</v>
      </c>
      <c r="M112" t="s">
        <f>MID(SUBSTITUTE(データ貼付!P111," ",""),17,16)</f>
        <v>98</v>
      </c>
      <c r="N112" t="s">
        <f>MID(SUBSTITUTE(データ貼付!P111," ",""),33,16)</f>
        <v>98</v>
      </c>
      <c r="O112" t="s">
        <f>IF(データ貼付!L111="","",データ貼付!J111)</f>
        <v>98</v>
      </c>
      <c r="P112" t="s">
        <f>IF(データ貼付!D111="","",データ貼付!D111)</f>
        <v>98</v>
      </c>
      <c r="T112" s="1" t="s">
        <f>IF(P112="","","03-5851-7740")</f>
        <v>98</v>
      </c>
      <c r="V112" t="s">
        <f>IF(P112="","","121-0011")</f>
        <v>98</v>
      </c>
      <c r="W112" t="s">
        <f>IF(P112="","","東京都足立区中央本町3-5-3")</f>
        <v>98</v>
      </c>
      <c r="Y112" t="s">
        <f>IF(P112="","","株式会社Dealz")</f>
        <v>98</v>
      </c>
      <c r="AB112" t="s">
        <f>IF(P112="","",LEFT(データ貼付!AZ111,25))</f>
        <v>98</v>
      </c>
      <c r="AC112" t="s">
        <f>IF(P112="","",LEFT(データ貼付!BC111,30))</f>
        <v>98</v>
      </c>
      <c r="AH112" t="s">
        <f>IF(B112=2,データ貼付!AF111,"")</f>
        <v>98</v>
      </c>
      <c r="AI112" t="s">
        <f>IFERROR(AH112-ROUND(AH112*100/110,0),"")</f>
        <v>98</v>
      </c>
      <c r="AL112">
        <f>データ貼付!AL111</f>
        <v>0</v>
      </c>
      <c r="AM112">
        <f>データ貼付!AM111</f>
        <v>0</v>
      </c>
      <c r="AN112" t="s">
        <f>IF(B112="","","035851774001")</f>
        <v>98</v>
      </c>
      <c r="AP112" t="s">
        <f>IF(AN112="","","01")</f>
        <v>98</v>
      </c>
      <c r="BV112">
        <f>データ貼付!BV111</f>
        <v>0</v>
      </c>
    </row>
    <row r="113">
      <c r="B113" t="s">
        <f>IF(データ貼付!AN112="Cash on Delivery",2,IF(データ貼付!AN112="","",0))</f>
        <v>98</v>
      </c>
      <c r="E113" s="2" t="s">
        <f>IF(B113="","",TODAY())</f>
        <v>98</v>
      </c>
      <c r="F113" s="2" t="s">
        <f>IF(データ貼付!AW112="","",DATE(LEFT(データ貼付!AW112,4),MID(データ貼付!AW112,5,2),RIGHT(データ貼付!AW112,2)))</f>
        <v>98</v>
      </c>
      <c r="G113" t="s">
        <f>IF(データ貼付!AV112=4,1820,IF(データ貼付!AV112=12,1416,IF(データ貼付!AV112=14,1416,IF(データ貼付!AV112=16,1618,IF(データ貼付!AV112=1,"0812","")))))</f>
        <v>98</v>
      </c>
      <c r="I113" t="s">
        <f>IF(B113="","",IF(データ貼付!F112="","000-0000-0000",データ貼付!F112))</f>
        <v>98</v>
      </c>
      <c r="K113" t="s">
        <f>IF(データ貼付!M112="","",SUBSTITUTE(データ貼付!M112,"-",""))</f>
        <v>98</v>
      </c>
      <c r="L113" t="s">
        <f>LEFT(SUBSTITUTE(データ貼付!P112," ",""),16)</f>
        <v>98</v>
      </c>
      <c r="M113" t="s">
        <f>MID(SUBSTITUTE(データ貼付!P112," ",""),17,16)</f>
        <v>98</v>
      </c>
      <c r="N113" t="s">
        <f>MID(SUBSTITUTE(データ貼付!P112," ",""),33,16)</f>
        <v>98</v>
      </c>
      <c r="O113" t="s">
        <f>IF(データ貼付!L112="","",データ貼付!J112)</f>
        <v>98</v>
      </c>
      <c r="P113" t="s">
        <f>IF(データ貼付!D112="","",データ貼付!D112)</f>
        <v>98</v>
      </c>
      <c r="T113" s="1" t="s">
        <f>IF(P113="","","03-5851-7740")</f>
        <v>98</v>
      </c>
      <c r="V113" t="s">
        <f>IF(P113="","","121-0011")</f>
        <v>98</v>
      </c>
      <c r="W113" t="s">
        <f>IF(P113="","","東京都足立区中央本町3-5-3")</f>
        <v>98</v>
      </c>
      <c r="Y113" t="s">
        <f>IF(P113="","","株式会社Dealz")</f>
        <v>98</v>
      </c>
      <c r="AB113" t="s">
        <f>IF(P113="","",LEFT(データ貼付!AZ112,25))</f>
        <v>98</v>
      </c>
      <c r="AC113" t="s">
        <f>IF(P113="","",LEFT(データ貼付!BC112,30))</f>
        <v>98</v>
      </c>
      <c r="AH113" t="s">
        <f>IF(B113=2,データ貼付!AF112,"")</f>
        <v>98</v>
      </c>
      <c r="AI113" t="s">
        <f>IFERROR(AH113-ROUND(AH113*100/110,0),"")</f>
        <v>98</v>
      </c>
      <c r="AL113">
        <f>データ貼付!AL112</f>
        <v>0</v>
      </c>
      <c r="AM113">
        <f>データ貼付!AM112</f>
        <v>0</v>
      </c>
      <c r="AN113" t="s">
        <f>IF(B113="","","035851774001")</f>
        <v>98</v>
      </c>
      <c r="AP113" t="s">
        <f>IF(AN113="","","01")</f>
        <v>98</v>
      </c>
      <c r="BV113">
        <f>データ貼付!BV112</f>
        <v>0</v>
      </c>
    </row>
    <row r="114">
      <c r="B114" t="s">
        <f>IF(データ貼付!AN113="Cash on Delivery",2,IF(データ貼付!AN113="","",0))</f>
        <v>98</v>
      </c>
      <c r="E114" s="2" t="s">
        <f>IF(B114="","",TODAY())</f>
        <v>98</v>
      </c>
      <c r="F114" s="2" t="s">
        <f>IF(データ貼付!AW113="","",DATE(LEFT(データ貼付!AW113,4),MID(データ貼付!AW113,5,2),RIGHT(データ貼付!AW113,2)))</f>
        <v>98</v>
      </c>
      <c r="G114" t="s">
        <f>IF(データ貼付!AV113=4,1820,IF(データ貼付!AV113=12,1416,IF(データ貼付!AV113=14,1416,IF(データ貼付!AV113=16,1618,IF(データ貼付!AV113=1,"0812","")))))</f>
        <v>98</v>
      </c>
      <c r="I114" t="s">
        <f>IF(B114="","",IF(データ貼付!F113="","000-0000-0000",データ貼付!F113))</f>
        <v>98</v>
      </c>
      <c r="K114" t="s">
        <f>IF(データ貼付!M113="","",SUBSTITUTE(データ貼付!M113,"-",""))</f>
        <v>98</v>
      </c>
      <c r="L114" t="s">
        <f>LEFT(SUBSTITUTE(データ貼付!P113," ",""),16)</f>
        <v>98</v>
      </c>
      <c r="M114" t="s">
        <f>MID(SUBSTITUTE(データ貼付!P113," ",""),17,16)</f>
        <v>98</v>
      </c>
      <c r="N114" t="s">
        <f>MID(SUBSTITUTE(データ貼付!P113," ",""),33,16)</f>
        <v>98</v>
      </c>
      <c r="O114" t="s">
        <f>IF(データ貼付!L113="","",データ貼付!J113)</f>
        <v>98</v>
      </c>
      <c r="P114" t="s">
        <f>IF(データ貼付!D113="","",データ貼付!D113)</f>
        <v>98</v>
      </c>
      <c r="T114" s="1" t="s">
        <f>IF(P114="","","03-5851-7740")</f>
        <v>98</v>
      </c>
      <c r="V114" t="s">
        <f>IF(P114="","","121-0011")</f>
        <v>98</v>
      </c>
      <c r="W114" t="s">
        <f>IF(P114="","","東京都足立区中央本町3-5-3")</f>
        <v>98</v>
      </c>
      <c r="Y114" t="s">
        <f>IF(P114="","","株式会社Dealz")</f>
        <v>98</v>
      </c>
      <c r="AB114" t="s">
        <f>IF(P114="","",LEFT(データ貼付!AZ113,25))</f>
        <v>98</v>
      </c>
      <c r="AC114" t="s">
        <f>IF(P114="","",LEFT(データ貼付!BC113,30))</f>
        <v>98</v>
      </c>
      <c r="AH114" t="s">
        <f>IF(B114=2,データ貼付!AF113,"")</f>
        <v>98</v>
      </c>
      <c r="AI114" t="s">
        <f>IFERROR(AH114-ROUND(AH114*100/110,0),"")</f>
        <v>98</v>
      </c>
      <c r="AL114">
        <f>データ貼付!AL113</f>
        <v>0</v>
      </c>
      <c r="AM114">
        <f>データ貼付!AM113</f>
        <v>0</v>
      </c>
      <c r="AN114" t="s">
        <f>IF(B114="","","035851774001")</f>
        <v>98</v>
      </c>
      <c r="AP114" t="s">
        <f>IF(AN114="","","01")</f>
        <v>98</v>
      </c>
      <c r="BV114">
        <f>データ貼付!BV113</f>
        <v>0</v>
      </c>
    </row>
    <row r="115">
      <c r="B115" t="s">
        <f>IF(データ貼付!AN114="Cash on Delivery",2,IF(データ貼付!AN114="","",0))</f>
        <v>98</v>
      </c>
      <c r="E115" s="2" t="s">
        <f>IF(B115="","",TODAY())</f>
        <v>98</v>
      </c>
      <c r="F115" s="2" t="s">
        <f>IF(データ貼付!AW114="","",DATE(LEFT(データ貼付!AW114,4),MID(データ貼付!AW114,5,2),RIGHT(データ貼付!AW114,2)))</f>
        <v>98</v>
      </c>
      <c r="G115" t="s">
        <f>IF(データ貼付!AV114=4,1820,IF(データ貼付!AV114=12,1416,IF(データ貼付!AV114=14,1416,IF(データ貼付!AV114=16,1618,IF(データ貼付!AV114=1,"0812","")))))</f>
        <v>98</v>
      </c>
      <c r="I115" t="s">
        <f>IF(B115="","",IF(データ貼付!F114="","000-0000-0000",データ貼付!F114))</f>
        <v>98</v>
      </c>
      <c r="K115" t="s">
        <f>IF(データ貼付!M114="","",SUBSTITUTE(データ貼付!M114,"-",""))</f>
        <v>98</v>
      </c>
      <c r="L115" t="s">
        <f>LEFT(SUBSTITUTE(データ貼付!P114," ",""),16)</f>
        <v>98</v>
      </c>
      <c r="M115" t="s">
        <f>MID(SUBSTITUTE(データ貼付!P114," ",""),17,16)</f>
        <v>98</v>
      </c>
      <c r="N115" t="s">
        <f>MID(SUBSTITUTE(データ貼付!P114," ",""),33,16)</f>
        <v>98</v>
      </c>
      <c r="O115" t="s">
        <f>IF(データ貼付!L114="","",データ貼付!J114)</f>
        <v>98</v>
      </c>
      <c r="P115" t="s">
        <f>IF(データ貼付!D114="","",データ貼付!D114)</f>
        <v>98</v>
      </c>
      <c r="T115" s="1" t="s">
        <f>IF(P115="","","03-5851-7740")</f>
        <v>98</v>
      </c>
      <c r="V115" t="s">
        <f>IF(P115="","","121-0011")</f>
        <v>98</v>
      </c>
      <c r="W115" t="s">
        <f>IF(P115="","","東京都足立区中央本町3-5-3")</f>
        <v>98</v>
      </c>
      <c r="Y115" t="s">
        <f>IF(P115="","","株式会社Dealz")</f>
        <v>98</v>
      </c>
      <c r="AB115" t="s">
        <f>IF(P115="","",LEFT(データ貼付!AZ114,25))</f>
        <v>98</v>
      </c>
      <c r="AC115" t="s">
        <f>IF(P115="","",LEFT(データ貼付!BC114,30))</f>
        <v>98</v>
      </c>
      <c r="AH115" t="s">
        <f>IF(B115=2,データ貼付!AF114,"")</f>
        <v>98</v>
      </c>
      <c r="AI115" t="s">
        <f>IFERROR(AH115-ROUND(AH115*100/110,0),"")</f>
        <v>98</v>
      </c>
      <c r="AL115">
        <f>データ貼付!AL114</f>
        <v>0</v>
      </c>
      <c r="AM115">
        <f>データ貼付!AM114</f>
        <v>0</v>
      </c>
      <c r="AN115" t="s">
        <f>IF(B115="","","035851774001")</f>
        <v>98</v>
      </c>
      <c r="AP115" t="s">
        <f>IF(AN115="","","01")</f>
        <v>98</v>
      </c>
      <c r="BV115">
        <f>データ貼付!BV114</f>
        <v>0</v>
      </c>
    </row>
    <row r="116">
      <c r="B116" t="s">
        <f>IF(データ貼付!AN115="Cash on Delivery",2,IF(データ貼付!AN115="","",0))</f>
        <v>98</v>
      </c>
      <c r="E116" s="2" t="s">
        <f>IF(B116="","",TODAY())</f>
        <v>98</v>
      </c>
      <c r="F116" s="2" t="s">
        <f>IF(データ貼付!AW115="","",DATE(LEFT(データ貼付!AW115,4),MID(データ貼付!AW115,5,2),RIGHT(データ貼付!AW115,2)))</f>
        <v>98</v>
      </c>
      <c r="G116" t="s">
        <f>IF(データ貼付!AV115=4,1820,IF(データ貼付!AV115=12,1416,IF(データ貼付!AV115=14,1416,IF(データ貼付!AV115=16,1618,IF(データ貼付!AV115=1,"0812","")))))</f>
        <v>98</v>
      </c>
      <c r="I116" t="s">
        <f>IF(B116="","",IF(データ貼付!F115="","000-0000-0000",データ貼付!F115))</f>
        <v>98</v>
      </c>
      <c r="K116" t="s">
        <f>IF(データ貼付!M115="","",SUBSTITUTE(データ貼付!M115,"-",""))</f>
        <v>98</v>
      </c>
      <c r="L116" t="s">
        <f>LEFT(SUBSTITUTE(データ貼付!P115," ",""),16)</f>
        <v>98</v>
      </c>
      <c r="M116" t="s">
        <f>MID(SUBSTITUTE(データ貼付!P115," ",""),17,16)</f>
        <v>98</v>
      </c>
      <c r="N116" t="s">
        <f>MID(SUBSTITUTE(データ貼付!P115," ",""),33,16)</f>
        <v>98</v>
      </c>
      <c r="O116" t="s">
        <f>IF(データ貼付!L115="","",データ貼付!J115)</f>
        <v>98</v>
      </c>
      <c r="P116" t="s">
        <f>IF(データ貼付!D115="","",データ貼付!D115)</f>
        <v>98</v>
      </c>
      <c r="T116" s="1" t="s">
        <f>IF(P116="","","03-5851-7740")</f>
        <v>98</v>
      </c>
      <c r="V116" t="s">
        <f>IF(P116="","","121-0011")</f>
        <v>98</v>
      </c>
      <c r="W116" t="s">
        <f>IF(P116="","","東京都足立区中央本町3-5-3")</f>
        <v>98</v>
      </c>
      <c r="Y116" t="s">
        <f>IF(P116="","","株式会社Dealz")</f>
        <v>98</v>
      </c>
      <c r="AB116" t="s">
        <f>IF(P116="","",LEFT(データ貼付!AZ115,25))</f>
        <v>98</v>
      </c>
      <c r="AC116" t="s">
        <f>IF(P116="","",LEFT(データ貼付!BC115,30))</f>
        <v>98</v>
      </c>
      <c r="AH116" t="s">
        <f>IF(B116=2,データ貼付!AF115,"")</f>
        <v>98</v>
      </c>
      <c r="AI116" t="s">
        <f>IFERROR(AH116-ROUND(AH116*100/110,0),"")</f>
        <v>98</v>
      </c>
      <c r="AL116">
        <f>データ貼付!AL115</f>
        <v>0</v>
      </c>
      <c r="AM116">
        <f>データ貼付!AM115</f>
        <v>0</v>
      </c>
      <c r="AN116" t="s">
        <f>IF(B116="","","035851774001")</f>
        <v>98</v>
      </c>
      <c r="AP116" t="s">
        <f>IF(AN116="","","01")</f>
        <v>98</v>
      </c>
      <c r="BV116">
        <f>データ貼付!BV115</f>
        <v>0</v>
      </c>
    </row>
    <row r="117">
      <c r="B117" t="s">
        <f>IF(データ貼付!AN116="Cash on Delivery",2,IF(データ貼付!AN116="","",0))</f>
        <v>98</v>
      </c>
      <c r="E117" s="2" t="s">
        <f>IF(B117="","",TODAY())</f>
        <v>98</v>
      </c>
      <c r="F117" s="2" t="s">
        <f>IF(データ貼付!AW116="","",DATE(LEFT(データ貼付!AW116,4),MID(データ貼付!AW116,5,2),RIGHT(データ貼付!AW116,2)))</f>
        <v>98</v>
      </c>
      <c r="G117" t="s">
        <f>IF(データ貼付!AV116=4,1820,IF(データ貼付!AV116=12,1416,IF(データ貼付!AV116=14,1416,IF(データ貼付!AV116=16,1618,IF(データ貼付!AV116=1,"0812","")))))</f>
        <v>98</v>
      </c>
      <c r="I117" t="s">
        <f>IF(B117="","",IF(データ貼付!F116="","000-0000-0000",データ貼付!F116))</f>
        <v>98</v>
      </c>
      <c r="K117" t="s">
        <f>IF(データ貼付!M116="","",SUBSTITUTE(データ貼付!M116,"-",""))</f>
        <v>98</v>
      </c>
      <c r="L117" t="s">
        <f>LEFT(SUBSTITUTE(データ貼付!P116," ",""),16)</f>
        <v>98</v>
      </c>
      <c r="M117" t="s">
        <f>MID(SUBSTITUTE(データ貼付!P116," ",""),17,16)</f>
        <v>98</v>
      </c>
      <c r="N117" t="s">
        <f>MID(SUBSTITUTE(データ貼付!P116," ",""),33,16)</f>
        <v>98</v>
      </c>
      <c r="O117" t="s">
        <f>IF(データ貼付!L116="","",データ貼付!J116)</f>
        <v>98</v>
      </c>
      <c r="P117" t="s">
        <f>IF(データ貼付!D116="","",データ貼付!D116)</f>
        <v>98</v>
      </c>
      <c r="T117" s="1" t="s">
        <f>IF(P117="","","03-5851-7740")</f>
        <v>98</v>
      </c>
      <c r="V117" t="s">
        <f>IF(P117="","","121-0011")</f>
        <v>98</v>
      </c>
      <c r="W117" t="s">
        <f>IF(P117="","","東京都足立区中央本町3-5-3")</f>
        <v>98</v>
      </c>
      <c r="Y117" t="s">
        <f>IF(P117="","","株式会社Dealz")</f>
        <v>98</v>
      </c>
      <c r="AB117" t="s">
        <f>IF(P117="","",LEFT(データ貼付!AZ116,25))</f>
        <v>98</v>
      </c>
      <c r="AC117" t="s">
        <f>IF(P117="","",LEFT(データ貼付!BC116,30))</f>
        <v>98</v>
      </c>
      <c r="AH117" t="s">
        <f>IF(B117=2,データ貼付!AF116,"")</f>
        <v>98</v>
      </c>
      <c r="AI117" t="s">
        <f>IFERROR(AH117-ROUND(AH117*100/110,0),"")</f>
        <v>98</v>
      </c>
      <c r="AL117">
        <f>データ貼付!AL116</f>
        <v>0</v>
      </c>
      <c r="AM117">
        <f>データ貼付!AM116</f>
        <v>0</v>
      </c>
      <c r="AN117" t="s">
        <f>IF(B117="","","035851774001")</f>
        <v>98</v>
      </c>
      <c r="AP117" t="s">
        <f>IF(AN117="","","01")</f>
        <v>98</v>
      </c>
      <c r="BV117">
        <f>データ貼付!BV116</f>
        <v>0</v>
      </c>
    </row>
    <row r="118">
      <c r="B118" t="s">
        <f>IF(データ貼付!AN117="Cash on Delivery",2,IF(データ貼付!AN117="","",0))</f>
        <v>98</v>
      </c>
      <c r="E118" s="2" t="s">
        <f>IF(B118="","",TODAY())</f>
        <v>98</v>
      </c>
      <c r="F118" s="2" t="s">
        <f>IF(データ貼付!AW117="","",DATE(LEFT(データ貼付!AW117,4),MID(データ貼付!AW117,5,2),RIGHT(データ貼付!AW117,2)))</f>
        <v>98</v>
      </c>
      <c r="G118" t="s">
        <f>IF(データ貼付!AV117=4,1820,IF(データ貼付!AV117=12,1416,IF(データ貼付!AV117=14,1416,IF(データ貼付!AV117=16,1618,IF(データ貼付!AV117=1,"0812","")))))</f>
        <v>98</v>
      </c>
      <c r="I118" t="s">
        <f>IF(B118="","",IF(データ貼付!F117="","000-0000-0000",データ貼付!F117))</f>
        <v>98</v>
      </c>
      <c r="K118" t="s">
        <f>IF(データ貼付!M117="","",SUBSTITUTE(データ貼付!M117,"-",""))</f>
        <v>98</v>
      </c>
      <c r="L118" t="s">
        <f>LEFT(SUBSTITUTE(データ貼付!P117," ",""),16)</f>
        <v>98</v>
      </c>
      <c r="M118" t="s">
        <f>MID(SUBSTITUTE(データ貼付!P117," ",""),17,16)</f>
        <v>98</v>
      </c>
      <c r="N118" t="s">
        <f>MID(SUBSTITUTE(データ貼付!P117," ",""),33,16)</f>
        <v>98</v>
      </c>
      <c r="O118" t="s">
        <f>IF(データ貼付!L117="","",データ貼付!J117)</f>
        <v>98</v>
      </c>
      <c r="P118" t="s">
        <f>IF(データ貼付!D117="","",データ貼付!D117)</f>
        <v>98</v>
      </c>
      <c r="T118" s="1" t="s">
        <f>IF(P118="","","03-5851-7740")</f>
        <v>98</v>
      </c>
      <c r="V118" t="s">
        <f>IF(P118="","","121-0011")</f>
        <v>98</v>
      </c>
      <c r="W118" t="s">
        <f>IF(P118="","","東京都足立区中央本町3-5-3")</f>
        <v>98</v>
      </c>
      <c r="Y118" t="s">
        <f>IF(P118="","","株式会社Dealz")</f>
        <v>98</v>
      </c>
      <c r="AB118" t="s">
        <f>IF(P118="","",LEFT(データ貼付!AZ117,25))</f>
        <v>98</v>
      </c>
      <c r="AC118" t="s">
        <f>IF(P118="","",LEFT(データ貼付!BC117,30))</f>
        <v>98</v>
      </c>
      <c r="AH118" t="s">
        <f>IF(B118=2,データ貼付!AF117,"")</f>
        <v>98</v>
      </c>
      <c r="AI118" t="s">
        <f>IFERROR(AH118-ROUND(AH118*100/110,0),"")</f>
        <v>98</v>
      </c>
      <c r="AL118">
        <f>データ貼付!AL117</f>
        <v>0</v>
      </c>
      <c r="AM118">
        <f>データ貼付!AM117</f>
        <v>0</v>
      </c>
      <c r="AN118" t="s">
        <f>IF(B118="","","035851774001")</f>
        <v>98</v>
      </c>
      <c r="AP118" t="s">
        <f>IF(AN118="","","01")</f>
        <v>98</v>
      </c>
      <c r="BV118">
        <f>データ貼付!BV117</f>
        <v>0</v>
      </c>
    </row>
    <row r="119">
      <c r="B119" t="s">
        <f>IF(データ貼付!AN118="Cash on Delivery",2,IF(データ貼付!AN118="","",0))</f>
        <v>98</v>
      </c>
      <c r="E119" s="2" t="s">
        <f>IF(B119="","",TODAY())</f>
        <v>98</v>
      </c>
      <c r="F119" s="2" t="s">
        <f>IF(データ貼付!AW118="","",DATE(LEFT(データ貼付!AW118,4),MID(データ貼付!AW118,5,2),RIGHT(データ貼付!AW118,2)))</f>
        <v>98</v>
      </c>
      <c r="G119" t="s">
        <f>IF(データ貼付!AV118=4,1820,IF(データ貼付!AV118=12,1416,IF(データ貼付!AV118=14,1416,IF(データ貼付!AV118=16,1618,IF(データ貼付!AV118=1,"0812","")))))</f>
        <v>98</v>
      </c>
      <c r="I119" t="s">
        <f>IF(B119="","",IF(データ貼付!F118="","000-0000-0000",データ貼付!F118))</f>
        <v>98</v>
      </c>
      <c r="K119" t="s">
        <f>IF(データ貼付!M118="","",SUBSTITUTE(データ貼付!M118,"-",""))</f>
        <v>98</v>
      </c>
      <c r="L119" t="s">
        <f>LEFT(SUBSTITUTE(データ貼付!P118," ",""),16)</f>
        <v>98</v>
      </c>
      <c r="M119" t="s">
        <f>MID(SUBSTITUTE(データ貼付!P118," ",""),17,16)</f>
        <v>98</v>
      </c>
      <c r="N119" t="s">
        <f>MID(SUBSTITUTE(データ貼付!P118," ",""),33,16)</f>
        <v>98</v>
      </c>
      <c r="O119" t="s">
        <f>IF(データ貼付!L118="","",データ貼付!J118)</f>
        <v>98</v>
      </c>
      <c r="P119" t="s">
        <f>IF(データ貼付!D118="","",データ貼付!D118)</f>
        <v>98</v>
      </c>
      <c r="T119" s="1" t="s">
        <f>IF(P119="","","03-5851-7740")</f>
        <v>98</v>
      </c>
      <c r="V119" t="s">
        <f>IF(P119="","","121-0011")</f>
        <v>98</v>
      </c>
      <c r="W119" t="s">
        <f>IF(P119="","","東京都足立区中央本町3-5-3")</f>
        <v>98</v>
      </c>
      <c r="Y119" t="s">
        <f>IF(P119="","","株式会社Dealz")</f>
        <v>98</v>
      </c>
      <c r="AB119" t="s">
        <f>IF(P119="","",LEFT(データ貼付!AZ118,25))</f>
        <v>98</v>
      </c>
      <c r="AC119" t="s">
        <f>IF(P119="","",LEFT(データ貼付!BC118,30))</f>
        <v>98</v>
      </c>
      <c r="AH119" t="s">
        <f>IF(B119=2,データ貼付!AF118,"")</f>
        <v>98</v>
      </c>
      <c r="AI119" t="s">
        <f>IFERROR(AH119-ROUND(AH119*100/110,0),"")</f>
        <v>98</v>
      </c>
      <c r="AL119">
        <f>データ貼付!AL118</f>
        <v>0</v>
      </c>
      <c r="AM119">
        <f>データ貼付!AM118</f>
        <v>0</v>
      </c>
      <c r="AN119" t="s">
        <f>IF(B119="","","035851774001")</f>
        <v>98</v>
      </c>
      <c r="AP119" t="s">
        <f>IF(AN119="","","01")</f>
        <v>98</v>
      </c>
      <c r="BV119">
        <f>データ貼付!BV118</f>
        <v>0</v>
      </c>
    </row>
    <row r="120">
      <c r="B120" t="s">
        <f>IF(データ貼付!AN119="Cash on Delivery",2,IF(データ貼付!AN119="","",0))</f>
        <v>98</v>
      </c>
      <c r="E120" s="2" t="s">
        <f>IF(B120="","",TODAY())</f>
        <v>98</v>
      </c>
      <c r="F120" s="2" t="s">
        <f>IF(データ貼付!AW119="","",DATE(LEFT(データ貼付!AW119,4),MID(データ貼付!AW119,5,2),RIGHT(データ貼付!AW119,2)))</f>
        <v>98</v>
      </c>
      <c r="G120" t="s">
        <f>IF(データ貼付!AV119=4,1820,IF(データ貼付!AV119=12,1416,IF(データ貼付!AV119=14,1416,IF(データ貼付!AV119=16,1618,IF(データ貼付!AV119=1,"0812","")))))</f>
        <v>98</v>
      </c>
      <c r="I120" t="s">
        <f>IF(B120="","",IF(データ貼付!F119="","000-0000-0000",データ貼付!F119))</f>
        <v>98</v>
      </c>
      <c r="K120" t="s">
        <f>IF(データ貼付!M119="","",SUBSTITUTE(データ貼付!M119,"-",""))</f>
        <v>98</v>
      </c>
      <c r="L120" t="s">
        <f>LEFT(SUBSTITUTE(データ貼付!P119," ",""),16)</f>
        <v>98</v>
      </c>
      <c r="M120" t="s">
        <f>MID(SUBSTITUTE(データ貼付!P119," ",""),17,16)</f>
        <v>98</v>
      </c>
      <c r="N120" t="s">
        <f>MID(SUBSTITUTE(データ貼付!P119," ",""),33,16)</f>
        <v>98</v>
      </c>
      <c r="O120" t="s">
        <f>IF(データ貼付!L119="","",データ貼付!J119)</f>
        <v>98</v>
      </c>
      <c r="P120" t="s">
        <f>IF(データ貼付!D119="","",データ貼付!D119)</f>
        <v>98</v>
      </c>
      <c r="T120" s="1" t="s">
        <f>IF(P120="","","03-5851-7740")</f>
        <v>98</v>
      </c>
      <c r="V120" t="s">
        <f>IF(P120="","","121-0011")</f>
        <v>98</v>
      </c>
      <c r="W120" t="s">
        <f>IF(P120="","","東京都足立区中央本町3-5-3")</f>
        <v>98</v>
      </c>
      <c r="Y120" t="s">
        <f>IF(P120="","","株式会社Dealz")</f>
        <v>98</v>
      </c>
      <c r="AB120" t="s">
        <f>IF(P120="","",LEFT(データ貼付!AZ119,25))</f>
        <v>98</v>
      </c>
      <c r="AC120" t="s">
        <f>IF(P120="","",LEFT(データ貼付!BC119,30))</f>
        <v>98</v>
      </c>
      <c r="AH120" t="s">
        <f>IF(B120=2,データ貼付!AF119,"")</f>
        <v>98</v>
      </c>
      <c r="AI120" t="s">
        <f>IFERROR(AH120-ROUND(AH120*100/110,0),"")</f>
        <v>98</v>
      </c>
      <c r="AL120">
        <f>データ貼付!AL119</f>
        <v>0</v>
      </c>
      <c r="AM120">
        <f>データ貼付!AM119</f>
        <v>0</v>
      </c>
      <c r="AN120" t="s">
        <f>IF(B120="","","035851774001")</f>
        <v>98</v>
      </c>
      <c r="AP120" t="s">
        <f>IF(AN120="","","01")</f>
        <v>98</v>
      </c>
      <c r="BV120">
        <f>データ貼付!BV119</f>
        <v>0</v>
      </c>
    </row>
    <row r="121">
      <c r="B121" t="s">
        <f>IF(データ貼付!AN120="Cash on Delivery",2,IF(データ貼付!AN120="","",0))</f>
        <v>98</v>
      </c>
      <c r="E121" s="2" t="s">
        <f>IF(B121="","",TODAY())</f>
        <v>98</v>
      </c>
      <c r="F121" s="2" t="s">
        <f>IF(データ貼付!AW120="","",DATE(LEFT(データ貼付!AW120,4),MID(データ貼付!AW120,5,2),RIGHT(データ貼付!AW120,2)))</f>
        <v>98</v>
      </c>
      <c r="G121" t="s">
        <f>IF(データ貼付!AV120=4,1820,IF(データ貼付!AV120=12,1416,IF(データ貼付!AV120=14,1416,IF(データ貼付!AV120=16,1618,IF(データ貼付!AV120=1,"0812","")))))</f>
        <v>98</v>
      </c>
      <c r="I121" t="s">
        <f>IF(B121="","",IF(データ貼付!F120="","000-0000-0000",データ貼付!F120))</f>
        <v>98</v>
      </c>
      <c r="K121" t="s">
        <f>IF(データ貼付!M120="","",SUBSTITUTE(データ貼付!M120,"-",""))</f>
        <v>98</v>
      </c>
      <c r="L121" t="s">
        <f>LEFT(SUBSTITUTE(データ貼付!P120," ",""),16)</f>
        <v>98</v>
      </c>
      <c r="M121" t="s">
        <f>MID(SUBSTITUTE(データ貼付!P120," ",""),17,16)</f>
        <v>98</v>
      </c>
      <c r="N121" t="s">
        <f>MID(SUBSTITUTE(データ貼付!P120," ",""),33,16)</f>
        <v>98</v>
      </c>
      <c r="O121" t="s">
        <f>IF(データ貼付!L120="","",データ貼付!J120)</f>
        <v>98</v>
      </c>
      <c r="P121" t="s">
        <f>IF(データ貼付!D120="","",データ貼付!D120)</f>
        <v>98</v>
      </c>
      <c r="T121" s="1" t="s">
        <f>IF(P121="","","03-5851-7740")</f>
        <v>98</v>
      </c>
      <c r="V121" t="s">
        <f>IF(P121="","","121-0011")</f>
        <v>98</v>
      </c>
      <c r="W121" t="s">
        <f>IF(P121="","","東京都足立区中央本町3-5-3")</f>
        <v>98</v>
      </c>
      <c r="Y121" t="s">
        <f>IF(P121="","","株式会社Dealz")</f>
        <v>98</v>
      </c>
      <c r="AB121" t="s">
        <f>IF(P121="","",LEFT(データ貼付!AZ120,25))</f>
        <v>98</v>
      </c>
      <c r="AC121" t="s">
        <f>IF(P121="","",LEFT(データ貼付!BC120,30))</f>
        <v>98</v>
      </c>
      <c r="AH121" t="s">
        <f>IF(B121=2,データ貼付!AF120,"")</f>
        <v>98</v>
      </c>
      <c r="AI121" t="s">
        <f>IFERROR(AH121-ROUND(AH121*100/110,0),"")</f>
        <v>98</v>
      </c>
      <c r="AL121">
        <f>データ貼付!AL120</f>
        <v>0</v>
      </c>
      <c r="AM121">
        <f>データ貼付!AM120</f>
        <v>0</v>
      </c>
      <c r="AN121" t="s">
        <f>IF(B121="","","035851774001")</f>
        <v>98</v>
      </c>
      <c r="AP121" t="s">
        <f>IF(AN121="","","01")</f>
        <v>98</v>
      </c>
      <c r="BV121">
        <f>データ貼付!BV120</f>
        <v>0</v>
      </c>
    </row>
    <row r="122">
      <c r="B122" t="s">
        <f>IF(データ貼付!AN121="Cash on Delivery",2,IF(データ貼付!AN121="","",0))</f>
        <v>98</v>
      </c>
      <c r="E122" s="2" t="s">
        <f>IF(B122="","",TODAY())</f>
        <v>98</v>
      </c>
      <c r="F122" s="2" t="s">
        <f>IF(データ貼付!AW121="","",DATE(LEFT(データ貼付!AW121,4),MID(データ貼付!AW121,5,2),RIGHT(データ貼付!AW121,2)))</f>
        <v>98</v>
      </c>
      <c r="G122" t="s">
        <f>IF(データ貼付!AV121=4,1820,IF(データ貼付!AV121=12,1416,IF(データ貼付!AV121=14,1416,IF(データ貼付!AV121=16,1618,IF(データ貼付!AV121=1,"0812","")))))</f>
        <v>98</v>
      </c>
      <c r="I122" t="s">
        <f>IF(B122="","",IF(データ貼付!F121="","000-0000-0000",データ貼付!F121))</f>
        <v>98</v>
      </c>
      <c r="K122" t="s">
        <f>IF(データ貼付!M121="","",SUBSTITUTE(データ貼付!M121,"-",""))</f>
        <v>98</v>
      </c>
      <c r="L122" t="s">
        <f>LEFT(SUBSTITUTE(データ貼付!P121," ",""),16)</f>
        <v>98</v>
      </c>
      <c r="M122" t="s">
        <f>MID(SUBSTITUTE(データ貼付!P121," ",""),17,16)</f>
        <v>98</v>
      </c>
      <c r="N122" t="s">
        <f>MID(SUBSTITUTE(データ貼付!P121," ",""),33,16)</f>
        <v>98</v>
      </c>
      <c r="O122" t="s">
        <f>IF(データ貼付!L121="","",データ貼付!J121)</f>
        <v>98</v>
      </c>
      <c r="P122" t="s">
        <f>IF(データ貼付!D121="","",データ貼付!D121)</f>
        <v>98</v>
      </c>
      <c r="T122" s="1" t="s">
        <f>IF(P122="","","03-5851-7740")</f>
        <v>98</v>
      </c>
      <c r="V122" t="s">
        <f>IF(P122="","","121-0011")</f>
        <v>98</v>
      </c>
      <c r="W122" t="s">
        <f>IF(P122="","","東京都足立区中央本町3-5-3")</f>
        <v>98</v>
      </c>
      <c r="Y122" t="s">
        <f>IF(P122="","","株式会社Dealz")</f>
        <v>98</v>
      </c>
      <c r="AB122" t="s">
        <f>IF(P122="","",LEFT(データ貼付!AZ121,25))</f>
        <v>98</v>
      </c>
      <c r="AC122" t="s">
        <f>IF(P122="","",LEFT(データ貼付!BC121,30))</f>
        <v>98</v>
      </c>
      <c r="AH122" t="s">
        <f>IF(B122=2,データ貼付!AF121,"")</f>
        <v>98</v>
      </c>
      <c r="AI122" t="s">
        <f>IFERROR(AH122-ROUND(AH122*100/110,0),"")</f>
        <v>98</v>
      </c>
      <c r="AL122">
        <f>データ貼付!AL121</f>
        <v>0</v>
      </c>
      <c r="AM122">
        <f>データ貼付!AM121</f>
        <v>0</v>
      </c>
      <c r="AN122" t="s">
        <f>IF(B122="","","035851774001")</f>
        <v>98</v>
      </c>
      <c r="AP122" t="s">
        <f>IF(AN122="","","01")</f>
        <v>98</v>
      </c>
      <c r="BV122">
        <f>データ貼付!BV121</f>
        <v>0</v>
      </c>
    </row>
    <row r="123">
      <c r="B123" t="s">
        <f>IF(データ貼付!AN122="Cash on Delivery",2,IF(データ貼付!AN122="","",0))</f>
        <v>98</v>
      </c>
      <c r="E123" s="2" t="s">
        <f>IF(B123="","",TODAY())</f>
        <v>98</v>
      </c>
      <c r="F123" s="2" t="s">
        <f>IF(データ貼付!AW122="","",DATE(LEFT(データ貼付!AW122,4),MID(データ貼付!AW122,5,2),RIGHT(データ貼付!AW122,2)))</f>
        <v>98</v>
      </c>
      <c r="G123" t="s">
        <f>IF(データ貼付!AV122=4,1820,IF(データ貼付!AV122=12,1416,IF(データ貼付!AV122=14,1416,IF(データ貼付!AV122=16,1618,IF(データ貼付!AV122=1,"0812","")))))</f>
        <v>98</v>
      </c>
      <c r="I123" t="s">
        <f>IF(B123="","",IF(データ貼付!F122="","000-0000-0000",データ貼付!F122))</f>
        <v>98</v>
      </c>
      <c r="K123" t="s">
        <f>IF(データ貼付!M122="","",SUBSTITUTE(データ貼付!M122,"-",""))</f>
        <v>98</v>
      </c>
      <c r="L123" t="s">
        <f>LEFT(SUBSTITUTE(データ貼付!P122," ",""),16)</f>
        <v>98</v>
      </c>
      <c r="M123" t="s">
        <f>MID(SUBSTITUTE(データ貼付!P122," ",""),17,16)</f>
        <v>98</v>
      </c>
      <c r="N123" t="s">
        <f>MID(SUBSTITUTE(データ貼付!P122," ",""),33,16)</f>
        <v>98</v>
      </c>
      <c r="O123" t="s">
        <f>IF(データ貼付!L122="","",データ貼付!J122)</f>
        <v>98</v>
      </c>
      <c r="P123" t="s">
        <f>IF(データ貼付!D122="","",データ貼付!D122)</f>
        <v>98</v>
      </c>
      <c r="T123" s="1" t="s">
        <f>IF(P123="","","03-5851-7740")</f>
        <v>98</v>
      </c>
      <c r="V123" t="s">
        <f>IF(P123="","","121-0011")</f>
        <v>98</v>
      </c>
      <c r="W123" t="s">
        <f>IF(P123="","","東京都足立区中央本町3-5-3")</f>
        <v>98</v>
      </c>
      <c r="Y123" t="s">
        <f>IF(P123="","","株式会社Dealz")</f>
        <v>98</v>
      </c>
      <c r="AB123" t="s">
        <f>IF(P123="","",LEFT(データ貼付!AZ122,25))</f>
        <v>98</v>
      </c>
      <c r="AC123" t="s">
        <f>IF(P123="","",LEFT(データ貼付!BC122,30))</f>
        <v>98</v>
      </c>
      <c r="AH123" t="s">
        <f>IF(B123=2,データ貼付!AF122,"")</f>
        <v>98</v>
      </c>
      <c r="AI123" t="s">
        <f>IFERROR(AH123-ROUND(AH123*100/110,0),"")</f>
        <v>98</v>
      </c>
      <c r="AL123">
        <f>データ貼付!AL122</f>
        <v>0</v>
      </c>
      <c r="AM123">
        <f>データ貼付!AM122</f>
        <v>0</v>
      </c>
      <c r="AN123" t="s">
        <f>IF(B123="","","035851774001")</f>
        <v>98</v>
      </c>
      <c r="AP123" t="s">
        <f>IF(AN123="","","01")</f>
        <v>98</v>
      </c>
      <c r="BV123">
        <f>データ貼付!BV122</f>
        <v>0</v>
      </c>
    </row>
    <row r="124">
      <c r="B124" t="s">
        <f>IF(データ貼付!AN123="Cash on Delivery",2,IF(データ貼付!AN123="","",0))</f>
        <v>98</v>
      </c>
      <c r="E124" s="2" t="s">
        <f>IF(B124="","",TODAY())</f>
        <v>98</v>
      </c>
      <c r="F124" s="2" t="s">
        <f>IF(データ貼付!AW123="","",DATE(LEFT(データ貼付!AW123,4),MID(データ貼付!AW123,5,2),RIGHT(データ貼付!AW123,2)))</f>
        <v>98</v>
      </c>
      <c r="G124" t="s">
        <f>IF(データ貼付!AV123=4,1820,IF(データ貼付!AV123=12,1416,IF(データ貼付!AV123=14,1416,IF(データ貼付!AV123=16,1618,IF(データ貼付!AV123=1,"0812","")))))</f>
        <v>98</v>
      </c>
      <c r="I124" t="s">
        <f>IF(B124="","",IF(データ貼付!F123="","000-0000-0000",データ貼付!F123))</f>
        <v>98</v>
      </c>
      <c r="K124" t="s">
        <f>IF(データ貼付!M123="","",SUBSTITUTE(データ貼付!M123,"-",""))</f>
        <v>98</v>
      </c>
      <c r="L124" t="s">
        <f>LEFT(SUBSTITUTE(データ貼付!P123," ",""),16)</f>
        <v>98</v>
      </c>
      <c r="M124" t="s">
        <f>MID(SUBSTITUTE(データ貼付!P123," ",""),17,16)</f>
        <v>98</v>
      </c>
      <c r="N124" t="s">
        <f>MID(SUBSTITUTE(データ貼付!P123," ",""),33,16)</f>
        <v>98</v>
      </c>
      <c r="O124" t="s">
        <f>IF(データ貼付!L123="","",データ貼付!J123)</f>
        <v>98</v>
      </c>
      <c r="P124" t="s">
        <f>IF(データ貼付!D123="","",データ貼付!D123)</f>
        <v>98</v>
      </c>
      <c r="T124" s="1" t="s">
        <f>IF(P124="","","03-5851-7740")</f>
        <v>98</v>
      </c>
      <c r="V124" t="s">
        <f>IF(P124="","","121-0011")</f>
        <v>98</v>
      </c>
      <c r="W124" t="s">
        <f>IF(P124="","","東京都足立区中央本町3-5-3")</f>
        <v>98</v>
      </c>
      <c r="Y124" t="s">
        <f>IF(P124="","","株式会社Dealz")</f>
        <v>98</v>
      </c>
      <c r="AB124" t="s">
        <f>IF(P124="","",LEFT(データ貼付!AZ123,25))</f>
        <v>98</v>
      </c>
      <c r="AC124" t="s">
        <f>IF(P124="","",LEFT(データ貼付!BC123,30))</f>
        <v>98</v>
      </c>
      <c r="AH124" t="s">
        <f>IF(B124=2,データ貼付!AF123,"")</f>
        <v>98</v>
      </c>
      <c r="AI124" t="s">
        <f>IFERROR(AH124-ROUND(AH124*100/110,0),"")</f>
        <v>98</v>
      </c>
      <c r="AL124">
        <f>データ貼付!AL123</f>
        <v>0</v>
      </c>
      <c r="AM124">
        <f>データ貼付!AM123</f>
        <v>0</v>
      </c>
      <c r="AN124" t="s">
        <f>IF(B124="","","035851774001")</f>
        <v>98</v>
      </c>
      <c r="AP124" t="s">
        <f>IF(AN124="","","01")</f>
        <v>98</v>
      </c>
      <c r="BV124">
        <f>データ貼付!BV123</f>
        <v>0</v>
      </c>
    </row>
    <row r="125">
      <c r="B125" t="s">
        <f>IF(データ貼付!AN124="Cash on Delivery",2,IF(データ貼付!AN124="","",0))</f>
        <v>98</v>
      </c>
      <c r="E125" s="2" t="s">
        <f>IF(B125="","",TODAY())</f>
        <v>98</v>
      </c>
      <c r="F125" s="2" t="s">
        <f>IF(データ貼付!AW124="","",DATE(LEFT(データ貼付!AW124,4),MID(データ貼付!AW124,5,2),RIGHT(データ貼付!AW124,2)))</f>
        <v>98</v>
      </c>
      <c r="G125" t="s">
        <f>IF(データ貼付!AV124=4,1820,IF(データ貼付!AV124=12,1416,IF(データ貼付!AV124=14,1416,IF(データ貼付!AV124=16,1618,IF(データ貼付!AV124=1,"0812","")))))</f>
        <v>98</v>
      </c>
      <c r="I125" t="s">
        <f>IF(B125="","",IF(データ貼付!F124="","000-0000-0000",データ貼付!F124))</f>
        <v>98</v>
      </c>
      <c r="K125" t="s">
        <f>IF(データ貼付!M124="","",SUBSTITUTE(データ貼付!M124,"-",""))</f>
        <v>98</v>
      </c>
      <c r="L125" t="s">
        <f>LEFT(SUBSTITUTE(データ貼付!P124," ",""),16)</f>
        <v>98</v>
      </c>
      <c r="M125" t="s">
        <f>MID(SUBSTITUTE(データ貼付!P124," ",""),17,16)</f>
        <v>98</v>
      </c>
      <c r="N125" t="s">
        <f>MID(SUBSTITUTE(データ貼付!P124," ",""),33,16)</f>
        <v>98</v>
      </c>
      <c r="O125" t="s">
        <f>IF(データ貼付!L124="","",データ貼付!J124)</f>
        <v>98</v>
      </c>
      <c r="P125" t="s">
        <f>IF(データ貼付!D124="","",データ貼付!D124)</f>
        <v>98</v>
      </c>
      <c r="T125" s="1" t="s">
        <f>IF(P125="","","03-5851-7740")</f>
        <v>98</v>
      </c>
      <c r="V125" t="s">
        <f>IF(P125="","","121-0011")</f>
        <v>98</v>
      </c>
      <c r="W125" t="s">
        <f>IF(P125="","","東京都足立区中央本町3-5-3")</f>
        <v>98</v>
      </c>
      <c r="Y125" t="s">
        <f>IF(P125="","","株式会社Dealz")</f>
        <v>98</v>
      </c>
      <c r="AB125" t="s">
        <f>IF(P125="","",LEFT(データ貼付!AZ124,25))</f>
        <v>98</v>
      </c>
      <c r="AC125" t="s">
        <f>IF(P125="","",LEFT(データ貼付!BC124,30))</f>
        <v>98</v>
      </c>
      <c r="AH125" t="s">
        <f>IF(B125=2,データ貼付!AF124,"")</f>
        <v>98</v>
      </c>
      <c r="AI125" t="s">
        <f>IFERROR(AH125-ROUND(AH125*100/110,0),"")</f>
        <v>98</v>
      </c>
      <c r="AL125">
        <f>データ貼付!AL124</f>
        <v>0</v>
      </c>
      <c r="AM125">
        <f>データ貼付!AM124</f>
        <v>0</v>
      </c>
      <c r="AN125" t="s">
        <f>IF(B125="","","035851774001")</f>
        <v>98</v>
      </c>
      <c r="AP125" t="s">
        <f>IF(AN125="","","01")</f>
        <v>98</v>
      </c>
      <c r="BV125">
        <f>データ貼付!BV124</f>
        <v>0</v>
      </c>
    </row>
    <row r="126">
      <c r="B126" t="s">
        <f>IF(データ貼付!AN125="Cash on Delivery",2,IF(データ貼付!AN125="","",0))</f>
        <v>98</v>
      </c>
      <c r="E126" s="2" t="s">
        <f>IF(B126="","",TODAY())</f>
        <v>98</v>
      </c>
      <c r="F126" s="2" t="s">
        <f>IF(データ貼付!AW125="","",DATE(LEFT(データ貼付!AW125,4),MID(データ貼付!AW125,5,2),RIGHT(データ貼付!AW125,2)))</f>
        <v>98</v>
      </c>
      <c r="G126" t="s">
        <f>IF(データ貼付!AV125=4,1820,IF(データ貼付!AV125=12,1416,IF(データ貼付!AV125=14,1416,IF(データ貼付!AV125=16,1618,IF(データ貼付!AV125=1,"0812","")))))</f>
        <v>98</v>
      </c>
      <c r="I126" t="s">
        <f>IF(B126="","",IF(データ貼付!F125="","000-0000-0000",データ貼付!F125))</f>
        <v>98</v>
      </c>
      <c r="K126" t="s">
        <f>IF(データ貼付!M125="","",SUBSTITUTE(データ貼付!M125,"-",""))</f>
        <v>98</v>
      </c>
      <c r="L126" t="s">
        <f>LEFT(SUBSTITUTE(データ貼付!P125," ",""),16)</f>
        <v>98</v>
      </c>
      <c r="M126" t="s">
        <f>MID(SUBSTITUTE(データ貼付!P125," ",""),17,16)</f>
        <v>98</v>
      </c>
      <c r="N126" t="s">
        <f>MID(SUBSTITUTE(データ貼付!P125," ",""),33,16)</f>
        <v>98</v>
      </c>
      <c r="O126" t="s">
        <f>IF(データ貼付!L125="","",データ貼付!J125)</f>
        <v>98</v>
      </c>
      <c r="P126" t="s">
        <f>IF(データ貼付!D125="","",データ貼付!D125)</f>
        <v>98</v>
      </c>
      <c r="T126" s="1" t="s">
        <f>IF(P126="","","03-5851-7740")</f>
        <v>98</v>
      </c>
      <c r="V126" t="s">
        <f>IF(P126="","","121-0011")</f>
        <v>98</v>
      </c>
      <c r="W126" t="s">
        <f>IF(P126="","","東京都足立区中央本町3-5-3")</f>
        <v>98</v>
      </c>
      <c r="Y126" t="s">
        <f>IF(P126="","","株式会社Dealz")</f>
        <v>98</v>
      </c>
      <c r="AB126" t="s">
        <f>IF(P126="","",LEFT(データ貼付!AZ125,25))</f>
        <v>98</v>
      </c>
      <c r="AC126" t="s">
        <f>IF(P126="","",LEFT(データ貼付!BC125,30))</f>
        <v>98</v>
      </c>
      <c r="AH126" t="s">
        <f>IF(B126=2,データ貼付!AF125,"")</f>
        <v>98</v>
      </c>
      <c r="AI126" t="s">
        <f>IFERROR(AH126-ROUND(AH126*100/110,0),"")</f>
        <v>98</v>
      </c>
      <c r="AL126">
        <f>データ貼付!AL125</f>
        <v>0</v>
      </c>
      <c r="AM126">
        <f>データ貼付!AM125</f>
        <v>0</v>
      </c>
      <c r="AN126" t="s">
        <f>IF(B126="","","035851774001")</f>
        <v>98</v>
      </c>
      <c r="AP126" t="s">
        <f>IF(AN126="","","01")</f>
        <v>98</v>
      </c>
      <c r="BV126">
        <f>データ貼付!BV125</f>
        <v>0</v>
      </c>
    </row>
    <row r="127">
      <c r="B127" t="s">
        <f>IF(データ貼付!AN126="Cash on Delivery",2,IF(データ貼付!AN126="","",0))</f>
        <v>98</v>
      </c>
      <c r="E127" s="2" t="s">
        <f>IF(B127="","",TODAY())</f>
        <v>98</v>
      </c>
      <c r="F127" s="2" t="s">
        <f>IF(データ貼付!AW126="","",DATE(LEFT(データ貼付!AW126,4),MID(データ貼付!AW126,5,2),RIGHT(データ貼付!AW126,2)))</f>
        <v>98</v>
      </c>
      <c r="G127" t="s">
        <f>IF(データ貼付!AV126=4,1820,IF(データ貼付!AV126=12,1416,IF(データ貼付!AV126=14,1416,IF(データ貼付!AV126=16,1618,IF(データ貼付!AV126=1,"0812","")))))</f>
        <v>98</v>
      </c>
      <c r="I127" t="s">
        <f>IF(B127="","",IF(データ貼付!F126="","000-0000-0000",データ貼付!F126))</f>
        <v>98</v>
      </c>
      <c r="K127" t="s">
        <f>IF(データ貼付!M126="","",SUBSTITUTE(データ貼付!M126,"-",""))</f>
        <v>98</v>
      </c>
      <c r="L127" t="s">
        <f>LEFT(SUBSTITUTE(データ貼付!P126," ",""),16)</f>
        <v>98</v>
      </c>
      <c r="M127" t="s">
        <f>MID(SUBSTITUTE(データ貼付!P126," ",""),17,16)</f>
        <v>98</v>
      </c>
      <c r="N127" t="s">
        <f>MID(SUBSTITUTE(データ貼付!P126," ",""),33,16)</f>
        <v>98</v>
      </c>
      <c r="O127" t="s">
        <f>IF(データ貼付!L126="","",データ貼付!J126)</f>
        <v>98</v>
      </c>
      <c r="P127" t="s">
        <f>IF(データ貼付!D126="","",データ貼付!D126)</f>
        <v>98</v>
      </c>
      <c r="T127" s="1" t="s">
        <f>IF(P127="","","03-5851-7740")</f>
        <v>98</v>
      </c>
      <c r="V127" t="s">
        <f>IF(P127="","","121-0011")</f>
        <v>98</v>
      </c>
      <c r="W127" t="s">
        <f>IF(P127="","","東京都足立区中央本町3-5-3")</f>
        <v>98</v>
      </c>
      <c r="Y127" t="s">
        <f>IF(P127="","","株式会社Dealz")</f>
        <v>98</v>
      </c>
      <c r="AB127" t="s">
        <f>IF(P127="","",LEFT(データ貼付!AZ126,25))</f>
        <v>98</v>
      </c>
      <c r="AC127" t="s">
        <f>IF(P127="","",LEFT(データ貼付!BC126,30))</f>
        <v>98</v>
      </c>
      <c r="AH127" t="s">
        <f>IF(B127=2,データ貼付!AF126,"")</f>
        <v>98</v>
      </c>
      <c r="AI127" t="s">
        <f>IFERROR(AH127-ROUND(AH127*100/110,0),"")</f>
        <v>98</v>
      </c>
      <c r="AL127">
        <f>データ貼付!AL126</f>
        <v>0</v>
      </c>
      <c r="AM127">
        <f>データ貼付!AM126</f>
        <v>0</v>
      </c>
      <c r="AN127" t="s">
        <f>IF(B127="","","035851774001")</f>
        <v>98</v>
      </c>
      <c r="AP127" t="s">
        <f>IF(AN127="","","01")</f>
        <v>98</v>
      </c>
      <c r="BV127">
        <f>データ貼付!BV126</f>
        <v>0</v>
      </c>
    </row>
    <row r="128">
      <c r="B128" t="s">
        <f>IF(データ貼付!AN127="Cash on Delivery",2,IF(データ貼付!AN127="","",0))</f>
        <v>98</v>
      </c>
      <c r="E128" s="2" t="s">
        <f>IF(B128="","",TODAY())</f>
        <v>98</v>
      </c>
      <c r="F128" s="2" t="s">
        <f>IF(データ貼付!AW127="","",DATE(LEFT(データ貼付!AW127,4),MID(データ貼付!AW127,5,2),RIGHT(データ貼付!AW127,2)))</f>
        <v>98</v>
      </c>
      <c r="G128" t="s">
        <f>IF(データ貼付!AV127=4,1820,IF(データ貼付!AV127=12,1416,IF(データ貼付!AV127=14,1416,IF(データ貼付!AV127=16,1618,IF(データ貼付!AV127=1,"0812","")))))</f>
        <v>98</v>
      </c>
      <c r="I128" t="s">
        <f>IF(B128="","",IF(データ貼付!F127="","000-0000-0000",データ貼付!F127))</f>
        <v>98</v>
      </c>
      <c r="K128" t="s">
        <f>IF(データ貼付!M127="","",SUBSTITUTE(データ貼付!M127,"-",""))</f>
        <v>98</v>
      </c>
      <c r="L128" t="s">
        <f>LEFT(SUBSTITUTE(データ貼付!P127," ",""),16)</f>
        <v>98</v>
      </c>
      <c r="M128" t="s">
        <f>MID(SUBSTITUTE(データ貼付!P127," ",""),17,16)</f>
        <v>98</v>
      </c>
      <c r="N128" t="s">
        <f>MID(SUBSTITUTE(データ貼付!P127," ",""),33,16)</f>
        <v>98</v>
      </c>
      <c r="O128" t="s">
        <f>IF(データ貼付!L127="","",データ貼付!J127)</f>
        <v>98</v>
      </c>
      <c r="P128" t="s">
        <f>IF(データ貼付!D127="","",データ貼付!D127)</f>
        <v>98</v>
      </c>
      <c r="T128" s="1" t="s">
        <f>IF(P128="","","03-5851-7740")</f>
        <v>98</v>
      </c>
      <c r="V128" t="s">
        <f>IF(P128="","","121-0011")</f>
        <v>98</v>
      </c>
      <c r="W128" t="s">
        <f>IF(P128="","","東京都足立区中央本町3-5-3")</f>
        <v>98</v>
      </c>
      <c r="Y128" t="s">
        <f>IF(P128="","","株式会社Dealz")</f>
        <v>98</v>
      </c>
      <c r="AB128" t="s">
        <f>IF(P128="","",LEFT(データ貼付!AZ127,25))</f>
        <v>98</v>
      </c>
      <c r="AC128" t="s">
        <f>IF(P128="","",LEFT(データ貼付!BC127,30))</f>
        <v>98</v>
      </c>
      <c r="AH128" t="s">
        <f>IF(B128=2,データ貼付!AF127,"")</f>
        <v>98</v>
      </c>
      <c r="AI128" t="s">
        <f>IFERROR(AH128-ROUND(AH128*100/110,0),"")</f>
        <v>98</v>
      </c>
      <c r="AL128">
        <f>データ貼付!AL127</f>
        <v>0</v>
      </c>
      <c r="AM128">
        <f>データ貼付!AM127</f>
        <v>0</v>
      </c>
      <c r="AN128" t="s">
        <f>IF(B128="","","035851774001")</f>
        <v>98</v>
      </c>
      <c r="AP128" t="s">
        <f>IF(AN128="","","01")</f>
        <v>98</v>
      </c>
      <c r="BV128">
        <f>データ貼付!BV127</f>
        <v>0</v>
      </c>
    </row>
    <row r="129">
      <c r="B129" t="s">
        <f>IF(データ貼付!AN128="Cash on Delivery",2,IF(データ貼付!AN128="","",0))</f>
        <v>98</v>
      </c>
      <c r="E129" s="2" t="s">
        <f>IF(B129="","",TODAY())</f>
        <v>98</v>
      </c>
      <c r="F129" s="2" t="s">
        <f>IF(データ貼付!AW128="","",DATE(LEFT(データ貼付!AW128,4),MID(データ貼付!AW128,5,2),RIGHT(データ貼付!AW128,2)))</f>
        <v>98</v>
      </c>
      <c r="G129" t="s">
        <f>IF(データ貼付!AV128=4,1820,IF(データ貼付!AV128=12,1416,IF(データ貼付!AV128=14,1416,IF(データ貼付!AV128=16,1618,IF(データ貼付!AV128=1,"0812","")))))</f>
        <v>98</v>
      </c>
      <c r="I129" t="s">
        <f>IF(B129="","",IF(データ貼付!F128="","000-0000-0000",データ貼付!F128))</f>
        <v>98</v>
      </c>
      <c r="K129" t="s">
        <f>IF(データ貼付!M128="","",SUBSTITUTE(データ貼付!M128,"-",""))</f>
        <v>98</v>
      </c>
      <c r="L129" t="s">
        <f>LEFT(SUBSTITUTE(データ貼付!P128," ",""),16)</f>
        <v>98</v>
      </c>
      <c r="M129" t="s">
        <f>MID(SUBSTITUTE(データ貼付!P128," ",""),17,16)</f>
        <v>98</v>
      </c>
      <c r="N129" t="s">
        <f>MID(SUBSTITUTE(データ貼付!P128," ",""),33,16)</f>
        <v>98</v>
      </c>
      <c r="O129" t="s">
        <f>IF(データ貼付!L128="","",データ貼付!J128)</f>
        <v>98</v>
      </c>
      <c r="P129" t="s">
        <f>IF(データ貼付!D128="","",データ貼付!D128)</f>
        <v>98</v>
      </c>
      <c r="T129" s="1" t="s">
        <f>IF(P129="","","03-5851-7740")</f>
        <v>98</v>
      </c>
      <c r="V129" t="s">
        <f>IF(P129="","","121-0011")</f>
        <v>98</v>
      </c>
      <c r="W129" t="s">
        <f>IF(P129="","","東京都足立区中央本町3-5-3")</f>
        <v>98</v>
      </c>
      <c r="Y129" t="s">
        <f>IF(P129="","","株式会社Dealz")</f>
        <v>98</v>
      </c>
      <c r="AB129" t="s">
        <f>IF(P129="","",LEFT(データ貼付!AZ128,25))</f>
        <v>98</v>
      </c>
      <c r="AC129" t="s">
        <f>IF(P129="","",LEFT(データ貼付!BC128,30))</f>
        <v>98</v>
      </c>
      <c r="AH129" t="s">
        <f>IF(B129=2,データ貼付!AF128,"")</f>
        <v>98</v>
      </c>
      <c r="AI129" t="s">
        <f>IFERROR(AH129-ROUND(AH129*100/110,0),"")</f>
        <v>98</v>
      </c>
      <c r="AL129">
        <f>データ貼付!AL128</f>
        <v>0</v>
      </c>
      <c r="AM129">
        <f>データ貼付!AM128</f>
        <v>0</v>
      </c>
      <c r="AN129" t="s">
        <f>IF(B129="","","035851774001")</f>
        <v>98</v>
      </c>
      <c r="AP129" t="s">
        <f>IF(AN129="","","01")</f>
        <v>98</v>
      </c>
      <c r="BV129">
        <f>データ貼付!BV128</f>
        <v>0</v>
      </c>
    </row>
    <row r="130">
      <c r="B130" t="s">
        <f>IF(データ貼付!AN129="Cash on Delivery",2,IF(データ貼付!AN129="","",0))</f>
        <v>98</v>
      </c>
      <c r="E130" s="2" t="s">
        <f>IF(B130="","",TODAY())</f>
        <v>98</v>
      </c>
      <c r="F130" s="2" t="s">
        <f>IF(データ貼付!AW129="","",DATE(LEFT(データ貼付!AW129,4),MID(データ貼付!AW129,5,2),RIGHT(データ貼付!AW129,2)))</f>
        <v>98</v>
      </c>
      <c r="G130" t="s">
        <f>IF(データ貼付!AV129=4,1820,IF(データ貼付!AV129=12,1416,IF(データ貼付!AV129=14,1416,IF(データ貼付!AV129=16,1618,IF(データ貼付!AV129=1,"0812","")))))</f>
        <v>98</v>
      </c>
      <c r="I130" t="s">
        <f>IF(B130="","",IF(データ貼付!F129="","000-0000-0000",データ貼付!F129))</f>
        <v>98</v>
      </c>
      <c r="K130" t="s">
        <f>IF(データ貼付!M129="","",SUBSTITUTE(データ貼付!M129,"-",""))</f>
        <v>98</v>
      </c>
      <c r="L130" t="s">
        <f>LEFT(SUBSTITUTE(データ貼付!P129," ",""),16)</f>
        <v>98</v>
      </c>
      <c r="M130" t="s">
        <f>MID(SUBSTITUTE(データ貼付!P129," ",""),17,16)</f>
        <v>98</v>
      </c>
      <c r="N130" t="s">
        <f>MID(SUBSTITUTE(データ貼付!P129," ",""),33,16)</f>
        <v>98</v>
      </c>
      <c r="O130" t="s">
        <f>IF(データ貼付!L129="","",データ貼付!J129)</f>
        <v>98</v>
      </c>
      <c r="P130" t="s">
        <f>IF(データ貼付!D129="","",データ貼付!D129)</f>
        <v>98</v>
      </c>
      <c r="T130" s="1" t="s">
        <f>IF(P130="","","03-5851-7740")</f>
        <v>98</v>
      </c>
      <c r="V130" t="s">
        <f>IF(P130="","","121-0011")</f>
        <v>98</v>
      </c>
      <c r="W130" t="s">
        <f>IF(P130="","","東京都足立区中央本町3-5-3")</f>
        <v>98</v>
      </c>
      <c r="Y130" t="s">
        <f>IF(P130="","","株式会社Dealz")</f>
        <v>98</v>
      </c>
      <c r="AB130" t="s">
        <f>IF(P130="","",LEFT(データ貼付!AZ129,25))</f>
        <v>98</v>
      </c>
      <c r="AC130" t="s">
        <f>IF(P130="","",LEFT(データ貼付!BC129,30))</f>
        <v>98</v>
      </c>
      <c r="AH130" t="s">
        <f>IF(B130=2,データ貼付!AF129,"")</f>
        <v>98</v>
      </c>
      <c r="AI130" t="s">
        <f>IFERROR(AH130-ROUND(AH130*100/110,0),"")</f>
        <v>98</v>
      </c>
      <c r="AL130">
        <f>データ貼付!AL129</f>
        <v>0</v>
      </c>
      <c r="AM130">
        <f>データ貼付!AM129</f>
        <v>0</v>
      </c>
      <c r="AN130" t="s">
        <f>IF(B130="","","035851774001")</f>
        <v>98</v>
      </c>
      <c r="AP130" t="s">
        <f>IF(AN130="","","01")</f>
        <v>98</v>
      </c>
      <c r="BV130">
        <f>データ貼付!BV129</f>
        <v>0</v>
      </c>
    </row>
    <row r="131">
      <c r="B131" t="s">
        <f>IF(データ貼付!AN130="Cash on Delivery",2,IF(データ貼付!AN130="","",0))</f>
        <v>98</v>
      </c>
      <c r="E131" s="2" t="s">
        <f>IF(B131="","",TODAY())</f>
        <v>98</v>
      </c>
      <c r="F131" s="2" t="s">
        <f>IF(データ貼付!AW130="","",DATE(LEFT(データ貼付!AW130,4),MID(データ貼付!AW130,5,2),RIGHT(データ貼付!AW130,2)))</f>
        <v>98</v>
      </c>
      <c r="G131" t="s">
        <f>IF(データ貼付!AV130=4,1820,IF(データ貼付!AV130=12,1416,IF(データ貼付!AV130=14,1416,IF(データ貼付!AV130=16,1618,IF(データ貼付!AV130=1,"0812","")))))</f>
        <v>98</v>
      </c>
      <c r="I131" t="s">
        <f>IF(B131="","",IF(データ貼付!F130="","000-0000-0000",データ貼付!F130))</f>
        <v>98</v>
      </c>
      <c r="K131" t="s">
        <f>IF(データ貼付!M130="","",SUBSTITUTE(データ貼付!M130,"-",""))</f>
        <v>98</v>
      </c>
      <c r="L131" t="s">
        <f>LEFT(SUBSTITUTE(データ貼付!P130," ",""),16)</f>
        <v>98</v>
      </c>
      <c r="M131" t="s">
        <f>MID(SUBSTITUTE(データ貼付!P130," ",""),17,16)</f>
        <v>98</v>
      </c>
      <c r="N131" t="s">
        <f>MID(SUBSTITUTE(データ貼付!P130," ",""),33,16)</f>
        <v>98</v>
      </c>
      <c r="O131" t="s">
        <f>IF(データ貼付!L130="","",データ貼付!J130)</f>
        <v>98</v>
      </c>
      <c r="P131" t="s">
        <f>IF(データ貼付!D130="","",データ貼付!D130)</f>
        <v>98</v>
      </c>
      <c r="T131" s="1" t="s">
        <f>IF(P131="","","03-5851-7740")</f>
        <v>98</v>
      </c>
      <c r="V131" t="s">
        <f>IF(P131="","","121-0011")</f>
        <v>98</v>
      </c>
      <c r="W131" t="s">
        <f>IF(P131="","","東京都足立区中央本町3-5-3")</f>
        <v>98</v>
      </c>
      <c r="Y131" t="s">
        <f>IF(P131="","","株式会社Dealz")</f>
        <v>98</v>
      </c>
      <c r="AB131" t="s">
        <f>IF(P131="","",LEFT(データ貼付!AZ130,25))</f>
        <v>98</v>
      </c>
      <c r="AC131" t="s">
        <f>IF(P131="","",LEFT(データ貼付!BC130,30))</f>
        <v>98</v>
      </c>
      <c r="AH131" t="s">
        <f>IF(B131=2,データ貼付!AF130,"")</f>
        <v>98</v>
      </c>
      <c r="AI131" t="s">
        <f>IFERROR(AH131-ROUND(AH131*100/110,0),"")</f>
        <v>98</v>
      </c>
      <c r="AL131">
        <f>データ貼付!AL130</f>
        <v>0</v>
      </c>
      <c r="AM131">
        <f>データ貼付!AM130</f>
        <v>0</v>
      </c>
      <c r="AN131" t="s">
        <f>IF(B131="","","035851774001")</f>
        <v>98</v>
      </c>
      <c r="AP131" t="s">
        <f>IF(AN131="","","01")</f>
        <v>98</v>
      </c>
      <c r="BV131">
        <f>データ貼付!BV130</f>
        <v>0</v>
      </c>
    </row>
    <row r="132">
      <c r="B132" t="s">
        <f>IF(データ貼付!AN131="Cash on Delivery",2,IF(データ貼付!AN131="","",0))</f>
        <v>98</v>
      </c>
      <c r="E132" s="2" t="s">
        <f>IF(B132="","",TODAY())</f>
        <v>98</v>
      </c>
      <c r="F132" s="2" t="s">
        <f>IF(データ貼付!AW131="","",DATE(LEFT(データ貼付!AW131,4),MID(データ貼付!AW131,5,2),RIGHT(データ貼付!AW131,2)))</f>
        <v>98</v>
      </c>
      <c r="G132" t="s">
        <f>IF(データ貼付!AV131=4,1820,IF(データ貼付!AV131=12,1416,IF(データ貼付!AV131=14,1416,IF(データ貼付!AV131=16,1618,IF(データ貼付!AV131=1,"0812","")))))</f>
        <v>98</v>
      </c>
      <c r="I132" t="s">
        <f>IF(B132="","",IF(データ貼付!F131="","000-0000-0000",データ貼付!F131))</f>
        <v>98</v>
      </c>
      <c r="K132" t="s">
        <f>IF(データ貼付!M131="","",SUBSTITUTE(データ貼付!M131,"-",""))</f>
        <v>98</v>
      </c>
      <c r="L132" t="s">
        <f>LEFT(SUBSTITUTE(データ貼付!P131," ",""),16)</f>
        <v>98</v>
      </c>
      <c r="M132" t="s">
        <f>MID(SUBSTITUTE(データ貼付!P131," ",""),17,16)</f>
        <v>98</v>
      </c>
      <c r="N132" t="s">
        <f>MID(SUBSTITUTE(データ貼付!P131," ",""),33,16)</f>
        <v>98</v>
      </c>
      <c r="O132" t="s">
        <f>IF(データ貼付!L131="","",データ貼付!J131)</f>
        <v>98</v>
      </c>
      <c r="P132" t="s">
        <f>IF(データ貼付!D131="","",データ貼付!D131)</f>
        <v>98</v>
      </c>
      <c r="T132" s="1" t="s">
        <f>IF(P132="","","03-5851-7740")</f>
        <v>98</v>
      </c>
      <c r="V132" t="s">
        <f>IF(P132="","","121-0011")</f>
        <v>98</v>
      </c>
      <c r="W132" t="s">
        <f>IF(P132="","","東京都足立区中央本町3-5-3")</f>
        <v>98</v>
      </c>
      <c r="Y132" t="s">
        <f>IF(P132="","","株式会社Dealz")</f>
        <v>98</v>
      </c>
      <c r="AB132" t="s">
        <f>IF(P132="","",LEFT(データ貼付!AZ131,25))</f>
        <v>98</v>
      </c>
      <c r="AC132" t="s">
        <f>IF(P132="","",LEFT(データ貼付!BC131,30))</f>
        <v>98</v>
      </c>
      <c r="AH132" t="s">
        <f>IF(B132=2,データ貼付!AF131,"")</f>
        <v>98</v>
      </c>
      <c r="AI132" t="s">
        <f>IFERROR(AH132-ROUND(AH132*100/110,0),"")</f>
        <v>98</v>
      </c>
      <c r="AL132">
        <f>データ貼付!AL131</f>
        <v>0</v>
      </c>
      <c r="AM132">
        <f>データ貼付!AM131</f>
        <v>0</v>
      </c>
      <c r="AN132" t="s">
        <f>IF(B132="","","035851774001")</f>
        <v>98</v>
      </c>
      <c r="AP132" t="s">
        <f>IF(AN132="","","01")</f>
        <v>98</v>
      </c>
      <c r="BV132">
        <f>データ貼付!BV131</f>
        <v>0</v>
      </c>
    </row>
    <row r="133">
      <c r="B133" t="s">
        <f>IF(データ貼付!AN132="Cash on Delivery",2,IF(データ貼付!AN132="","",0))</f>
        <v>98</v>
      </c>
      <c r="E133" s="2" t="s">
        <f>IF(B133="","",TODAY())</f>
        <v>98</v>
      </c>
      <c r="F133" s="2" t="s">
        <f>IF(データ貼付!AW132="","",DATE(LEFT(データ貼付!AW132,4),MID(データ貼付!AW132,5,2),RIGHT(データ貼付!AW132,2)))</f>
        <v>98</v>
      </c>
      <c r="G133" t="s">
        <f>IF(データ貼付!AV132=4,1820,IF(データ貼付!AV132=12,1416,IF(データ貼付!AV132=14,1416,IF(データ貼付!AV132=16,1618,IF(データ貼付!AV132=1,"0812","")))))</f>
        <v>98</v>
      </c>
      <c r="I133" t="s">
        <f>IF(B133="","",IF(データ貼付!F132="","000-0000-0000",データ貼付!F132))</f>
        <v>98</v>
      </c>
      <c r="K133" t="s">
        <f>IF(データ貼付!M132="","",SUBSTITUTE(データ貼付!M132,"-",""))</f>
        <v>98</v>
      </c>
      <c r="L133" t="s">
        <f>LEFT(SUBSTITUTE(データ貼付!P132," ",""),16)</f>
        <v>98</v>
      </c>
      <c r="M133" t="s">
        <f>MID(SUBSTITUTE(データ貼付!P132," ",""),17,16)</f>
        <v>98</v>
      </c>
      <c r="N133" t="s">
        <f>MID(SUBSTITUTE(データ貼付!P132," ",""),33,16)</f>
        <v>98</v>
      </c>
      <c r="O133" t="s">
        <f>IF(データ貼付!L132="","",データ貼付!J132)</f>
        <v>98</v>
      </c>
      <c r="P133" t="s">
        <f>IF(データ貼付!D132="","",データ貼付!D132)</f>
        <v>98</v>
      </c>
      <c r="T133" s="1" t="s">
        <f>IF(P133="","","03-5851-7740")</f>
        <v>98</v>
      </c>
      <c r="V133" t="s">
        <f>IF(P133="","","121-0011")</f>
        <v>98</v>
      </c>
      <c r="W133" t="s">
        <f>IF(P133="","","東京都足立区中央本町3-5-3")</f>
        <v>98</v>
      </c>
      <c r="Y133" t="s">
        <f>IF(P133="","","株式会社Dealz")</f>
        <v>98</v>
      </c>
      <c r="AB133" t="s">
        <f>IF(P133="","",LEFT(データ貼付!AZ132,25))</f>
        <v>98</v>
      </c>
      <c r="AC133" t="s">
        <f>IF(P133="","",LEFT(データ貼付!BC132,30))</f>
        <v>98</v>
      </c>
      <c r="AH133" t="s">
        <f>IF(B133=2,データ貼付!AF132,"")</f>
        <v>98</v>
      </c>
      <c r="AI133" t="s">
        <f>IFERROR(AH133-ROUND(AH133*100/110,0),"")</f>
        <v>98</v>
      </c>
      <c r="AL133">
        <f>データ貼付!AL132</f>
        <v>0</v>
      </c>
      <c r="AM133">
        <f>データ貼付!AM132</f>
        <v>0</v>
      </c>
      <c r="AN133" t="s">
        <f>IF(B133="","","035851774001")</f>
        <v>98</v>
      </c>
      <c r="AP133" t="s">
        <f>IF(AN133="","","01")</f>
        <v>98</v>
      </c>
      <c r="BV133">
        <f>データ貼付!BV132</f>
        <v>0</v>
      </c>
    </row>
    <row r="134">
      <c r="B134" t="s">
        <f>IF(データ貼付!AN133="Cash on Delivery",2,IF(データ貼付!AN133="","",0))</f>
        <v>98</v>
      </c>
      <c r="E134" s="2" t="s">
        <f>IF(B134="","",TODAY())</f>
        <v>98</v>
      </c>
      <c r="F134" s="2" t="s">
        <f>IF(データ貼付!AW133="","",DATE(LEFT(データ貼付!AW133,4),MID(データ貼付!AW133,5,2),RIGHT(データ貼付!AW133,2)))</f>
        <v>98</v>
      </c>
      <c r="G134" t="s">
        <f>IF(データ貼付!AV133=4,1820,IF(データ貼付!AV133=12,1416,IF(データ貼付!AV133=14,1416,IF(データ貼付!AV133=16,1618,IF(データ貼付!AV133=1,"0812","")))))</f>
        <v>98</v>
      </c>
      <c r="I134" t="s">
        <f>IF(B134="","",IF(データ貼付!F133="","000-0000-0000",データ貼付!F133))</f>
        <v>98</v>
      </c>
      <c r="K134" t="s">
        <f>IF(データ貼付!M133="","",SUBSTITUTE(データ貼付!M133,"-",""))</f>
        <v>98</v>
      </c>
      <c r="L134" t="s">
        <f>LEFT(SUBSTITUTE(データ貼付!P133," ",""),16)</f>
        <v>98</v>
      </c>
      <c r="M134" t="s">
        <f>MID(SUBSTITUTE(データ貼付!P133," ",""),17,16)</f>
        <v>98</v>
      </c>
      <c r="N134" t="s">
        <f>MID(SUBSTITUTE(データ貼付!P133," ",""),33,16)</f>
        <v>98</v>
      </c>
      <c r="O134" t="s">
        <f>IF(データ貼付!L133="","",データ貼付!J133)</f>
        <v>98</v>
      </c>
      <c r="P134" t="s">
        <f>IF(データ貼付!D133="","",データ貼付!D133)</f>
        <v>98</v>
      </c>
      <c r="T134" s="1" t="s">
        <f>IF(P134="","","03-5851-7740")</f>
        <v>98</v>
      </c>
      <c r="V134" t="s">
        <f>IF(P134="","","121-0011")</f>
        <v>98</v>
      </c>
      <c r="W134" t="s">
        <f>IF(P134="","","東京都足立区中央本町3-5-3")</f>
        <v>98</v>
      </c>
      <c r="Y134" t="s">
        <f>IF(P134="","","株式会社Dealz")</f>
        <v>98</v>
      </c>
      <c r="AB134" t="s">
        <f>IF(P134="","",LEFT(データ貼付!AZ133,25))</f>
        <v>98</v>
      </c>
      <c r="AC134" t="s">
        <f>IF(P134="","",LEFT(データ貼付!BC133,30))</f>
        <v>98</v>
      </c>
      <c r="AH134" t="s">
        <f>IF(B134=2,データ貼付!AF133,"")</f>
        <v>98</v>
      </c>
      <c r="AI134" t="s">
        <f>IFERROR(AH134-ROUND(AH134*100/110,0),"")</f>
        <v>98</v>
      </c>
      <c r="AL134">
        <f>データ貼付!AL133</f>
        <v>0</v>
      </c>
      <c r="AM134">
        <f>データ貼付!AM133</f>
        <v>0</v>
      </c>
      <c r="AN134" t="s">
        <f>IF(B134="","","035851774001")</f>
        <v>98</v>
      </c>
      <c r="AP134" t="s">
        <f>IF(AN134="","","01")</f>
        <v>98</v>
      </c>
      <c r="BV134">
        <f>データ貼付!BV133</f>
        <v>0</v>
      </c>
    </row>
    <row r="135">
      <c r="B135" t="s">
        <f>IF(データ貼付!AN134="Cash on Delivery",2,IF(データ貼付!AN134="","",0))</f>
        <v>98</v>
      </c>
      <c r="E135" s="2" t="s">
        <f>IF(B135="","",TODAY())</f>
        <v>98</v>
      </c>
      <c r="F135" s="2" t="s">
        <f>IF(データ貼付!AW134="","",DATE(LEFT(データ貼付!AW134,4),MID(データ貼付!AW134,5,2),RIGHT(データ貼付!AW134,2)))</f>
        <v>98</v>
      </c>
      <c r="G135" t="s">
        <f>IF(データ貼付!AV134=4,1820,IF(データ貼付!AV134=12,1416,IF(データ貼付!AV134=14,1416,IF(データ貼付!AV134=16,1618,IF(データ貼付!AV134=1,"0812","")))))</f>
        <v>98</v>
      </c>
      <c r="I135" t="s">
        <f>IF(B135="","",IF(データ貼付!F134="","000-0000-0000",データ貼付!F134))</f>
        <v>98</v>
      </c>
      <c r="K135" t="s">
        <f>IF(データ貼付!M134="","",SUBSTITUTE(データ貼付!M134,"-",""))</f>
        <v>98</v>
      </c>
      <c r="L135" t="s">
        <f>LEFT(SUBSTITUTE(データ貼付!P134," ",""),16)</f>
        <v>98</v>
      </c>
      <c r="M135" t="s">
        <f>MID(SUBSTITUTE(データ貼付!P134," ",""),17,16)</f>
        <v>98</v>
      </c>
      <c r="N135" t="s">
        <f>MID(SUBSTITUTE(データ貼付!P134," ",""),33,16)</f>
        <v>98</v>
      </c>
      <c r="O135" t="s">
        <f>IF(データ貼付!L134="","",データ貼付!J134)</f>
        <v>98</v>
      </c>
      <c r="P135" t="s">
        <f>IF(データ貼付!D134="","",データ貼付!D134)</f>
        <v>98</v>
      </c>
      <c r="T135" s="1" t="s">
        <f>IF(P135="","","03-5851-7740")</f>
        <v>98</v>
      </c>
      <c r="V135" t="s">
        <f>IF(P135="","","121-0011")</f>
        <v>98</v>
      </c>
      <c r="W135" t="s">
        <f>IF(P135="","","東京都足立区中央本町3-5-3")</f>
        <v>98</v>
      </c>
      <c r="Y135" t="s">
        <f>IF(P135="","","株式会社Dealz")</f>
        <v>98</v>
      </c>
      <c r="AB135" t="s">
        <f>IF(P135="","",LEFT(データ貼付!AZ134,25))</f>
        <v>98</v>
      </c>
      <c r="AC135" t="s">
        <f>IF(P135="","",LEFT(データ貼付!BC134,30))</f>
        <v>98</v>
      </c>
      <c r="AH135" t="s">
        <f>IF(B135=2,データ貼付!AF134,"")</f>
        <v>98</v>
      </c>
      <c r="AI135" t="s">
        <f>IFERROR(AH135-ROUND(AH135*100/110,0),"")</f>
        <v>98</v>
      </c>
      <c r="AL135">
        <f>データ貼付!AL134</f>
        <v>0</v>
      </c>
      <c r="AM135">
        <f>データ貼付!AM134</f>
        <v>0</v>
      </c>
      <c r="AN135" t="s">
        <f>IF(B135="","","035851774001")</f>
        <v>98</v>
      </c>
      <c r="AP135" t="s">
        <f>IF(AN135="","","01")</f>
        <v>98</v>
      </c>
      <c r="BV135">
        <f>データ貼付!BV134</f>
        <v>0</v>
      </c>
    </row>
    <row r="136">
      <c r="B136" t="s">
        <f>IF(データ貼付!AN135="Cash on Delivery",2,IF(データ貼付!AN135="","",0))</f>
        <v>98</v>
      </c>
      <c r="E136" s="2" t="s">
        <f>IF(B136="","",TODAY())</f>
        <v>98</v>
      </c>
      <c r="F136" s="2" t="s">
        <f>IF(データ貼付!AW135="","",DATE(LEFT(データ貼付!AW135,4),MID(データ貼付!AW135,5,2),RIGHT(データ貼付!AW135,2)))</f>
        <v>98</v>
      </c>
      <c r="G136" t="s">
        <f>IF(データ貼付!AV135=4,1820,IF(データ貼付!AV135=12,1416,IF(データ貼付!AV135=14,1416,IF(データ貼付!AV135=16,1618,IF(データ貼付!AV135=1,"0812","")))))</f>
        <v>98</v>
      </c>
      <c r="I136" t="s">
        <f>IF(B136="","",IF(データ貼付!F135="","000-0000-0000",データ貼付!F135))</f>
        <v>98</v>
      </c>
      <c r="K136" t="s">
        <f>IF(データ貼付!M135="","",SUBSTITUTE(データ貼付!M135,"-",""))</f>
        <v>98</v>
      </c>
      <c r="L136" t="s">
        <f>LEFT(SUBSTITUTE(データ貼付!P135," ",""),16)</f>
        <v>98</v>
      </c>
      <c r="M136" t="s">
        <f>MID(SUBSTITUTE(データ貼付!P135," ",""),17,16)</f>
        <v>98</v>
      </c>
      <c r="N136" t="s">
        <f>MID(SUBSTITUTE(データ貼付!P135," ",""),33,16)</f>
        <v>98</v>
      </c>
      <c r="O136" t="s">
        <f>IF(データ貼付!L135="","",データ貼付!J135)</f>
        <v>98</v>
      </c>
      <c r="P136" t="s">
        <f>IF(データ貼付!D135="","",データ貼付!D135)</f>
        <v>98</v>
      </c>
      <c r="T136" s="1" t="s">
        <f>IF(P136="","","03-5851-7740")</f>
        <v>98</v>
      </c>
      <c r="V136" t="s">
        <f>IF(P136="","","121-0011")</f>
        <v>98</v>
      </c>
      <c r="W136" t="s">
        <f>IF(P136="","","東京都足立区中央本町3-5-3")</f>
        <v>98</v>
      </c>
      <c r="Y136" t="s">
        <f>IF(P136="","","株式会社Dealz")</f>
        <v>98</v>
      </c>
      <c r="AB136" t="s">
        <f>IF(P136="","",LEFT(データ貼付!AZ135,25))</f>
        <v>98</v>
      </c>
      <c r="AC136" t="s">
        <f>IF(P136="","",LEFT(データ貼付!BC135,30))</f>
        <v>98</v>
      </c>
      <c r="AH136" t="s">
        <f>IF(B136=2,データ貼付!AF135,"")</f>
        <v>98</v>
      </c>
      <c r="AI136" t="s">
        <f>IFERROR(AH136-ROUND(AH136*100/110,0),"")</f>
        <v>98</v>
      </c>
      <c r="AL136">
        <f>データ貼付!AL135</f>
        <v>0</v>
      </c>
      <c r="AM136">
        <f>データ貼付!AM135</f>
        <v>0</v>
      </c>
      <c r="AN136" t="s">
        <f>IF(B136="","","035851774001")</f>
        <v>98</v>
      </c>
      <c r="AP136" t="s">
        <f>IF(AN136="","","01")</f>
        <v>98</v>
      </c>
      <c r="BV136">
        <f>データ貼付!BV135</f>
        <v>0</v>
      </c>
    </row>
    <row r="137">
      <c r="B137" t="s">
        <f>IF(データ貼付!AN136="Cash on Delivery",2,IF(データ貼付!AN136="","",0))</f>
        <v>98</v>
      </c>
      <c r="E137" s="2" t="s">
        <f>IF(B137="","",TODAY())</f>
        <v>98</v>
      </c>
      <c r="F137" s="2" t="s">
        <f>IF(データ貼付!AW136="","",DATE(LEFT(データ貼付!AW136,4),MID(データ貼付!AW136,5,2),RIGHT(データ貼付!AW136,2)))</f>
        <v>98</v>
      </c>
      <c r="G137" t="s">
        <f>IF(データ貼付!AV136=4,1820,IF(データ貼付!AV136=12,1416,IF(データ貼付!AV136=14,1416,IF(データ貼付!AV136=16,1618,IF(データ貼付!AV136=1,"0812","")))))</f>
        <v>98</v>
      </c>
      <c r="I137" t="s">
        <f>IF(B137="","",IF(データ貼付!F136="","000-0000-0000",データ貼付!F136))</f>
        <v>98</v>
      </c>
      <c r="K137" t="s">
        <f>IF(データ貼付!M136="","",SUBSTITUTE(データ貼付!M136,"-",""))</f>
        <v>98</v>
      </c>
      <c r="L137" t="s">
        <f>LEFT(SUBSTITUTE(データ貼付!P136," ",""),16)</f>
        <v>98</v>
      </c>
      <c r="M137" t="s">
        <f>MID(SUBSTITUTE(データ貼付!P136," ",""),17,16)</f>
        <v>98</v>
      </c>
      <c r="N137" t="s">
        <f>MID(SUBSTITUTE(データ貼付!P136," ",""),33,16)</f>
        <v>98</v>
      </c>
      <c r="O137" t="s">
        <f>IF(データ貼付!L136="","",データ貼付!J136)</f>
        <v>98</v>
      </c>
      <c r="P137" t="s">
        <f>IF(データ貼付!D136="","",データ貼付!D136)</f>
        <v>98</v>
      </c>
      <c r="T137" s="1" t="s">
        <f>IF(P137="","","03-5851-7740")</f>
        <v>98</v>
      </c>
      <c r="V137" t="s">
        <f>IF(P137="","","121-0011")</f>
        <v>98</v>
      </c>
      <c r="W137" t="s">
        <f>IF(P137="","","東京都足立区中央本町3-5-3")</f>
        <v>98</v>
      </c>
      <c r="Y137" t="s">
        <f>IF(P137="","","株式会社Dealz")</f>
        <v>98</v>
      </c>
      <c r="AB137" t="s">
        <f>IF(P137="","",LEFT(データ貼付!AZ136,25))</f>
        <v>98</v>
      </c>
      <c r="AC137" t="s">
        <f>IF(P137="","",LEFT(データ貼付!BC136,30))</f>
        <v>98</v>
      </c>
      <c r="AH137" t="s">
        <f>IF(B137=2,データ貼付!AF136,"")</f>
        <v>98</v>
      </c>
      <c r="AI137" t="s">
        <f>IFERROR(AH137-ROUND(AH137*100/110,0),"")</f>
        <v>98</v>
      </c>
      <c r="AL137">
        <f>データ貼付!AL136</f>
        <v>0</v>
      </c>
      <c r="AM137">
        <f>データ貼付!AM136</f>
        <v>0</v>
      </c>
      <c r="AN137" t="s">
        <f>IF(B137="","","035851774001")</f>
        <v>98</v>
      </c>
      <c r="AP137" t="s">
        <f>IF(AN137="","","01")</f>
        <v>98</v>
      </c>
      <c r="BV137">
        <f>データ貼付!BV136</f>
        <v>0</v>
      </c>
    </row>
    <row r="138">
      <c r="B138" t="s">
        <f>IF(データ貼付!AN137="Cash on Delivery",2,IF(データ貼付!AN137="","",0))</f>
        <v>98</v>
      </c>
      <c r="E138" s="2" t="s">
        <f>IF(B138="","",TODAY())</f>
        <v>98</v>
      </c>
      <c r="F138" s="2" t="s">
        <f>IF(データ貼付!AW137="","",DATE(LEFT(データ貼付!AW137,4),MID(データ貼付!AW137,5,2),RIGHT(データ貼付!AW137,2)))</f>
        <v>98</v>
      </c>
      <c r="G138" t="s">
        <f>IF(データ貼付!AV137=4,1820,IF(データ貼付!AV137=12,1416,IF(データ貼付!AV137=14,1416,IF(データ貼付!AV137=16,1618,IF(データ貼付!AV137=1,"0812","")))))</f>
        <v>98</v>
      </c>
      <c r="I138" t="s">
        <f>IF(B138="","",IF(データ貼付!F137="","000-0000-0000",データ貼付!F137))</f>
        <v>98</v>
      </c>
      <c r="K138" t="s">
        <f>IF(データ貼付!M137="","",SUBSTITUTE(データ貼付!M137,"-",""))</f>
        <v>98</v>
      </c>
      <c r="L138" t="s">
        <f>LEFT(SUBSTITUTE(データ貼付!P137," ",""),16)</f>
        <v>98</v>
      </c>
      <c r="M138" t="s">
        <f>MID(SUBSTITUTE(データ貼付!P137," ",""),17,16)</f>
        <v>98</v>
      </c>
      <c r="N138" t="s">
        <f>MID(SUBSTITUTE(データ貼付!P137," ",""),33,16)</f>
        <v>98</v>
      </c>
      <c r="O138" t="s">
        <f>IF(データ貼付!L137="","",データ貼付!J137)</f>
        <v>98</v>
      </c>
      <c r="P138" t="s">
        <f>IF(データ貼付!D137="","",データ貼付!D137)</f>
        <v>98</v>
      </c>
      <c r="T138" s="1" t="s">
        <f>IF(P138="","","03-5851-7740")</f>
        <v>98</v>
      </c>
      <c r="V138" t="s">
        <f>IF(P138="","","121-0011")</f>
        <v>98</v>
      </c>
      <c r="W138" t="s">
        <f>IF(P138="","","東京都足立区中央本町3-5-3")</f>
        <v>98</v>
      </c>
      <c r="Y138" t="s">
        <f>IF(P138="","","株式会社Dealz")</f>
        <v>98</v>
      </c>
      <c r="AB138" t="s">
        <f>IF(P138="","",LEFT(データ貼付!AZ137,25))</f>
        <v>98</v>
      </c>
      <c r="AC138" t="s">
        <f>IF(P138="","",LEFT(データ貼付!BC137,30))</f>
        <v>98</v>
      </c>
      <c r="AH138" t="s">
        <f>IF(B138=2,データ貼付!AF137,"")</f>
        <v>98</v>
      </c>
      <c r="AI138" t="s">
        <f>IFERROR(AH138-ROUND(AH138*100/110,0),"")</f>
        <v>98</v>
      </c>
      <c r="AL138">
        <f>データ貼付!AL137</f>
        <v>0</v>
      </c>
      <c r="AM138">
        <f>データ貼付!AM137</f>
        <v>0</v>
      </c>
      <c r="AN138" t="s">
        <f>IF(B138="","","035851774001")</f>
        <v>98</v>
      </c>
      <c r="AP138" t="s">
        <f>IF(AN138="","","01")</f>
        <v>98</v>
      </c>
      <c r="BV138">
        <f>データ貼付!BV137</f>
        <v>0</v>
      </c>
    </row>
    <row r="139">
      <c r="B139" t="s">
        <f>IF(データ貼付!AN138="Cash on Delivery",2,IF(データ貼付!AN138="","",0))</f>
        <v>98</v>
      </c>
      <c r="E139" s="2" t="s">
        <f>IF(B139="","",TODAY())</f>
        <v>98</v>
      </c>
      <c r="F139" s="2" t="s">
        <f>IF(データ貼付!AW138="","",DATE(LEFT(データ貼付!AW138,4),MID(データ貼付!AW138,5,2),RIGHT(データ貼付!AW138,2)))</f>
        <v>98</v>
      </c>
      <c r="G139" t="s">
        <f>IF(データ貼付!AV138=4,1820,IF(データ貼付!AV138=12,1416,IF(データ貼付!AV138=14,1416,IF(データ貼付!AV138=16,1618,IF(データ貼付!AV138=1,"0812","")))))</f>
        <v>98</v>
      </c>
      <c r="I139" t="s">
        <f>IF(B139="","",IF(データ貼付!F138="","000-0000-0000",データ貼付!F138))</f>
        <v>98</v>
      </c>
      <c r="K139" t="s">
        <f>IF(データ貼付!M138="","",SUBSTITUTE(データ貼付!M138,"-",""))</f>
        <v>98</v>
      </c>
      <c r="L139" t="s">
        <f>LEFT(SUBSTITUTE(データ貼付!P138," ",""),16)</f>
        <v>98</v>
      </c>
      <c r="M139" t="s">
        <f>MID(SUBSTITUTE(データ貼付!P138," ",""),17,16)</f>
        <v>98</v>
      </c>
      <c r="N139" t="s">
        <f>MID(SUBSTITUTE(データ貼付!P138," ",""),33,16)</f>
        <v>98</v>
      </c>
      <c r="O139" t="s">
        <f>IF(データ貼付!L138="","",データ貼付!J138)</f>
        <v>98</v>
      </c>
      <c r="P139" t="s">
        <f>IF(データ貼付!D138="","",データ貼付!D138)</f>
        <v>98</v>
      </c>
      <c r="T139" s="1" t="s">
        <f>IF(P139="","","03-5851-7740")</f>
        <v>98</v>
      </c>
      <c r="V139" t="s">
        <f>IF(P139="","","121-0011")</f>
        <v>98</v>
      </c>
      <c r="W139" t="s">
        <f>IF(P139="","","東京都足立区中央本町3-5-3")</f>
        <v>98</v>
      </c>
      <c r="Y139" t="s">
        <f>IF(P139="","","株式会社Dealz")</f>
        <v>98</v>
      </c>
      <c r="AB139" t="s">
        <f>IF(P139="","",LEFT(データ貼付!AZ138,25))</f>
        <v>98</v>
      </c>
      <c r="AC139" t="s">
        <f>IF(P139="","",LEFT(データ貼付!BC138,30))</f>
        <v>98</v>
      </c>
      <c r="AH139" t="s">
        <f>IF(B139=2,データ貼付!AF138,"")</f>
        <v>98</v>
      </c>
      <c r="AI139" t="s">
        <f>IFERROR(AH139-ROUND(AH139*100/110,0),"")</f>
        <v>98</v>
      </c>
      <c r="AL139">
        <f>データ貼付!AL138</f>
        <v>0</v>
      </c>
      <c r="AM139">
        <f>データ貼付!AM138</f>
        <v>0</v>
      </c>
      <c r="AN139" t="s">
        <f>IF(B139="","","035851774001")</f>
        <v>98</v>
      </c>
      <c r="AP139" t="s">
        <f>IF(AN139="","","01")</f>
        <v>98</v>
      </c>
      <c r="BV139">
        <f>データ貼付!BV138</f>
        <v>0</v>
      </c>
    </row>
    <row r="140">
      <c r="B140" t="s">
        <f>IF(データ貼付!AN139="Cash on Delivery",2,IF(データ貼付!AN139="","",0))</f>
        <v>98</v>
      </c>
      <c r="E140" s="2" t="s">
        <f>IF(B140="","",TODAY())</f>
        <v>98</v>
      </c>
      <c r="F140" s="2" t="s">
        <f>IF(データ貼付!AW139="","",DATE(LEFT(データ貼付!AW139,4),MID(データ貼付!AW139,5,2),RIGHT(データ貼付!AW139,2)))</f>
        <v>98</v>
      </c>
      <c r="G140" t="s">
        <f>IF(データ貼付!AV139=4,1820,IF(データ貼付!AV139=12,1416,IF(データ貼付!AV139=14,1416,IF(データ貼付!AV139=16,1618,IF(データ貼付!AV139=1,"0812","")))))</f>
        <v>98</v>
      </c>
      <c r="I140" t="s">
        <f>IF(B140="","",IF(データ貼付!F139="","000-0000-0000",データ貼付!F139))</f>
        <v>98</v>
      </c>
      <c r="K140" t="s">
        <f>IF(データ貼付!M139="","",SUBSTITUTE(データ貼付!M139,"-",""))</f>
        <v>98</v>
      </c>
      <c r="L140" t="s">
        <f>LEFT(SUBSTITUTE(データ貼付!P139," ",""),16)</f>
        <v>98</v>
      </c>
      <c r="M140" t="s">
        <f>MID(SUBSTITUTE(データ貼付!P139," ",""),17,16)</f>
        <v>98</v>
      </c>
      <c r="N140" t="s">
        <f>MID(SUBSTITUTE(データ貼付!P139," ",""),33,16)</f>
        <v>98</v>
      </c>
      <c r="O140" t="s">
        <f>IF(データ貼付!L139="","",データ貼付!J139)</f>
        <v>98</v>
      </c>
      <c r="P140" t="s">
        <f>IF(データ貼付!D139="","",データ貼付!D139)</f>
        <v>98</v>
      </c>
      <c r="T140" s="1" t="s">
        <f>IF(P140="","","03-5851-7740")</f>
        <v>98</v>
      </c>
      <c r="V140" t="s">
        <f>IF(P140="","","121-0011")</f>
        <v>98</v>
      </c>
      <c r="W140" t="s">
        <f>IF(P140="","","東京都足立区中央本町3-5-3")</f>
        <v>98</v>
      </c>
      <c r="Y140" t="s">
        <f>IF(P140="","","株式会社Dealz")</f>
        <v>98</v>
      </c>
      <c r="AB140" t="s">
        <f>IF(P140="","",LEFT(データ貼付!AZ139,25))</f>
        <v>98</v>
      </c>
      <c r="AC140" t="s">
        <f>IF(P140="","",LEFT(データ貼付!BC139,30))</f>
        <v>98</v>
      </c>
      <c r="AH140" t="s">
        <f>IF(B140=2,データ貼付!AF139,"")</f>
        <v>98</v>
      </c>
      <c r="AI140" t="s">
        <f>IFERROR(AH140-ROUND(AH140*100/110,0),"")</f>
        <v>98</v>
      </c>
      <c r="AL140">
        <f>データ貼付!AL139</f>
        <v>0</v>
      </c>
      <c r="AM140">
        <f>データ貼付!AM139</f>
        <v>0</v>
      </c>
      <c r="AN140" t="s">
        <f>IF(B140="","","035851774001")</f>
        <v>98</v>
      </c>
      <c r="AP140" t="s">
        <f>IF(AN140="","","01")</f>
        <v>98</v>
      </c>
      <c r="BV140">
        <f>データ貼付!BV139</f>
        <v>0</v>
      </c>
    </row>
    <row r="141">
      <c r="B141" t="s">
        <f>IF(データ貼付!AN140="Cash on Delivery",2,IF(データ貼付!AN140="","",0))</f>
        <v>98</v>
      </c>
      <c r="E141" s="2" t="s">
        <f>IF(B141="","",TODAY())</f>
        <v>98</v>
      </c>
      <c r="F141" s="2" t="s">
        <f>IF(データ貼付!AW140="","",DATE(LEFT(データ貼付!AW140,4),MID(データ貼付!AW140,5,2),RIGHT(データ貼付!AW140,2)))</f>
        <v>98</v>
      </c>
      <c r="G141" t="s">
        <f>IF(データ貼付!AV140=4,1820,IF(データ貼付!AV140=12,1416,IF(データ貼付!AV140=14,1416,IF(データ貼付!AV140=16,1618,IF(データ貼付!AV140=1,"0812","")))))</f>
        <v>98</v>
      </c>
      <c r="I141" t="s">
        <f>IF(B141="","",IF(データ貼付!F140="","000-0000-0000",データ貼付!F140))</f>
        <v>98</v>
      </c>
      <c r="K141" t="s">
        <f>IF(データ貼付!M140="","",SUBSTITUTE(データ貼付!M140,"-",""))</f>
        <v>98</v>
      </c>
      <c r="L141" t="s">
        <f>LEFT(SUBSTITUTE(データ貼付!P140," ",""),16)</f>
        <v>98</v>
      </c>
      <c r="M141" t="s">
        <f>MID(SUBSTITUTE(データ貼付!P140," ",""),17,16)</f>
        <v>98</v>
      </c>
      <c r="N141" t="s">
        <f>MID(SUBSTITUTE(データ貼付!P140," ",""),33,16)</f>
        <v>98</v>
      </c>
      <c r="O141" t="s">
        <f>IF(データ貼付!L140="","",データ貼付!J140)</f>
        <v>98</v>
      </c>
      <c r="P141" t="s">
        <f>IF(データ貼付!D140="","",データ貼付!D140)</f>
        <v>98</v>
      </c>
      <c r="T141" s="1" t="s">
        <f>IF(P141="","","03-5851-7740")</f>
        <v>98</v>
      </c>
      <c r="V141" t="s">
        <f>IF(P141="","","121-0011")</f>
        <v>98</v>
      </c>
      <c r="W141" t="s">
        <f>IF(P141="","","東京都足立区中央本町3-5-3")</f>
        <v>98</v>
      </c>
      <c r="Y141" t="s">
        <f>IF(P141="","","株式会社Dealz")</f>
        <v>98</v>
      </c>
      <c r="AB141" t="s">
        <f>IF(P141="","",LEFT(データ貼付!AZ140,25))</f>
        <v>98</v>
      </c>
      <c r="AC141" t="s">
        <f>IF(P141="","",LEFT(データ貼付!BC140,30))</f>
        <v>98</v>
      </c>
      <c r="AH141" t="s">
        <f>IF(B141=2,データ貼付!AF140,"")</f>
        <v>98</v>
      </c>
      <c r="AI141" t="s">
        <f>IFERROR(AH141-ROUND(AH141*100/110,0),"")</f>
        <v>98</v>
      </c>
      <c r="AL141">
        <f>データ貼付!AL140</f>
        <v>0</v>
      </c>
      <c r="AM141">
        <f>データ貼付!AM140</f>
        <v>0</v>
      </c>
      <c r="AN141" t="s">
        <f>IF(B141="","","035851774001")</f>
        <v>98</v>
      </c>
      <c r="AP141" t="s">
        <f>IF(AN141="","","01")</f>
        <v>98</v>
      </c>
      <c r="BV141">
        <f>データ貼付!BV140</f>
        <v>0</v>
      </c>
    </row>
    <row r="142">
      <c r="B142" t="s">
        <f>IF(データ貼付!AN141="Cash on Delivery",2,IF(データ貼付!AN141="","",0))</f>
        <v>98</v>
      </c>
      <c r="E142" s="2" t="s">
        <f>IF(B142="","",TODAY())</f>
        <v>98</v>
      </c>
      <c r="F142" s="2" t="s">
        <f>IF(データ貼付!AW141="","",DATE(LEFT(データ貼付!AW141,4),MID(データ貼付!AW141,5,2),RIGHT(データ貼付!AW141,2)))</f>
        <v>98</v>
      </c>
      <c r="G142" t="s">
        <f>IF(データ貼付!AV141=4,1820,IF(データ貼付!AV141=12,1416,IF(データ貼付!AV141=14,1416,IF(データ貼付!AV141=16,1618,IF(データ貼付!AV141=1,"0812","")))))</f>
        <v>98</v>
      </c>
      <c r="I142" t="s">
        <f>IF(B142="","",IF(データ貼付!F141="","000-0000-0000",データ貼付!F141))</f>
        <v>98</v>
      </c>
      <c r="K142" t="s">
        <f>IF(データ貼付!M141="","",SUBSTITUTE(データ貼付!M141,"-",""))</f>
        <v>98</v>
      </c>
      <c r="L142" t="s">
        <f>LEFT(SUBSTITUTE(データ貼付!P141," ",""),16)</f>
        <v>98</v>
      </c>
      <c r="M142" t="s">
        <f>MID(SUBSTITUTE(データ貼付!P141," ",""),17,16)</f>
        <v>98</v>
      </c>
      <c r="N142" t="s">
        <f>MID(SUBSTITUTE(データ貼付!P141," ",""),33,16)</f>
        <v>98</v>
      </c>
      <c r="O142" t="s">
        <f>IF(データ貼付!L141="","",データ貼付!J141)</f>
        <v>98</v>
      </c>
      <c r="P142" t="s">
        <f>IF(データ貼付!D141="","",データ貼付!D141)</f>
        <v>98</v>
      </c>
      <c r="T142" s="1" t="s">
        <f>IF(P142="","","03-5851-7740")</f>
        <v>98</v>
      </c>
      <c r="V142" t="s">
        <f>IF(P142="","","121-0011")</f>
        <v>98</v>
      </c>
      <c r="W142" t="s">
        <f>IF(P142="","","東京都足立区中央本町3-5-3")</f>
        <v>98</v>
      </c>
      <c r="Y142" t="s">
        <f>IF(P142="","","株式会社Dealz")</f>
        <v>98</v>
      </c>
      <c r="AB142" t="s">
        <f>IF(P142="","",LEFT(データ貼付!AZ141,25))</f>
        <v>98</v>
      </c>
      <c r="AC142" t="s">
        <f>IF(P142="","",LEFT(データ貼付!BC141,30))</f>
        <v>98</v>
      </c>
      <c r="AH142" t="s">
        <f>IF(B142=2,データ貼付!AF141,"")</f>
        <v>98</v>
      </c>
      <c r="AI142" t="s">
        <f>IFERROR(AH142-ROUND(AH142*100/110,0),"")</f>
        <v>98</v>
      </c>
      <c r="AL142">
        <f>データ貼付!AL141</f>
        <v>0</v>
      </c>
      <c r="AM142">
        <f>データ貼付!AM141</f>
        <v>0</v>
      </c>
      <c r="AN142" t="s">
        <f>IF(B142="","","035851774001")</f>
        <v>98</v>
      </c>
      <c r="AP142" t="s">
        <f>IF(AN142="","","01")</f>
        <v>98</v>
      </c>
      <c r="BV142">
        <f>データ貼付!BV141</f>
        <v>0</v>
      </c>
    </row>
    <row r="143">
      <c r="B143" t="s">
        <f>IF(データ貼付!AN142="Cash on Delivery",2,IF(データ貼付!AN142="","",0))</f>
        <v>98</v>
      </c>
      <c r="E143" s="2" t="s">
        <f>IF(B143="","",TODAY())</f>
        <v>98</v>
      </c>
      <c r="F143" s="2" t="s">
        <f>IF(データ貼付!AW142="","",DATE(LEFT(データ貼付!AW142,4),MID(データ貼付!AW142,5,2),RIGHT(データ貼付!AW142,2)))</f>
        <v>98</v>
      </c>
      <c r="G143" t="s">
        <f>IF(データ貼付!AV142=4,1820,IF(データ貼付!AV142=12,1416,IF(データ貼付!AV142=14,1416,IF(データ貼付!AV142=16,1618,IF(データ貼付!AV142=1,"0812","")))))</f>
        <v>98</v>
      </c>
      <c r="I143" t="s">
        <f>IF(B143="","",IF(データ貼付!F142="","000-0000-0000",データ貼付!F142))</f>
        <v>98</v>
      </c>
      <c r="K143" t="s">
        <f>IF(データ貼付!M142="","",SUBSTITUTE(データ貼付!M142,"-",""))</f>
        <v>98</v>
      </c>
      <c r="L143" t="s">
        <f>LEFT(SUBSTITUTE(データ貼付!P142," ",""),16)</f>
        <v>98</v>
      </c>
      <c r="M143" t="s">
        <f>MID(SUBSTITUTE(データ貼付!P142," ",""),17,16)</f>
        <v>98</v>
      </c>
      <c r="N143" t="s">
        <f>MID(SUBSTITUTE(データ貼付!P142," ",""),33,16)</f>
        <v>98</v>
      </c>
      <c r="O143" t="s">
        <f>IF(データ貼付!L142="","",データ貼付!J142)</f>
        <v>98</v>
      </c>
      <c r="P143" t="s">
        <f>IF(データ貼付!D142="","",データ貼付!D142)</f>
        <v>98</v>
      </c>
      <c r="T143" s="1" t="s">
        <f>IF(P143="","","03-5851-7740")</f>
        <v>98</v>
      </c>
      <c r="V143" t="s">
        <f>IF(P143="","","121-0011")</f>
        <v>98</v>
      </c>
      <c r="W143" t="s">
        <f>IF(P143="","","東京都足立区中央本町3-5-3")</f>
        <v>98</v>
      </c>
      <c r="Y143" t="s">
        <f>IF(P143="","","株式会社Dealz")</f>
        <v>98</v>
      </c>
      <c r="AB143" t="s">
        <f>IF(P143="","",LEFT(データ貼付!AZ142,25))</f>
        <v>98</v>
      </c>
      <c r="AC143" t="s">
        <f>IF(P143="","",LEFT(データ貼付!BC142,30))</f>
        <v>98</v>
      </c>
      <c r="AH143" t="s">
        <f>IF(B143=2,データ貼付!AF142,"")</f>
        <v>98</v>
      </c>
      <c r="AI143" t="s">
        <f>IFERROR(AH143-ROUND(AH143*100/110,0),"")</f>
        <v>98</v>
      </c>
      <c r="AL143">
        <f>データ貼付!AL142</f>
        <v>0</v>
      </c>
      <c r="AM143">
        <f>データ貼付!AM142</f>
        <v>0</v>
      </c>
      <c r="AN143" t="s">
        <f>IF(B143="","","035851774001")</f>
        <v>98</v>
      </c>
      <c r="AP143" t="s">
        <f>IF(AN143="","","01")</f>
        <v>98</v>
      </c>
      <c r="BV143">
        <f>データ貼付!BV142</f>
        <v>0</v>
      </c>
    </row>
    <row r="144">
      <c r="B144" t="s">
        <f>IF(データ貼付!AN143="Cash on Delivery",2,IF(データ貼付!AN143="","",0))</f>
        <v>98</v>
      </c>
      <c r="E144" s="2" t="s">
        <f>IF(B144="","",TODAY())</f>
        <v>98</v>
      </c>
      <c r="F144" s="2" t="s">
        <f>IF(データ貼付!AW143="","",DATE(LEFT(データ貼付!AW143,4),MID(データ貼付!AW143,5,2),RIGHT(データ貼付!AW143,2)))</f>
        <v>98</v>
      </c>
      <c r="G144" t="s">
        <f>IF(データ貼付!AV143=4,1820,IF(データ貼付!AV143=12,1416,IF(データ貼付!AV143=14,1416,IF(データ貼付!AV143=16,1618,IF(データ貼付!AV143=1,"0812","")))))</f>
        <v>98</v>
      </c>
      <c r="I144" t="s">
        <f>IF(B144="","",IF(データ貼付!F143="","000-0000-0000",データ貼付!F143))</f>
        <v>98</v>
      </c>
      <c r="K144" t="s">
        <f>IF(データ貼付!M143="","",SUBSTITUTE(データ貼付!M143,"-",""))</f>
        <v>98</v>
      </c>
      <c r="L144" t="s">
        <f>LEFT(SUBSTITUTE(データ貼付!P143," ",""),16)</f>
        <v>98</v>
      </c>
      <c r="M144" t="s">
        <f>MID(SUBSTITUTE(データ貼付!P143," ",""),17,16)</f>
        <v>98</v>
      </c>
      <c r="N144" t="s">
        <f>MID(SUBSTITUTE(データ貼付!P143," ",""),33,16)</f>
        <v>98</v>
      </c>
      <c r="O144" t="s">
        <f>IF(データ貼付!L143="","",データ貼付!J143)</f>
        <v>98</v>
      </c>
      <c r="P144" t="s">
        <f>IF(データ貼付!D143="","",データ貼付!D143)</f>
        <v>98</v>
      </c>
      <c r="T144" s="1" t="s">
        <f>IF(P144="","","03-5851-7740")</f>
        <v>98</v>
      </c>
      <c r="V144" t="s">
        <f>IF(P144="","","121-0011")</f>
        <v>98</v>
      </c>
      <c r="W144" t="s">
        <f>IF(P144="","","東京都足立区中央本町3-5-3")</f>
        <v>98</v>
      </c>
      <c r="Y144" t="s">
        <f>IF(P144="","","株式会社Dealz")</f>
        <v>98</v>
      </c>
      <c r="AB144" t="s">
        <f>IF(P144="","",LEFT(データ貼付!AZ143,25))</f>
        <v>98</v>
      </c>
      <c r="AC144" t="s">
        <f>IF(P144="","",LEFT(データ貼付!BC143,30))</f>
        <v>98</v>
      </c>
      <c r="AH144" t="s">
        <f>IF(B144=2,データ貼付!AF143,"")</f>
        <v>98</v>
      </c>
      <c r="AI144" t="s">
        <f>IFERROR(AH144-ROUND(AH144*100/110,0),"")</f>
        <v>98</v>
      </c>
      <c r="AL144">
        <f>データ貼付!AL143</f>
        <v>0</v>
      </c>
      <c r="AM144">
        <f>データ貼付!AM143</f>
        <v>0</v>
      </c>
      <c r="AN144" t="s">
        <f>IF(B144="","","035851774001")</f>
        <v>98</v>
      </c>
      <c r="AP144" t="s">
        <f>IF(AN144="","","01")</f>
        <v>98</v>
      </c>
      <c r="BV144">
        <f>データ貼付!BV143</f>
        <v>0</v>
      </c>
    </row>
    <row r="145">
      <c r="B145" t="s">
        <f>IF(データ貼付!AN144="Cash on Delivery",2,IF(データ貼付!AN144="","",0))</f>
        <v>98</v>
      </c>
      <c r="E145" s="2" t="s">
        <f>IF(B145="","",TODAY())</f>
        <v>98</v>
      </c>
      <c r="F145" s="2" t="s">
        <f>IF(データ貼付!AW144="","",DATE(LEFT(データ貼付!AW144,4),MID(データ貼付!AW144,5,2),RIGHT(データ貼付!AW144,2)))</f>
        <v>98</v>
      </c>
      <c r="G145" t="s">
        <f>IF(データ貼付!AV144=4,1820,IF(データ貼付!AV144=12,1416,IF(データ貼付!AV144=14,1416,IF(データ貼付!AV144=16,1618,IF(データ貼付!AV144=1,"0812","")))))</f>
        <v>98</v>
      </c>
      <c r="I145" t="s">
        <f>IF(B145="","",IF(データ貼付!F144="","000-0000-0000",データ貼付!F144))</f>
        <v>98</v>
      </c>
      <c r="K145" t="s">
        <f>IF(データ貼付!M144="","",SUBSTITUTE(データ貼付!M144,"-",""))</f>
        <v>98</v>
      </c>
      <c r="L145" t="s">
        <f>LEFT(SUBSTITUTE(データ貼付!P144," ",""),16)</f>
        <v>98</v>
      </c>
      <c r="M145" t="s">
        <f>MID(SUBSTITUTE(データ貼付!P144," ",""),17,16)</f>
        <v>98</v>
      </c>
      <c r="N145" t="s">
        <f>MID(SUBSTITUTE(データ貼付!P144," ",""),33,16)</f>
        <v>98</v>
      </c>
      <c r="O145" t="s">
        <f>IF(データ貼付!L144="","",データ貼付!J144)</f>
        <v>98</v>
      </c>
      <c r="P145" t="s">
        <f>IF(データ貼付!D144="","",データ貼付!D144)</f>
        <v>98</v>
      </c>
      <c r="T145" s="1" t="s">
        <f>IF(P145="","","03-5851-7740")</f>
        <v>98</v>
      </c>
      <c r="V145" t="s">
        <f>IF(P145="","","121-0011")</f>
        <v>98</v>
      </c>
      <c r="W145" t="s">
        <f>IF(P145="","","東京都足立区中央本町3-5-3")</f>
        <v>98</v>
      </c>
      <c r="Y145" t="s">
        <f>IF(P145="","","株式会社Dealz")</f>
        <v>98</v>
      </c>
      <c r="AB145" t="s">
        <f>IF(P145="","",LEFT(データ貼付!AZ144,25))</f>
        <v>98</v>
      </c>
      <c r="AC145" t="s">
        <f>IF(P145="","",LEFT(データ貼付!BC144,30))</f>
        <v>98</v>
      </c>
      <c r="AH145" t="s">
        <f>IF(B145=2,データ貼付!AF144,"")</f>
        <v>98</v>
      </c>
      <c r="AI145" t="s">
        <f>IFERROR(AH145-ROUND(AH145*100/110,0),"")</f>
        <v>98</v>
      </c>
      <c r="AL145">
        <f>データ貼付!AL144</f>
        <v>0</v>
      </c>
      <c r="AM145">
        <f>データ貼付!AM144</f>
        <v>0</v>
      </c>
      <c r="AN145" t="s">
        <f>IF(B145="","","035851774001")</f>
        <v>98</v>
      </c>
      <c r="AP145" t="s">
        <f>IF(AN145="","","01")</f>
        <v>98</v>
      </c>
      <c r="BV145">
        <f>データ貼付!BV144</f>
        <v>0</v>
      </c>
    </row>
    <row r="146">
      <c r="B146" t="s">
        <f>IF(データ貼付!AN145="Cash on Delivery",2,IF(データ貼付!AN145="","",0))</f>
        <v>98</v>
      </c>
      <c r="E146" s="2" t="s">
        <f>IF(B146="","",TODAY())</f>
        <v>98</v>
      </c>
      <c r="F146" s="2" t="s">
        <f>IF(データ貼付!AW145="","",DATE(LEFT(データ貼付!AW145,4),MID(データ貼付!AW145,5,2),RIGHT(データ貼付!AW145,2)))</f>
        <v>98</v>
      </c>
      <c r="G146" t="s">
        <f>IF(データ貼付!AV145=4,1820,IF(データ貼付!AV145=12,1416,IF(データ貼付!AV145=14,1416,IF(データ貼付!AV145=16,1618,IF(データ貼付!AV145=1,"0812","")))))</f>
        <v>98</v>
      </c>
      <c r="I146" t="s">
        <f>IF(B146="","",IF(データ貼付!F145="","000-0000-0000",データ貼付!F145))</f>
        <v>98</v>
      </c>
      <c r="K146" t="s">
        <f>IF(データ貼付!M145="","",SUBSTITUTE(データ貼付!M145,"-",""))</f>
        <v>98</v>
      </c>
      <c r="L146" t="s">
        <f>LEFT(SUBSTITUTE(データ貼付!P145," ",""),16)</f>
        <v>98</v>
      </c>
      <c r="M146" t="s">
        <f>MID(SUBSTITUTE(データ貼付!P145," ",""),17,16)</f>
        <v>98</v>
      </c>
      <c r="N146" t="s">
        <f>MID(SUBSTITUTE(データ貼付!P145," ",""),33,16)</f>
        <v>98</v>
      </c>
      <c r="O146" t="s">
        <f>IF(データ貼付!L145="","",データ貼付!J145)</f>
        <v>98</v>
      </c>
      <c r="P146" t="s">
        <f>IF(データ貼付!D145="","",データ貼付!D145)</f>
        <v>98</v>
      </c>
      <c r="T146" s="1" t="s">
        <f>IF(P146="","","03-5851-7740")</f>
        <v>98</v>
      </c>
      <c r="V146" t="s">
        <f>IF(P146="","","121-0011")</f>
        <v>98</v>
      </c>
      <c r="W146" t="s">
        <f>IF(P146="","","東京都足立区中央本町3-5-3")</f>
        <v>98</v>
      </c>
      <c r="Y146" t="s">
        <f>IF(P146="","","株式会社Dealz")</f>
        <v>98</v>
      </c>
      <c r="AB146" t="s">
        <f>IF(P146="","",LEFT(データ貼付!AZ145,25))</f>
        <v>98</v>
      </c>
      <c r="AC146" t="s">
        <f>IF(P146="","",LEFT(データ貼付!BC145,30))</f>
        <v>98</v>
      </c>
      <c r="AH146" t="s">
        <f>IF(B146=2,データ貼付!AF145,"")</f>
        <v>98</v>
      </c>
      <c r="AI146" t="s">
        <f>IFERROR(AH146-ROUND(AH146*100/110,0),"")</f>
        <v>98</v>
      </c>
      <c r="AL146">
        <f>データ貼付!AL145</f>
        <v>0</v>
      </c>
      <c r="AM146">
        <f>データ貼付!AM145</f>
        <v>0</v>
      </c>
      <c r="AN146" t="s">
        <f>IF(B146="","","035851774001")</f>
        <v>98</v>
      </c>
      <c r="AP146" t="s">
        <f>IF(AN146="","","01")</f>
        <v>98</v>
      </c>
      <c r="BV146">
        <f>データ貼付!BV145</f>
        <v>0</v>
      </c>
    </row>
    <row r="147">
      <c r="B147" t="s">
        <f>IF(データ貼付!AN146="Cash on Delivery",2,IF(データ貼付!AN146="","",0))</f>
        <v>98</v>
      </c>
      <c r="E147" s="2" t="s">
        <f>IF(B147="","",TODAY())</f>
        <v>98</v>
      </c>
      <c r="F147" s="2" t="s">
        <f>IF(データ貼付!AW146="","",DATE(LEFT(データ貼付!AW146,4),MID(データ貼付!AW146,5,2),RIGHT(データ貼付!AW146,2)))</f>
        <v>98</v>
      </c>
      <c r="G147" t="s">
        <f>IF(データ貼付!AV146=4,1820,IF(データ貼付!AV146=12,1416,IF(データ貼付!AV146=14,1416,IF(データ貼付!AV146=16,1618,IF(データ貼付!AV146=1,"0812","")))))</f>
        <v>98</v>
      </c>
      <c r="I147" t="s">
        <f>IF(B147="","",IF(データ貼付!F146="","000-0000-0000",データ貼付!F146))</f>
        <v>98</v>
      </c>
      <c r="K147" t="s">
        <f>IF(データ貼付!M146="","",SUBSTITUTE(データ貼付!M146,"-",""))</f>
        <v>98</v>
      </c>
      <c r="L147" t="s">
        <f>LEFT(SUBSTITUTE(データ貼付!P146," ",""),16)</f>
        <v>98</v>
      </c>
      <c r="M147" t="s">
        <f>MID(SUBSTITUTE(データ貼付!P146," ",""),17,16)</f>
        <v>98</v>
      </c>
      <c r="N147" t="s">
        <f>MID(SUBSTITUTE(データ貼付!P146," ",""),33,16)</f>
        <v>98</v>
      </c>
      <c r="O147" t="s">
        <f>IF(データ貼付!L146="","",データ貼付!J146)</f>
        <v>98</v>
      </c>
      <c r="P147" t="s">
        <f>IF(データ貼付!D146="","",データ貼付!D146)</f>
        <v>98</v>
      </c>
      <c r="T147" s="1" t="s">
        <f>IF(P147="","","03-5851-7740")</f>
        <v>98</v>
      </c>
      <c r="V147" t="s">
        <f>IF(P147="","","121-0011")</f>
        <v>98</v>
      </c>
      <c r="W147" t="s">
        <f>IF(P147="","","東京都足立区中央本町3-5-3")</f>
        <v>98</v>
      </c>
      <c r="Y147" t="s">
        <f>IF(P147="","","株式会社Dealz")</f>
        <v>98</v>
      </c>
      <c r="AB147" t="s">
        <f>IF(P147="","",LEFT(データ貼付!AZ146,25))</f>
        <v>98</v>
      </c>
      <c r="AC147" t="s">
        <f>IF(P147="","",LEFT(データ貼付!BC146,30))</f>
        <v>98</v>
      </c>
      <c r="AH147" t="s">
        <f>IF(B147=2,データ貼付!AF146,"")</f>
        <v>98</v>
      </c>
      <c r="AI147" t="s">
        <f>IFERROR(AH147-ROUND(AH147*100/110,0),"")</f>
        <v>98</v>
      </c>
      <c r="AL147">
        <f>データ貼付!AL146</f>
        <v>0</v>
      </c>
      <c r="AM147">
        <f>データ貼付!AM146</f>
        <v>0</v>
      </c>
      <c r="AN147" t="s">
        <f>IF(B147="","","035851774001")</f>
        <v>98</v>
      </c>
      <c r="AP147" t="s">
        <f>IF(AN147="","","01")</f>
        <v>98</v>
      </c>
      <c r="BV147">
        <f>データ貼付!BV146</f>
        <v>0</v>
      </c>
    </row>
    <row r="148">
      <c r="B148" t="s">
        <f>IF(データ貼付!AN147="Cash on Delivery",2,IF(データ貼付!AN147="","",0))</f>
        <v>98</v>
      </c>
      <c r="E148" s="2" t="s">
        <f>IF(B148="","",TODAY())</f>
        <v>98</v>
      </c>
      <c r="F148" s="2" t="s">
        <f>IF(データ貼付!AW147="","",DATE(LEFT(データ貼付!AW147,4),MID(データ貼付!AW147,5,2),RIGHT(データ貼付!AW147,2)))</f>
        <v>98</v>
      </c>
      <c r="G148" t="s">
        <f>IF(データ貼付!AV147=4,1820,IF(データ貼付!AV147=12,1416,IF(データ貼付!AV147=14,1416,IF(データ貼付!AV147=16,1618,IF(データ貼付!AV147=1,"0812","")))))</f>
        <v>98</v>
      </c>
      <c r="I148" t="s">
        <f>IF(B148="","",IF(データ貼付!F147="","000-0000-0000",データ貼付!F147))</f>
        <v>98</v>
      </c>
      <c r="K148" t="s">
        <f>IF(データ貼付!M147="","",SUBSTITUTE(データ貼付!M147,"-",""))</f>
        <v>98</v>
      </c>
      <c r="L148" t="s">
        <f>LEFT(SUBSTITUTE(データ貼付!P147," ",""),16)</f>
        <v>98</v>
      </c>
      <c r="M148" t="s">
        <f>MID(SUBSTITUTE(データ貼付!P147," ",""),17,16)</f>
        <v>98</v>
      </c>
      <c r="N148" t="s">
        <f>MID(SUBSTITUTE(データ貼付!P147," ",""),33,16)</f>
        <v>98</v>
      </c>
      <c r="O148" t="s">
        <f>IF(データ貼付!L147="","",データ貼付!J147)</f>
        <v>98</v>
      </c>
      <c r="P148" t="s">
        <f>IF(データ貼付!D147="","",データ貼付!D147)</f>
        <v>98</v>
      </c>
      <c r="T148" s="1" t="s">
        <f>IF(P148="","","03-5851-7740")</f>
        <v>98</v>
      </c>
      <c r="V148" t="s">
        <f>IF(P148="","","121-0011")</f>
        <v>98</v>
      </c>
      <c r="W148" t="s">
        <f>IF(P148="","","東京都足立区中央本町3-5-3")</f>
        <v>98</v>
      </c>
      <c r="Y148" t="s">
        <f>IF(P148="","","株式会社Dealz")</f>
        <v>98</v>
      </c>
      <c r="AB148" t="s">
        <f>IF(P148="","",LEFT(データ貼付!AZ147,25))</f>
        <v>98</v>
      </c>
      <c r="AC148" t="s">
        <f>IF(P148="","",LEFT(データ貼付!BC147,30))</f>
        <v>98</v>
      </c>
      <c r="AH148" t="s">
        <f>IF(B148=2,データ貼付!AF147,"")</f>
        <v>98</v>
      </c>
      <c r="AI148" t="s">
        <f>IFERROR(AH148-ROUND(AH148*100/110,0),"")</f>
        <v>98</v>
      </c>
      <c r="AL148">
        <f>データ貼付!AL147</f>
        <v>0</v>
      </c>
      <c r="AM148">
        <f>データ貼付!AM147</f>
        <v>0</v>
      </c>
      <c r="AN148" t="s">
        <f>IF(B148="","","035851774001")</f>
        <v>98</v>
      </c>
      <c r="AP148" t="s">
        <f>IF(AN148="","","01")</f>
        <v>98</v>
      </c>
      <c r="BV148">
        <f>データ貼付!BV147</f>
        <v>0</v>
      </c>
    </row>
    <row r="149">
      <c r="B149" t="s">
        <f>IF(データ貼付!AN148="Cash on Delivery",2,IF(データ貼付!AN148="","",0))</f>
        <v>98</v>
      </c>
      <c r="E149" s="2" t="s">
        <f>IF(B149="","",TODAY())</f>
        <v>98</v>
      </c>
      <c r="F149" s="2" t="s">
        <f>IF(データ貼付!AW148="","",DATE(LEFT(データ貼付!AW148,4),MID(データ貼付!AW148,5,2),RIGHT(データ貼付!AW148,2)))</f>
        <v>98</v>
      </c>
      <c r="G149" t="s">
        <f>IF(データ貼付!AV148=4,1820,IF(データ貼付!AV148=12,1416,IF(データ貼付!AV148=14,1416,IF(データ貼付!AV148=16,1618,IF(データ貼付!AV148=1,"0812","")))))</f>
        <v>98</v>
      </c>
      <c r="I149" t="s">
        <f>IF(B149="","",IF(データ貼付!F148="","000-0000-0000",データ貼付!F148))</f>
        <v>98</v>
      </c>
      <c r="K149" t="s">
        <f>IF(データ貼付!M148="","",SUBSTITUTE(データ貼付!M148,"-",""))</f>
        <v>98</v>
      </c>
      <c r="L149" t="s">
        <f>LEFT(SUBSTITUTE(データ貼付!P148," ",""),16)</f>
        <v>98</v>
      </c>
      <c r="M149" t="s">
        <f>MID(SUBSTITUTE(データ貼付!P148," ",""),17,16)</f>
        <v>98</v>
      </c>
      <c r="N149" t="s">
        <f>MID(SUBSTITUTE(データ貼付!P148," ",""),33,16)</f>
        <v>98</v>
      </c>
      <c r="O149" t="s">
        <f>IF(データ貼付!L148="","",データ貼付!J148)</f>
        <v>98</v>
      </c>
      <c r="P149" t="s">
        <f>IF(データ貼付!D148="","",データ貼付!D148)</f>
        <v>98</v>
      </c>
      <c r="T149" s="1" t="s">
        <f>IF(P149="","","03-5851-7740")</f>
        <v>98</v>
      </c>
      <c r="V149" t="s">
        <f>IF(P149="","","121-0011")</f>
        <v>98</v>
      </c>
      <c r="W149" t="s">
        <f>IF(P149="","","東京都足立区中央本町3-5-3")</f>
        <v>98</v>
      </c>
      <c r="Y149" t="s">
        <f>IF(P149="","","株式会社Dealz")</f>
        <v>98</v>
      </c>
      <c r="AB149" t="s">
        <f>IF(P149="","",LEFT(データ貼付!AZ148,25))</f>
        <v>98</v>
      </c>
      <c r="AC149" t="s">
        <f>IF(P149="","",LEFT(データ貼付!BC148,30))</f>
        <v>98</v>
      </c>
      <c r="AH149" t="s">
        <f>IF(B149=2,データ貼付!AF148,"")</f>
        <v>98</v>
      </c>
      <c r="AI149" t="s">
        <f>IFERROR(AH149-ROUND(AH149*100/110,0),"")</f>
        <v>98</v>
      </c>
      <c r="AL149">
        <f>データ貼付!AL148</f>
        <v>0</v>
      </c>
      <c r="AM149">
        <f>データ貼付!AM148</f>
        <v>0</v>
      </c>
      <c r="AN149" t="s">
        <f>IF(B149="","","035851774001")</f>
        <v>98</v>
      </c>
      <c r="AP149" t="s">
        <f>IF(AN149="","","01")</f>
        <v>98</v>
      </c>
      <c r="BV149">
        <f>データ貼付!BV148</f>
        <v>0</v>
      </c>
    </row>
    <row r="150">
      <c r="B150" t="s">
        <f>IF(データ貼付!AN149="Cash on Delivery",2,IF(データ貼付!AN149="","",0))</f>
        <v>98</v>
      </c>
      <c r="E150" s="2" t="s">
        <f>IF(B150="","",TODAY())</f>
        <v>98</v>
      </c>
      <c r="F150" s="2" t="s">
        <f>IF(データ貼付!AW149="","",DATE(LEFT(データ貼付!AW149,4),MID(データ貼付!AW149,5,2),RIGHT(データ貼付!AW149,2)))</f>
        <v>98</v>
      </c>
      <c r="G150" t="s">
        <f>IF(データ貼付!AV149=4,1820,IF(データ貼付!AV149=12,1416,IF(データ貼付!AV149=14,1416,IF(データ貼付!AV149=16,1618,IF(データ貼付!AV149=1,"0812","")))))</f>
        <v>98</v>
      </c>
      <c r="I150" t="s">
        <f>IF(B150="","",IF(データ貼付!F149="","000-0000-0000",データ貼付!F149))</f>
        <v>98</v>
      </c>
      <c r="K150" t="s">
        <f>IF(データ貼付!M149="","",SUBSTITUTE(データ貼付!M149,"-",""))</f>
        <v>98</v>
      </c>
      <c r="L150" t="s">
        <f>LEFT(SUBSTITUTE(データ貼付!P149," ",""),16)</f>
        <v>98</v>
      </c>
      <c r="M150" t="s">
        <f>MID(SUBSTITUTE(データ貼付!P149," ",""),17,16)</f>
        <v>98</v>
      </c>
      <c r="N150" t="s">
        <f>MID(SUBSTITUTE(データ貼付!P149," ",""),33,16)</f>
        <v>98</v>
      </c>
      <c r="O150" t="s">
        <f>IF(データ貼付!L149="","",データ貼付!J149)</f>
        <v>98</v>
      </c>
      <c r="P150" t="s">
        <f>IF(データ貼付!D149="","",データ貼付!D149)</f>
        <v>98</v>
      </c>
      <c r="T150" s="1" t="s">
        <f>IF(P150="","","03-5851-7740")</f>
        <v>98</v>
      </c>
      <c r="V150" t="s">
        <f>IF(P150="","","121-0011")</f>
        <v>98</v>
      </c>
      <c r="W150" t="s">
        <f>IF(P150="","","東京都足立区中央本町3-5-3")</f>
        <v>98</v>
      </c>
      <c r="Y150" t="s">
        <f>IF(P150="","","株式会社Dealz")</f>
        <v>98</v>
      </c>
      <c r="AB150" t="s">
        <f>IF(P150="","",LEFT(データ貼付!AZ149,25))</f>
        <v>98</v>
      </c>
      <c r="AC150" t="s">
        <f>IF(P150="","",LEFT(データ貼付!BC149,30))</f>
        <v>98</v>
      </c>
      <c r="AH150" t="s">
        <f>IF(B150=2,データ貼付!AF149,"")</f>
        <v>98</v>
      </c>
      <c r="AI150" t="s">
        <f>IFERROR(AH150-ROUND(AH150*100/110,0),"")</f>
        <v>98</v>
      </c>
      <c r="AL150">
        <f>データ貼付!AL149</f>
        <v>0</v>
      </c>
      <c r="AM150">
        <f>データ貼付!AM149</f>
        <v>0</v>
      </c>
      <c r="AN150" t="s">
        <f>IF(B150="","","035851774001")</f>
        <v>98</v>
      </c>
      <c r="AP150" t="s">
        <f>IF(AN150="","","01")</f>
        <v>98</v>
      </c>
      <c r="BV150">
        <f>データ貼付!BV149</f>
        <v>0</v>
      </c>
    </row>
    <row r="151">
      <c r="B151" t="s">
        <f>IF(データ貼付!AN150="Cash on Delivery",2,IF(データ貼付!AN150="","",0))</f>
        <v>98</v>
      </c>
      <c r="E151" s="2" t="s">
        <f>IF(B151="","",TODAY())</f>
        <v>98</v>
      </c>
      <c r="F151" s="2" t="s">
        <f>IF(データ貼付!AW150="","",DATE(LEFT(データ貼付!AW150,4),MID(データ貼付!AW150,5,2),RIGHT(データ貼付!AW150,2)))</f>
        <v>98</v>
      </c>
      <c r="G151" t="s">
        <f>IF(データ貼付!AV150=4,1820,IF(データ貼付!AV150=12,1416,IF(データ貼付!AV150=14,1416,IF(データ貼付!AV150=16,1618,IF(データ貼付!AV150=1,"0812","")))))</f>
        <v>98</v>
      </c>
      <c r="I151" t="s">
        <f>IF(B151="","",IF(データ貼付!F150="","000-0000-0000",データ貼付!F150))</f>
        <v>98</v>
      </c>
      <c r="K151" t="s">
        <f>IF(データ貼付!M150="","",SUBSTITUTE(データ貼付!M150,"-",""))</f>
        <v>98</v>
      </c>
      <c r="L151" t="s">
        <f>LEFT(SUBSTITUTE(データ貼付!P150," ",""),16)</f>
        <v>98</v>
      </c>
      <c r="M151" t="s">
        <f>MID(SUBSTITUTE(データ貼付!P150," ",""),17,16)</f>
        <v>98</v>
      </c>
      <c r="N151" t="s">
        <f>MID(SUBSTITUTE(データ貼付!P150," ",""),33,16)</f>
        <v>98</v>
      </c>
      <c r="O151" t="s">
        <f>IF(データ貼付!L150="","",データ貼付!J150)</f>
        <v>98</v>
      </c>
      <c r="P151" t="s">
        <f>IF(データ貼付!D150="","",データ貼付!D150)</f>
        <v>98</v>
      </c>
      <c r="T151" s="1" t="s">
        <f>IF(P151="","","03-5851-7740")</f>
        <v>98</v>
      </c>
      <c r="V151" t="s">
        <f>IF(P151="","","121-0011")</f>
        <v>98</v>
      </c>
      <c r="W151" t="s">
        <f>IF(P151="","","東京都足立区中央本町3-5-3")</f>
        <v>98</v>
      </c>
      <c r="Y151" t="s">
        <f>IF(P151="","","株式会社Dealz")</f>
        <v>98</v>
      </c>
      <c r="AB151" t="s">
        <f>IF(P151="","",LEFT(データ貼付!AZ150,25))</f>
        <v>98</v>
      </c>
      <c r="AC151" t="s">
        <f>IF(P151="","",LEFT(データ貼付!BC150,30))</f>
        <v>98</v>
      </c>
      <c r="AH151" t="s">
        <f>IF(B151=2,データ貼付!AF150,"")</f>
        <v>98</v>
      </c>
      <c r="AI151" t="s">
        <f>IFERROR(AH151-ROUND(AH151*100/110,0),"")</f>
        <v>98</v>
      </c>
      <c r="AL151">
        <f>データ貼付!AL150</f>
        <v>0</v>
      </c>
      <c r="AM151">
        <f>データ貼付!AM150</f>
        <v>0</v>
      </c>
      <c r="AN151" t="s">
        <f>IF(B151="","","035851774001")</f>
        <v>98</v>
      </c>
      <c r="AP151" t="s">
        <f>IF(AN151="","","01")</f>
        <v>98</v>
      </c>
      <c r="BV151">
        <f>データ貼付!BV150</f>
        <v>0</v>
      </c>
    </row>
    <row r="152">
      <c r="B152" t="s">
        <f>IF(データ貼付!AN151="Cash on Delivery",2,IF(データ貼付!AN151="","",0))</f>
        <v>98</v>
      </c>
      <c r="E152" s="2" t="s">
        <f>IF(B152="","",TODAY())</f>
        <v>98</v>
      </c>
      <c r="F152" s="2" t="s">
        <f>IF(データ貼付!AW151="","",DATE(LEFT(データ貼付!AW151,4),MID(データ貼付!AW151,5,2),RIGHT(データ貼付!AW151,2)))</f>
        <v>98</v>
      </c>
      <c r="G152" t="s">
        <f>IF(データ貼付!AV151=4,1820,IF(データ貼付!AV151=12,1416,IF(データ貼付!AV151=14,1416,IF(データ貼付!AV151=16,1618,IF(データ貼付!AV151=1,"0812","")))))</f>
        <v>98</v>
      </c>
      <c r="I152" t="s">
        <f>IF(B152="","",IF(データ貼付!F151="","000-0000-0000",データ貼付!F151))</f>
        <v>98</v>
      </c>
      <c r="K152" t="s">
        <f>IF(データ貼付!M151="","",SUBSTITUTE(データ貼付!M151,"-",""))</f>
        <v>98</v>
      </c>
      <c r="L152" t="s">
        <f>LEFT(SUBSTITUTE(データ貼付!P151," ",""),16)</f>
        <v>98</v>
      </c>
      <c r="M152" t="s">
        <f>MID(SUBSTITUTE(データ貼付!P151," ",""),17,16)</f>
        <v>98</v>
      </c>
      <c r="N152" t="s">
        <f>MID(SUBSTITUTE(データ貼付!P151," ",""),33,16)</f>
        <v>98</v>
      </c>
      <c r="O152" t="s">
        <f>IF(データ貼付!L151="","",データ貼付!J151)</f>
        <v>98</v>
      </c>
      <c r="P152" t="s">
        <f>IF(データ貼付!D151="","",データ貼付!D151)</f>
        <v>98</v>
      </c>
      <c r="T152" s="1" t="s">
        <f>IF(P152="","","03-5851-7740")</f>
        <v>98</v>
      </c>
      <c r="V152" t="s">
        <f>IF(P152="","","121-0011")</f>
        <v>98</v>
      </c>
      <c r="W152" t="s">
        <f>IF(P152="","","東京都足立区中央本町3-5-3")</f>
        <v>98</v>
      </c>
      <c r="Y152" t="s">
        <f>IF(P152="","","株式会社Dealz")</f>
        <v>98</v>
      </c>
      <c r="AB152" t="s">
        <f>IF(P152="","",LEFT(データ貼付!AZ151,25))</f>
        <v>98</v>
      </c>
      <c r="AC152" t="s">
        <f>IF(P152="","",LEFT(データ貼付!BC151,30))</f>
        <v>98</v>
      </c>
      <c r="AH152" t="s">
        <f>IF(B152=2,データ貼付!AF151,"")</f>
        <v>98</v>
      </c>
      <c r="AI152" t="s">
        <f>IFERROR(AH152-ROUND(AH152*100/110,0),"")</f>
        <v>98</v>
      </c>
      <c r="AL152">
        <f>データ貼付!AL151</f>
        <v>0</v>
      </c>
      <c r="AM152">
        <f>データ貼付!AM151</f>
        <v>0</v>
      </c>
      <c r="AN152" t="s">
        <f>IF(B152="","","035851774001")</f>
        <v>98</v>
      </c>
      <c r="AP152" t="s">
        <f>IF(AN152="","","01")</f>
        <v>98</v>
      </c>
      <c r="BV152">
        <f>データ貼付!BV151</f>
        <v>0</v>
      </c>
    </row>
    <row r="153">
      <c r="B153" t="s">
        <f>IF(データ貼付!AN152="Cash on Delivery",2,IF(データ貼付!AN152="","",0))</f>
        <v>98</v>
      </c>
      <c r="E153" s="2" t="s">
        <f>IF(B153="","",TODAY())</f>
        <v>98</v>
      </c>
      <c r="F153" s="2" t="s">
        <f>IF(データ貼付!AW152="","",DATE(LEFT(データ貼付!AW152,4),MID(データ貼付!AW152,5,2),RIGHT(データ貼付!AW152,2)))</f>
        <v>98</v>
      </c>
      <c r="G153" t="s">
        <f>IF(データ貼付!AV152=4,1820,IF(データ貼付!AV152=12,1416,IF(データ貼付!AV152=14,1416,IF(データ貼付!AV152=16,1618,IF(データ貼付!AV152=1,"0812","")))))</f>
        <v>98</v>
      </c>
      <c r="I153" t="s">
        <f>IF(B153="","",IF(データ貼付!F152="","000-0000-0000",データ貼付!F152))</f>
        <v>98</v>
      </c>
      <c r="K153" t="s">
        <f>IF(データ貼付!M152="","",SUBSTITUTE(データ貼付!M152,"-",""))</f>
        <v>98</v>
      </c>
      <c r="L153" t="s">
        <f>LEFT(SUBSTITUTE(データ貼付!P152," ",""),16)</f>
        <v>98</v>
      </c>
      <c r="M153" t="s">
        <f>MID(SUBSTITUTE(データ貼付!P152," ",""),17,16)</f>
        <v>98</v>
      </c>
      <c r="N153" t="s">
        <f>MID(SUBSTITUTE(データ貼付!P152," ",""),33,16)</f>
        <v>98</v>
      </c>
      <c r="O153" t="s">
        <f>IF(データ貼付!L152="","",データ貼付!J152)</f>
        <v>98</v>
      </c>
      <c r="P153" t="s">
        <f>IF(データ貼付!D152="","",データ貼付!D152)</f>
        <v>98</v>
      </c>
      <c r="T153" s="1" t="s">
        <f>IF(P153="","","03-5851-7740")</f>
        <v>98</v>
      </c>
      <c r="V153" t="s">
        <f>IF(P153="","","121-0011")</f>
        <v>98</v>
      </c>
      <c r="W153" t="s">
        <f>IF(P153="","","東京都足立区中央本町3-5-3")</f>
        <v>98</v>
      </c>
      <c r="Y153" t="s">
        <f>IF(P153="","","株式会社Dealz")</f>
        <v>98</v>
      </c>
      <c r="AB153" t="s">
        <f>IF(P153="","",LEFT(データ貼付!AZ152,25))</f>
        <v>98</v>
      </c>
      <c r="AC153" t="s">
        <f>IF(P153="","",LEFT(データ貼付!BC152,30))</f>
        <v>98</v>
      </c>
      <c r="AH153" t="s">
        <f>IF(B153=2,データ貼付!AF152,"")</f>
        <v>98</v>
      </c>
      <c r="AI153" t="s">
        <f>IFERROR(AH153-ROUND(AH153*100/110,0),"")</f>
        <v>98</v>
      </c>
      <c r="AL153">
        <f>データ貼付!AL152</f>
        <v>0</v>
      </c>
      <c r="AM153">
        <f>データ貼付!AM152</f>
        <v>0</v>
      </c>
      <c r="AN153" t="s">
        <f>IF(B153="","","035851774001")</f>
        <v>98</v>
      </c>
      <c r="AP153" t="s">
        <f>IF(AN153="","","01")</f>
        <v>98</v>
      </c>
      <c r="BV153">
        <f>データ貼付!BV152</f>
        <v>0</v>
      </c>
    </row>
    <row r="154">
      <c r="B154" t="s">
        <f>IF(データ貼付!AN153="Cash on Delivery",2,IF(データ貼付!AN153="","",0))</f>
        <v>98</v>
      </c>
      <c r="E154" s="2" t="s">
        <f>IF(B154="","",TODAY())</f>
        <v>98</v>
      </c>
      <c r="F154" s="2" t="s">
        <f>IF(データ貼付!AW153="","",DATE(LEFT(データ貼付!AW153,4),MID(データ貼付!AW153,5,2),RIGHT(データ貼付!AW153,2)))</f>
        <v>98</v>
      </c>
      <c r="G154" t="s">
        <f>IF(データ貼付!AV153=4,1820,IF(データ貼付!AV153=12,1416,IF(データ貼付!AV153=14,1416,IF(データ貼付!AV153=16,1618,IF(データ貼付!AV153=1,"0812","")))))</f>
        <v>98</v>
      </c>
      <c r="I154" t="s">
        <f>IF(B154="","",IF(データ貼付!F153="","000-0000-0000",データ貼付!F153))</f>
        <v>98</v>
      </c>
      <c r="K154" t="s">
        <f>IF(データ貼付!M153="","",SUBSTITUTE(データ貼付!M153,"-",""))</f>
        <v>98</v>
      </c>
      <c r="L154" t="s">
        <f>LEFT(SUBSTITUTE(データ貼付!P153," ",""),16)</f>
        <v>98</v>
      </c>
      <c r="M154" t="s">
        <f>MID(SUBSTITUTE(データ貼付!P153," ",""),17,16)</f>
        <v>98</v>
      </c>
      <c r="N154" t="s">
        <f>MID(SUBSTITUTE(データ貼付!P153," ",""),33,16)</f>
        <v>98</v>
      </c>
      <c r="O154" t="s">
        <f>IF(データ貼付!L153="","",データ貼付!J153)</f>
        <v>98</v>
      </c>
      <c r="P154" t="s">
        <f>IF(データ貼付!D153="","",データ貼付!D153)</f>
        <v>98</v>
      </c>
      <c r="T154" s="1" t="s">
        <f>IF(P154="","","03-5851-7740")</f>
        <v>98</v>
      </c>
      <c r="V154" t="s">
        <f>IF(P154="","","121-0011")</f>
        <v>98</v>
      </c>
      <c r="W154" t="s">
        <f>IF(P154="","","東京都足立区中央本町3-5-3")</f>
        <v>98</v>
      </c>
      <c r="Y154" t="s">
        <f>IF(P154="","","株式会社Dealz")</f>
        <v>98</v>
      </c>
      <c r="AB154" t="s">
        <f>IF(P154="","",LEFT(データ貼付!AZ153,25))</f>
        <v>98</v>
      </c>
      <c r="AC154" t="s">
        <f>IF(P154="","",LEFT(データ貼付!BC153,30))</f>
        <v>98</v>
      </c>
      <c r="AH154" t="s">
        <f>IF(B154=2,データ貼付!AF153,"")</f>
        <v>98</v>
      </c>
      <c r="AI154" t="s">
        <f>IFERROR(AH154-ROUND(AH154*100/110,0),"")</f>
        <v>98</v>
      </c>
      <c r="AL154">
        <f>データ貼付!AL153</f>
        <v>0</v>
      </c>
      <c r="AM154">
        <f>データ貼付!AM153</f>
        <v>0</v>
      </c>
      <c r="AN154" t="s">
        <f>IF(B154="","","035851774001")</f>
        <v>98</v>
      </c>
      <c r="AP154" t="s">
        <f>IF(AN154="","","01")</f>
        <v>98</v>
      </c>
      <c r="BV154">
        <f>データ貼付!BV153</f>
        <v>0</v>
      </c>
    </row>
    <row r="155">
      <c r="B155" t="s">
        <f>IF(データ貼付!AN154="Cash on Delivery",2,IF(データ貼付!AN154="","",0))</f>
        <v>98</v>
      </c>
      <c r="E155" s="2" t="s">
        <f>IF(B155="","",TODAY())</f>
        <v>98</v>
      </c>
      <c r="F155" s="2" t="s">
        <f>IF(データ貼付!AW154="","",DATE(LEFT(データ貼付!AW154,4),MID(データ貼付!AW154,5,2),RIGHT(データ貼付!AW154,2)))</f>
        <v>98</v>
      </c>
      <c r="G155" t="s">
        <f>IF(データ貼付!AV154=4,1820,IF(データ貼付!AV154=12,1416,IF(データ貼付!AV154=14,1416,IF(データ貼付!AV154=16,1618,IF(データ貼付!AV154=1,"0812","")))))</f>
        <v>98</v>
      </c>
      <c r="I155" t="s">
        <f>IF(B155="","",IF(データ貼付!F154="","000-0000-0000",データ貼付!F154))</f>
        <v>98</v>
      </c>
      <c r="K155" t="s">
        <f>IF(データ貼付!M154="","",SUBSTITUTE(データ貼付!M154,"-",""))</f>
        <v>98</v>
      </c>
      <c r="L155" t="s">
        <f>LEFT(SUBSTITUTE(データ貼付!P154," ",""),16)</f>
        <v>98</v>
      </c>
      <c r="M155" t="s">
        <f>MID(SUBSTITUTE(データ貼付!P154," ",""),17,16)</f>
        <v>98</v>
      </c>
      <c r="N155" t="s">
        <f>MID(SUBSTITUTE(データ貼付!P154," ",""),33,16)</f>
        <v>98</v>
      </c>
      <c r="O155" t="s">
        <f>IF(データ貼付!L154="","",データ貼付!J154)</f>
        <v>98</v>
      </c>
      <c r="P155" t="s">
        <f>IF(データ貼付!D154="","",データ貼付!D154)</f>
        <v>98</v>
      </c>
      <c r="T155" s="1" t="s">
        <f>IF(P155="","","03-5851-7740")</f>
        <v>98</v>
      </c>
      <c r="V155" t="s">
        <f>IF(P155="","","121-0011")</f>
        <v>98</v>
      </c>
      <c r="W155" t="s">
        <f>IF(P155="","","東京都足立区中央本町3-5-3")</f>
        <v>98</v>
      </c>
      <c r="Y155" t="s">
        <f>IF(P155="","","株式会社Dealz")</f>
        <v>98</v>
      </c>
      <c r="AB155" t="s">
        <f>IF(P155="","",LEFT(データ貼付!AZ154,25))</f>
        <v>98</v>
      </c>
      <c r="AC155" t="s">
        <f>IF(P155="","",LEFT(データ貼付!BC154,30))</f>
        <v>98</v>
      </c>
      <c r="AH155" t="s">
        <f>IF(B155=2,データ貼付!AF154,"")</f>
        <v>98</v>
      </c>
      <c r="AI155" t="s">
        <f>IFERROR(AH155-ROUND(AH155*100/110,0),"")</f>
        <v>98</v>
      </c>
      <c r="AL155">
        <f>データ貼付!AL154</f>
        <v>0</v>
      </c>
      <c r="AM155">
        <f>データ貼付!AM154</f>
        <v>0</v>
      </c>
      <c r="AN155" t="s">
        <f>IF(B155="","","035851774001")</f>
        <v>98</v>
      </c>
      <c r="AP155" t="s">
        <f>IF(AN155="","","01")</f>
        <v>98</v>
      </c>
      <c r="BV155">
        <f>データ貼付!BV154</f>
        <v>0</v>
      </c>
    </row>
    <row r="156">
      <c r="B156" t="s">
        <f>IF(データ貼付!AN155="Cash on Delivery",2,IF(データ貼付!AN155="","",0))</f>
        <v>98</v>
      </c>
      <c r="E156" s="2" t="s">
        <f>IF(B156="","",TODAY())</f>
        <v>98</v>
      </c>
      <c r="F156" s="2" t="s">
        <f>IF(データ貼付!AW155="","",DATE(LEFT(データ貼付!AW155,4),MID(データ貼付!AW155,5,2),RIGHT(データ貼付!AW155,2)))</f>
        <v>98</v>
      </c>
      <c r="G156" t="s">
        <f>IF(データ貼付!AV155=4,1820,IF(データ貼付!AV155=12,1416,IF(データ貼付!AV155=14,1416,IF(データ貼付!AV155=16,1618,IF(データ貼付!AV155=1,"0812","")))))</f>
        <v>98</v>
      </c>
      <c r="I156" t="s">
        <f>IF(B156="","",IF(データ貼付!F155="","000-0000-0000",データ貼付!F155))</f>
        <v>98</v>
      </c>
      <c r="K156" t="s">
        <f>IF(データ貼付!M155="","",SUBSTITUTE(データ貼付!M155,"-",""))</f>
        <v>98</v>
      </c>
      <c r="L156" t="s">
        <f>LEFT(SUBSTITUTE(データ貼付!P155," ",""),16)</f>
        <v>98</v>
      </c>
      <c r="M156" t="s">
        <f>MID(SUBSTITUTE(データ貼付!P155," ",""),17,16)</f>
        <v>98</v>
      </c>
      <c r="N156" t="s">
        <f>MID(SUBSTITUTE(データ貼付!P155," ",""),33,16)</f>
        <v>98</v>
      </c>
      <c r="O156" t="s">
        <f>IF(データ貼付!L155="","",データ貼付!J155)</f>
        <v>98</v>
      </c>
      <c r="P156" t="s">
        <f>IF(データ貼付!D155="","",データ貼付!D155)</f>
        <v>98</v>
      </c>
      <c r="T156" s="1" t="s">
        <f>IF(P156="","","03-5851-7740")</f>
        <v>98</v>
      </c>
      <c r="V156" t="s">
        <f>IF(P156="","","121-0011")</f>
        <v>98</v>
      </c>
      <c r="W156" t="s">
        <f>IF(P156="","","東京都足立区中央本町3-5-3")</f>
        <v>98</v>
      </c>
      <c r="Y156" t="s">
        <f>IF(P156="","","株式会社Dealz")</f>
        <v>98</v>
      </c>
      <c r="AB156" t="s">
        <f>IF(P156="","",LEFT(データ貼付!AZ155,25))</f>
        <v>98</v>
      </c>
      <c r="AC156" t="s">
        <f>IF(P156="","",LEFT(データ貼付!BC155,30))</f>
        <v>98</v>
      </c>
      <c r="AH156" t="s">
        <f>IF(B156=2,データ貼付!AF155,"")</f>
        <v>98</v>
      </c>
      <c r="AI156" t="s">
        <f>IFERROR(AH156-ROUND(AH156*100/110,0),"")</f>
        <v>98</v>
      </c>
      <c r="AL156">
        <f>データ貼付!AL155</f>
        <v>0</v>
      </c>
      <c r="AM156">
        <f>データ貼付!AM155</f>
        <v>0</v>
      </c>
      <c r="AN156" t="s">
        <f>IF(B156="","","035851774001")</f>
        <v>98</v>
      </c>
      <c r="AP156" t="s">
        <f>IF(AN156="","","01")</f>
        <v>98</v>
      </c>
      <c r="BV156">
        <f>データ貼付!BV155</f>
        <v>0</v>
      </c>
    </row>
    <row r="157">
      <c r="B157" t="s">
        <f>IF(データ貼付!AN156="Cash on Delivery",2,IF(データ貼付!AN156="","",0))</f>
        <v>98</v>
      </c>
      <c r="E157" s="2" t="s">
        <f>IF(B157="","",TODAY())</f>
        <v>98</v>
      </c>
      <c r="F157" s="2" t="s">
        <f>IF(データ貼付!AW156="","",DATE(LEFT(データ貼付!AW156,4),MID(データ貼付!AW156,5,2),RIGHT(データ貼付!AW156,2)))</f>
        <v>98</v>
      </c>
      <c r="G157" t="s">
        <f>IF(データ貼付!AV156=4,1820,IF(データ貼付!AV156=12,1416,IF(データ貼付!AV156=14,1416,IF(データ貼付!AV156=16,1618,IF(データ貼付!AV156=1,"0812","")))))</f>
        <v>98</v>
      </c>
      <c r="I157" t="s">
        <f>IF(B157="","",IF(データ貼付!F156="","000-0000-0000",データ貼付!F156))</f>
        <v>98</v>
      </c>
      <c r="K157" t="s">
        <f>IF(データ貼付!M156="","",SUBSTITUTE(データ貼付!M156,"-",""))</f>
        <v>98</v>
      </c>
      <c r="L157" t="s">
        <f>LEFT(SUBSTITUTE(データ貼付!P156," ",""),16)</f>
        <v>98</v>
      </c>
      <c r="M157" t="s">
        <f>MID(SUBSTITUTE(データ貼付!P156," ",""),17,16)</f>
        <v>98</v>
      </c>
      <c r="N157" t="s">
        <f>MID(SUBSTITUTE(データ貼付!P156," ",""),33,16)</f>
        <v>98</v>
      </c>
      <c r="O157" t="s">
        <f>IF(データ貼付!L156="","",データ貼付!J156)</f>
        <v>98</v>
      </c>
      <c r="P157" t="s">
        <f>IF(データ貼付!D156="","",データ貼付!D156)</f>
        <v>98</v>
      </c>
      <c r="T157" s="1" t="s">
        <f>IF(P157="","","03-5851-7740")</f>
        <v>98</v>
      </c>
      <c r="V157" t="s">
        <f>IF(P157="","","121-0011")</f>
        <v>98</v>
      </c>
      <c r="W157" t="s">
        <f>IF(P157="","","東京都足立区中央本町3-5-3")</f>
        <v>98</v>
      </c>
      <c r="Y157" t="s">
        <f>IF(P157="","","株式会社Dealz")</f>
        <v>98</v>
      </c>
      <c r="AB157" t="s">
        <f>IF(P157="","",LEFT(データ貼付!AZ156,25))</f>
        <v>98</v>
      </c>
      <c r="AC157" t="s">
        <f>IF(P157="","",LEFT(データ貼付!BC156,30))</f>
        <v>98</v>
      </c>
      <c r="AH157" t="s">
        <f>IF(B157=2,データ貼付!AF156,"")</f>
        <v>98</v>
      </c>
      <c r="AI157" t="s">
        <f>IFERROR(AH157-ROUND(AH157*100/110,0),"")</f>
        <v>98</v>
      </c>
      <c r="AL157">
        <f>データ貼付!AL156</f>
        <v>0</v>
      </c>
      <c r="AM157">
        <f>データ貼付!AM156</f>
        <v>0</v>
      </c>
      <c r="AN157" t="s">
        <f>IF(B157="","","035851774001")</f>
        <v>98</v>
      </c>
      <c r="AP157" t="s">
        <f>IF(AN157="","","01")</f>
        <v>98</v>
      </c>
      <c r="BV157">
        <f>データ貼付!BV156</f>
        <v>0</v>
      </c>
    </row>
    <row r="158">
      <c r="B158" t="s">
        <f>IF(データ貼付!AN157="Cash on Delivery",2,IF(データ貼付!AN157="","",0))</f>
        <v>98</v>
      </c>
      <c r="E158" s="2" t="s">
        <f>IF(B158="","",TODAY())</f>
        <v>98</v>
      </c>
      <c r="F158" s="2" t="s">
        <f>IF(データ貼付!AW157="","",DATE(LEFT(データ貼付!AW157,4),MID(データ貼付!AW157,5,2),RIGHT(データ貼付!AW157,2)))</f>
        <v>98</v>
      </c>
      <c r="G158" t="s">
        <f>IF(データ貼付!AV157=4,1820,IF(データ貼付!AV157=12,1416,IF(データ貼付!AV157=14,1416,IF(データ貼付!AV157=16,1618,IF(データ貼付!AV157=1,"0812","")))))</f>
        <v>98</v>
      </c>
      <c r="I158" t="s">
        <f>IF(B158="","",IF(データ貼付!F157="","000-0000-0000",データ貼付!F157))</f>
        <v>98</v>
      </c>
      <c r="K158" t="s">
        <f>IF(データ貼付!M157="","",SUBSTITUTE(データ貼付!M157,"-",""))</f>
        <v>98</v>
      </c>
      <c r="L158" t="s">
        <f>LEFT(SUBSTITUTE(データ貼付!P157," ",""),16)</f>
        <v>98</v>
      </c>
      <c r="M158" t="s">
        <f>MID(SUBSTITUTE(データ貼付!P157," ",""),17,16)</f>
        <v>98</v>
      </c>
      <c r="N158" t="s">
        <f>MID(SUBSTITUTE(データ貼付!P157," ",""),33,16)</f>
        <v>98</v>
      </c>
      <c r="O158" t="s">
        <f>IF(データ貼付!L157="","",データ貼付!J157)</f>
        <v>98</v>
      </c>
      <c r="P158" t="s">
        <f>IF(データ貼付!D157="","",データ貼付!D157)</f>
        <v>98</v>
      </c>
      <c r="T158" s="1" t="s">
        <f>IF(P158="","","03-5851-7740")</f>
        <v>98</v>
      </c>
      <c r="V158" t="s">
        <f>IF(P158="","","121-0011")</f>
        <v>98</v>
      </c>
      <c r="W158" t="s">
        <f>IF(P158="","","東京都足立区中央本町3-5-3")</f>
        <v>98</v>
      </c>
      <c r="Y158" t="s">
        <f>IF(P158="","","株式会社Dealz")</f>
        <v>98</v>
      </c>
      <c r="AB158" t="s">
        <f>IF(P158="","",LEFT(データ貼付!AZ157,25))</f>
        <v>98</v>
      </c>
      <c r="AC158" t="s">
        <f>IF(P158="","",LEFT(データ貼付!BC157,30))</f>
        <v>98</v>
      </c>
      <c r="AH158" t="s">
        <f>IF(B158=2,データ貼付!AF157,"")</f>
        <v>98</v>
      </c>
      <c r="AI158" t="s">
        <f>IFERROR(AH158-ROUND(AH158*100/110,0),"")</f>
        <v>98</v>
      </c>
      <c r="AL158">
        <f>データ貼付!AL157</f>
        <v>0</v>
      </c>
      <c r="AM158">
        <f>データ貼付!AM157</f>
        <v>0</v>
      </c>
      <c r="AN158" t="s">
        <f>IF(B158="","","035851774001")</f>
        <v>98</v>
      </c>
      <c r="AP158" t="s">
        <f>IF(AN158="","","01")</f>
        <v>98</v>
      </c>
      <c r="BV158">
        <f>データ貼付!BV157</f>
        <v>0</v>
      </c>
    </row>
    <row r="159">
      <c r="B159" t="s">
        <f>IF(データ貼付!AN158="Cash on Delivery",2,IF(データ貼付!AN158="","",0))</f>
        <v>98</v>
      </c>
      <c r="E159" s="2" t="s">
        <f>IF(B159="","",TODAY())</f>
        <v>98</v>
      </c>
      <c r="F159" s="2" t="s">
        <f>IF(データ貼付!AW158="","",DATE(LEFT(データ貼付!AW158,4),MID(データ貼付!AW158,5,2),RIGHT(データ貼付!AW158,2)))</f>
        <v>98</v>
      </c>
      <c r="G159" t="s">
        <f>IF(データ貼付!AV158=4,1820,IF(データ貼付!AV158=12,1416,IF(データ貼付!AV158=14,1416,IF(データ貼付!AV158=16,1618,IF(データ貼付!AV158=1,"0812","")))))</f>
        <v>98</v>
      </c>
      <c r="I159" t="s">
        <f>IF(B159="","",IF(データ貼付!F158="","000-0000-0000",データ貼付!F158))</f>
        <v>98</v>
      </c>
      <c r="K159" t="s">
        <f>IF(データ貼付!M158="","",SUBSTITUTE(データ貼付!M158,"-",""))</f>
        <v>98</v>
      </c>
      <c r="L159" t="s">
        <f>LEFT(SUBSTITUTE(データ貼付!P158," ",""),16)</f>
        <v>98</v>
      </c>
      <c r="M159" t="s">
        <f>MID(SUBSTITUTE(データ貼付!P158," ",""),17,16)</f>
        <v>98</v>
      </c>
      <c r="N159" t="s">
        <f>MID(SUBSTITUTE(データ貼付!P158," ",""),33,16)</f>
        <v>98</v>
      </c>
      <c r="O159" t="s">
        <f>IF(データ貼付!L158="","",データ貼付!J158)</f>
        <v>98</v>
      </c>
      <c r="P159" t="s">
        <f>IF(データ貼付!D158="","",データ貼付!D158)</f>
        <v>98</v>
      </c>
      <c r="T159" s="1" t="s">
        <f>IF(P159="","","03-5851-7740")</f>
        <v>98</v>
      </c>
      <c r="V159" t="s">
        <f>IF(P159="","","121-0011")</f>
        <v>98</v>
      </c>
      <c r="W159" t="s">
        <f>IF(P159="","","東京都足立区中央本町3-5-3")</f>
        <v>98</v>
      </c>
      <c r="Y159" t="s">
        <f>IF(P159="","","株式会社Dealz")</f>
        <v>98</v>
      </c>
      <c r="AB159" t="s">
        <f>IF(P159="","",LEFT(データ貼付!AZ158,25))</f>
        <v>98</v>
      </c>
      <c r="AC159" t="s">
        <f>IF(P159="","",LEFT(データ貼付!BC158,30))</f>
        <v>98</v>
      </c>
      <c r="AH159" t="s">
        <f>IF(B159=2,データ貼付!AF158,"")</f>
        <v>98</v>
      </c>
      <c r="AI159" t="s">
        <f>IFERROR(AH159-ROUND(AH159*100/110,0),"")</f>
        <v>98</v>
      </c>
      <c r="AL159">
        <f>データ貼付!AL158</f>
        <v>0</v>
      </c>
      <c r="AM159">
        <f>データ貼付!AM158</f>
        <v>0</v>
      </c>
      <c r="AN159" t="s">
        <f>IF(B159="","","035851774001")</f>
        <v>98</v>
      </c>
      <c r="AP159" t="s">
        <f>IF(AN159="","","01")</f>
        <v>98</v>
      </c>
      <c r="BV159">
        <f>データ貼付!BV158</f>
        <v>0</v>
      </c>
    </row>
    <row r="160">
      <c r="B160" t="s">
        <f>IF(データ貼付!AN159="Cash on Delivery",2,IF(データ貼付!AN159="","",0))</f>
        <v>98</v>
      </c>
      <c r="E160" s="2" t="s">
        <f>IF(B160="","",TODAY())</f>
        <v>98</v>
      </c>
      <c r="F160" s="2" t="s">
        <f>IF(データ貼付!AW159="","",DATE(LEFT(データ貼付!AW159,4),MID(データ貼付!AW159,5,2),RIGHT(データ貼付!AW159,2)))</f>
        <v>98</v>
      </c>
      <c r="G160" t="s">
        <f>IF(データ貼付!AV159=4,1820,IF(データ貼付!AV159=12,1416,IF(データ貼付!AV159=14,1416,IF(データ貼付!AV159=16,1618,IF(データ貼付!AV159=1,"0812","")))))</f>
        <v>98</v>
      </c>
      <c r="I160" t="s">
        <f>IF(B160="","",IF(データ貼付!F159="","000-0000-0000",データ貼付!F159))</f>
        <v>98</v>
      </c>
      <c r="K160" t="s">
        <f>IF(データ貼付!M159="","",SUBSTITUTE(データ貼付!M159,"-",""))</f>
        <v>98</v>
      </c>
      <c r="L160" t="s">
        <f>LEFT(SUBSTITUTE(データ貼付!P159," ",""),16)</f>
        <v>98</v>
      </c>
      <c r="M160" t="s">
        <f>MID(SUBSTITUTE(データ貼付!P159," ",""),17,16)</f>
        <v>98</v>
      </c>
      <c r="N160" t="s">
        <f>MID(SUBSTITUTE(データ貼付!P159," ",""),33,16)</f>
        <v>98</v>
      </c>
      <c r="O160" t="s">
        <f>IF(データ貼付!L159="","",データ貼付!J159)</f>
        <v>98</v>
      </c>
      <c r="P160" t="s">
        <f>IF(データ貼付!D159="","",データ貼付!D159)</f>
        <v>98</v>
      </c>
      <c r="T160" s="1" t="s">
        <f>IF(P160="","","03-5851-7740")</f>
        <v>98</v>
      </c>
      <c r="V160" t="s">
        <f>IF(P160="","","121-0011")</f>
        <v>98</v>
      </c>
      <c r="W160" t="s">
        <f>IF(P160="","","東京都足立区中央本町3-5-3")</f>
        <v>98</v>
      </c>
      <c r="Y160" t="s">
        <f>IF(P160="","","株式会社Dealz")</f>
        <v>98</v>
      </c>
      <c r="AB160" t="s">
        <f>IF(P160="","",LEFT(データ貼付!AZ159,25))</f>
        <v>98</v>
      </c>
      <c r="AC160" t="s">
        <f>IF(P160="","",LEFT(データ貼付!BC159,30))</f>
        <v>98</v>
      </c>
      <c r="AH160" t="s">
        <f>IF(B160=2,データ貼付!AF159,"")</f>
        <v>98</v>
      </c>
      <c r="AI160" t="s">
        <f>IFERROR(AH160-ROUND(AH160*100/110,0),"")</f>
        <v>98</v>
      </c>
      <c r="AL160">
        <f>データ貼付!AL159</f>
        <v>0</v>
      </c>
      <c r="AM160">
        <f>データ貼付!AM159</f>
        <v>0</v>
      </c>
      <c r="AN160" t="s">
        <f>IF(B160="","","035851774001")</f>
        <v>98</v>
      </c>
      <c r="AP160" t="s">
        <f>IF(AN160="","","01")</f>
        <v>98</v>
      </c>
      <c r="BV160">
        <f>データ貼付!BV159</f>
        <v>0</v>
      </c>
    </row>
    <row r="161">
      <c r="B161" t="s">
        <f>IF(データ貼付!AN160="Cash on Delivery",2,IF(データ貼付!AN160="","",0))</f>
        <v>98</v>
      </c>
      <c r="E161" s="2" t="s">
        <f>IF(B161="","",TODAY())</f>
        <v>98</v>
      </c>
      <c r="F161" s="2" t="s">
        <f>IF(データ貼付!AW160="","",DATE(LEFT(データ貼付!AW160,4),MID(データ貼付!AW160,5,2),RIGHT(データ貼付!AW160,2)))</f>
        <v>98</v>
      </c>
      <c r="G161" t="s">
        <f>IF(データ貼付!AV160=4,1820,IF(データ貼付!AV160=12,1416,IF(データ貼付!AV160=14,1416,IF(データ貼付!AV160=16,1618,IF(データ貼付!AV160=1,"0812","")))))</f>
        <v>98</v>
      </c>
      <c r="I161" t="s">
        <f>IF(B161="","",IF(データ貼付!F160="","000-0000-0000",データ貼付!F160))</f>
        <v>98</v>
      </c>
      <c r="K161" t="s">
        <f>IF(データ貼付!M160="","",SUBSTITUTE(データ貼付!M160,"-",""))</f>
        <v>98</v>
      </c>
      <c r="L161" t="s">
        <f>LEFT(SUBSTITUTE(データ貼付!P160," ",""),16)</f>
        <v>98</v>
      </c>
      <c r="M161" t="s">
        <f>MID(SUBSTITUTE(データ貼付!P160," ",""),17,16)</f>
        <v>98</v>
      </c>
      <c r="N161" t="s">
        <f>MID(SUBSTITUTE(データ貼付!P160," ",""),33,16)</f>
        <v>98</v>
      </c>
      <c r="O161" t="s">
        <f>IF(データ貼付!L160="","",データ貼付!J160)</f>
        <v>98</v>
      </c>
      <c r="P161" t="s">
        <f>IF(データ貼付!D160="","",データ貼付!D160)</f>
        <v>98</v>
      </c>
      <c r="T161" s="1" t="s">
        <f>IF(P161="","","03-5851-7740")</f>
        <v>98</v>
      </c>
      <c r="V161" t="s">
        <f>IF(P161="","","121-0011")</f>
        <v>98</v>
      </c>
      <c r="W161" t="s">
        <f>IF(P161="","","東京都足立区中央本町3-5-3")</f>
        <v>98</v>
      </c>
      <c r="Y161" t="s">
        <f>IF(P161="","","株式会社Dealz")</f>
        <v>98</v>
      </c>
      <c r="AB161" t="s">
        <f>IF(P161="","",LEFT(データ貼付!AZ160,25))</f>
        <v>98</v>
      </c>
      <c r="AC161" t="s">
        <f>IF(P161="","",LEFT(データ貼付!BC160,30))</f>
        <v>98</v>
      </c>
      <c r="AH161" t="s">
        <f>IF(B161=2,データ貼付!AF160,"")</f>
        <v>98</v>
      </c>
      <c r="AI161" t="s">
        <f>IFERROR(AH161-ROUND(AH161*100/110,0),"")</f>
        <v>98</v>
      </c>
      <c r="AL161">
        <f>データ貼付!AL160</f>
        <v>0</v>
      </c>
      <c r="AM161">
        <f>データ貼付!AM160</f>
        <v>0</v>
      </c>
      <c r="AN161" t="s">
        <f>IF(B161="","","035851774001")</f>
        <v>98</v>
      </c>
      <c r="AP161" t="s">
        <f>IF(AN161="","","01")</f>
        <v>98</v>
      </c>
      <c r="BV161">
        <f>データ貼付!BV160</f>
        <v>0</v>
      </c>
    </row>
    <row r="162">
      <c r="B162" t="s">
        <f>IF(データ貼付!AN161="Cash on Delivery",2,IF(データ貼付!AN161="","",0))</f>
        <v>98</v>
      </c>
      <c r="E162" s="2" t="s">
        <f>IF(B162="","",TODAY())</f>
        <v>98</v>
      </c>
      <c r="F162" s="2" t="s">
        <f>IF(データ貼付!AW161="","",DATE(LEFT(データ貼付!AW161,4),MID(データ貼付!AW161,5,2),RIGHT(データ貼付!AW161,2)))</f>
        <v>98</v>
      </c>
      <c r="G162" t="s">
        <f>IF(データ貼付!AV161=4,1820,IF(データ貼付!AV161=12,1416,IF(データ貼付!AV161=14,1416,IF(データ貼付!AV161=16,1618,IF(データ貼付!AV161=1,"0812","")))))</f>
        <v>98</v>
      </c>
      <c r="I162" t="s">
        <f>IF(B162="","",IF(データ貼付!F161="","000-0000-0000",データ貼付!F161))</f>
        <v>98</v>
      </c>
      <c r="K162" t="s">
        <f>IF(データ貼付!M161="","",SUBSTITUTE(データ貼付!M161,"-",""))</f>
        <v>98</v>
      </c>
      <c r="L162" t="s">
        <f>LEFT(SUBSTITUTE(データ貼付!P161," ",""),16)</f>
        <v>98</v>
      </c>
      <c r="M162" t="s">
        <f>MID(SUBSTITUTE(データ貼付!P161," ",""),17,16)</f>
        <v>98</v>
      </c>
      <c r="N162" t="s">
        <f>MID(SUBSTITUTE(データ貼付!P161," ",""),33,16)</f>
        <v>98</v>
      </c>
      <c r="O162" t="s">
        <f>IF(データ貼付!L161="","",データ貼付!J161)</f>
        <v>98</v>
      </c>
      <c r="P162" t="s">
        <f>IF(データ貼付!D161="","",データ貼付!D161)</f>
        <v>98</v>
      </c>
      <c r="T162" s="1" t="s">
        <f>IF(P162="","","03-5851-7740")</f>
        <v>98</v>
      </c>
      <c r="V162" t="s">
        <f>IF(P162="","","121-0011")</f>
        <v>98</v>
      </c>
      <c r="W162" t="s">
        <f>IF(P162="","","東京都足立区中央本町3-5-3")</f>
        <v>98</v>
      </c>
      <c r="Y162" t="s">
        <f>IF(P162="","","株式会社Dealz")</f>
        <v>98</v>
      </c>
      <c r="AB162" t="s">
        <f>IF(P162="","",LEFT(データ貼付!AZ161,25))</f>
        <v>98</v>
      </c>
      <c r="AC162" t="s">
        <f>IF(P162="","",LEFT(データ貼付!BC161,30))</f>
        <v>98</v>
      </c>
      <c r="AH162" t="s">
        <f>IF(B162=2,データ貼付!AF161,"")</f>
        <v>98</v>
      </c>
      <c r="AI162" t="s">
        <f>IFERROR(AH162-ROUND(AH162*100/110,0),"")</f>
        <v>98</v>
      </c>
      <c r="AL162">
        <f>データ貼付!AL161</f>
        <v>0</v>
      </c>
      <c r="AM162">
        <f>データ貼付!AM161</f>
        <v>0</v>
      </c>
      <c r="AN162" t="s">
        <f>IF(B162="","","035851774001")</f>
        <v>98</v>
      </c>
      <c r="AP162" t="s">
        <f>IF(AN162="","","01")</f>
        <v>98</v>
      </c>
      <c r="BV162">
        <f>データ貼付!BV161</f>
        <v>0</v>
      </c>
    </row>
    <row r="163">
      <c r="B163" t="s">
        <f>IF(データ貼付!AN162="Cash on Delivery",2,IF(データ貼付!AN162="","",0))</f>
        <v>98</v>
      </c>
      <c r="E163" s="2" t="s">
        <f>IF(B163="","",TODAY())</f>
        <v>98</v>
      </c>
      <c r="F163" s="2" t="s">
        <f>IF(データ貼付!AW162="","",DATE(LEFT(データ貼付!AW162,4),MID(データ貼付!AW162,5,2),RIGHT(データ貼付!AW162,2)))</f>
        <v>98</v>
      </c>
      <c r="G163" t="s">
        <f>IF(データ貼付!AV162=4,1820,IF(データ貼付!AV162=12,1416,IF(データ貼付!AV162=14,1416,IF(データ貼付!AV162=16,1618,IF(データ貼付!AV162=1,"0812","")))))</f>
        <v>98</v>
      </c>
      <c r="I163" t="s">
        <f>IF(B163="","",IF(データ貼付!F162="","000-0000-0000",データ貼付!F162))</f>
        <v>98</v>
      </c>
      <c r="K163" t="s">
        <f>IF(データ貼付!M162="","",SUBSTITUTE(データ貼付!M162,"-",""))</f>
        <v>98</v>
      </c>
      <c r="L163" t="s">
        <f>LEFT(SUBSTITUTE(データ貼付!P162," ",""),16)</f>
        <v>98</v>
      </c>
      <c r="M163" t="s">
        <f>MID(SUBSTITUTE(データ貼付!P162," ",""),17,16)</f>
        <v>98</v>
      </c>
      <c r="N163" t="s">
        <f>MID(SUBSTITUTE(データ貼付!P162," ",""),33,16)</f>
        <v>98</v>
      </c>
      <c r="O163" t="s">
        <f>IF(データ貼付!L162="","",データ貼付!J162)</f>
        <v>98</v>
      </c>
      <c r="P163" t="s">
        <f>IF(データ貼付!D162="","",データ貼付!D162)</f>
        <v>98</v>
      </c>
      <c r="T163" s="1" t="s">
        <f>IF(P163="","","03-5851-7740")</f>
        <v>98</v>
      </c>
      <c r="V163" t="s">
        <f>IF(P163="","","121-0011")</f>
        <v>98</v>
      </c>
      <c r="W163" t="s">
        <f>IF(P163="","","東京都足立区中央本町3-5-3")</f>
        <v>98</v>
      </c>
      <c r="Y163" t="s">
        <f>IF(P163="","","株式会社Dealz")</f>
        <v>98</v>
      </c>
      <c r="AB163" t="s">
        <f>IF(P163="","",LEFT(データ貼付!AZ162,25))</f>
        <v>98</v>
      </c>
      <c r="AC163" t="s">
        <f>IF(P163="","",LEFT(データ貼付!BC162,30))</f>
        <v>98</v>
      </c>
      <c r="AH163" t="s">
        <f>IF(B163=2,データ貼付!AF162,"")</f>
        <v>98</v>
      </c>
      <c r="AI163" t="s">
        <f>IFERROR(AH163-ROUND(AH163*100/110,0),"")</f>
        <v>98</v>
      </c>
      <c r="AL163">
        <f>データ貼付!AL162</f>
        <v>0</v>
      </c>
      <c r="AM163">
        <f>データ貼付!AM162</f>
        <v>0</v>
      </c>
      <c r="AN163" t="s">
        <f>IF(B163="","","035851774001")</f>
        <v>98</v>
      </c>
      <c r="AP163" t="s">
        <f>IF(AN163="","","01")</f>
        <v>98</v>
      </c>
      <c r="BV163">
        <f>データ貼付!BV162</f>
        <v>0</v>
      </c>
    </row>
    <row r="164">
      <c r="B164" t="s">
        <f>IF(データ貼付!AN163="Cash on Delivery",2,IF(データ貼付!AN163="","",0))</f>
        <v>98</v>
      </c>
      <c r="E164" s="2" t="s">
        <f>IF(B164="","",TODAY())</f>
        <v>98</v>
      </c>
      <c r="F164" s="2" t="s">
        <f>IF(データ貼付!AW163="","",DATE(LEFT(データ貼付!AW163,4),MID(データ貼付!AW163,5,2),RIGHT(データ貼付!AW163,2)))</f>
        <v>98</v>
      </c>
      <c r="G164" t="s">
        <f>IF(データ貼付!AV163=4,1820,IF(データ貼付!AV163=12,1416,IF(データ貼付!AV163=14,1416,IF(データ貼付!AV163=16,1618,IF(データ貼付!AV163=1,"0812","")))))</f>
        <v>98</v>
      </c>
      <c r="I164" t="s">
        <f>IF(B164="","",IF(データ貼付!F163="","000-0000-0000",データ貼付!F163))</f>
        <v>98</v>
      </c>
      <c r="K164" t="s">
        <f>IF(データ貼付!M163="","",SUBSTITUTE(データ貼付!M163,"-",""))</f>
        <v>98</v>
      </c>
      <c r="L164" t="s">
        <f>LEFT(SUBSTITUTE(データ貼付!P163," ",""),16)</f>
        <v>98</v>
      </c>
      <c r="M164" t="s">
        <f>MID(SUBSTITUTE(データ貼付!P163," ",""),17,16)</f>
        <v>98</v>
      </c>
      <c r="N164" t="s">
        <f>MID(SUBSTITUTE(データ貼付!P163," ",""),33,16)</f>
        <v>98</v>
      </c>
      <c r="O164" t="s">
        <f>IF(データ貼付!L163="","",データ貼付!J163)</f>
        <v>98</v>
      </c>
      <c r="P164" t="s">
        <f>IF(データ貼付!D163="","",データ貼付!D163)</f>
        <v>98</v>
      </c>
      <c r="T164" s="1" t="s">
        <f>IF(P164="","","03-5851-7740")</f>
        <v>98</v>
      </c>
      <c r="V164" t="s">
        <f>IF(P164="","","121-0011")</f>
        <v>98</v>
      </c>
      <c r="W164" t="s">
        <f>IF(P164="","","東京都足立区中央本町3-5-3")</f>
        <v>98</v>
      </c>
      <c r="Y164" t="s">
        <f>IF(P164="","","株式会社Dealz")</f>
        <v>98</v>
      </c>
      <c r="AB164" t="s">
        <f>IF(P164="","",LEFT(データ貼付!AZ163,25))</f>
        <v>98</v>
      </c>
      <c r="AC164" t="s">
        <f>IF(P164="","",LEFT(データ貼付!BC163,30))</f>
        <v>98</v>
      </c>
      <c r="AH164" t="s">
        <f>IF(B164=2,データ貼付!AF163,"")</f>
        <v>98</v>
      </c>
      <c r="AI164" t="s">
        <f>IFERROR(AH164-ROUND(AH164*100/110,0),"")</f>
        <v>98</v>
      </c>
      <c r="AL164">
        <f>データ貼付!AL163</f>
        <v>0</v>
      </c>
      <c r="AM164">
        <f>データ貼付!AM163</f>
        <v>0</v>
      </c>
      <c r="AN164" t="s">
        <f>IF(B164="","","035851774001")</f>
        <v>98</v>
      </c>
      <c r="AP164" t="s">
        <f>IF(AN164="","","01")</f>
        <v>98</v>
      </c>
      <c r="BV164">
        <f>データ貼付!BV163</f>
        <v>0</v>
      </c>
    </row>
    <row r="165">
      <c r="B165" t="s">
        <f>IF(データ貼付!AN164="Cash on Delivery",2,IF(データ貼付!AN164="","",0))</f>
        <v>98</v>
      </c>
      <c r="E165" s="2" t="s">
        <f>IF(B165="","",TODAY())</f>
        <v>98</v>
      </c>
      <c r="F165" s="2" t="s">
        <f>IF(データ貼付!AW164="","",DATE(LEFT(データ貼付!AW164,4),MID(データ貼付!AW164,5,2),RIGHT(データ貼付!AW164,2)))</f>
        <v>98</v>
      </c>
      <c r="G165" t="s">
        <f>IF(データ貼付!AV164=4,1820,IF(データ貼付!AV164=12,1416,IF(データ貼付!AV164=14,1416,IF(データ貼付!AV164=16,1618,IF(データ貼付!AV164=1,"0812","")))))</f>
        <v>98</v>
      </c>
      <c r="I165" t="s">
        <f>IF(B165="","",IF(データ貼付!F164="","000-0000-0000",データ貼付!F164))</f>
        <v>98</v>
      </c>
      <c r="K165" t="s">
        <f>IF(データ貼付!M164="","",SUBSTITUTE(データ貼付!M164,"-",""))</f>
        <v>98</v>
      </c>
      <c r="L165" t="s">
        <f>LEFT(SUBSTITUTE(データ貼付!P164," ",""),16)</f>
        <v>98</v>
      </c>
      <c r="M165" t="s">
        <f>MID(SUBSTITUTE(データ貼付!P164," ",""),17,16)</f>
        <v>98</v>
      </c>
      <c r="N165" t="s">
        <f>MID(SUBSTITUTE(データ貼付!P164," ",""),33,16)</f>
        <v>98</v>
      </c>
      <c r="O165" t="s">
        <f>IF(データ貼付!L164="","",データ貼付!J164)</f>
        <v>98</v>
      </c>
      <c r="P165" t="s">
        <f>IF(データ貼付!D164="","",データ貼付!D164)</f>
        <v>98</v>
      </c>
      <c r="T165" s="1" t="s">
        <f>IF(P165="","","03-5851-7740")</f>
        <v>98</v>
      </c>
      <c r="V165" t="s">
        <f>IF(P165="","","121-0011")</f>
        <v>98</v>
      </c>
      <c r="W165" t="s">
        <f>IF(P165="","","東京都足立区中央本町3-5-3")</f>
        <v>98</v>
      </c>
      <c r="Y165" t="s">
        <f>IF(P165="","","株式会社Dealz")</f>
        <v>98</v>
      </c>
      <c r="AB165" t="s">
        <f>IF(P165="","",LEFT(データ貼付!AZ164,25))</f>
        <v>98</v>
      </c>
      <c r="AC165" t="s">
        <f>IF(P165="","",LEFT(データ貼付!BC164,30))</f>
        <v>98</v>
      </c>
      <c r="AH165" t="s">
        <f>IF(B165=2,データ貼付!AF164,"")</f>
        <v>98</v>
      </c>
      <c r="AI165" t="s">
        <f>IFERROR(AH165-ROUND(AH165*100/110,0),"")</f>
        <v>98</v>
      </c>
      <c r="AL165">
        <f>データ貼付!AL164</f>
        <v>0</v>
      </c>
      <c r="AM165">
        <f>データ貼付!AM164</f>
        <v>0</v>
      </c>
      <c r="AN165" t="s">
        <f>IF(B165="","","035851774001")</f>
        <v>98</v>
      </c>
      <c r="AP165" t="s">
        <f>IF(AN165="","","01")</f>
        <v>98</v>
      </c>
      <c r="BV165">
        <f>データ貼付!BV164</f>
        <v>0</v>
      </c>
    </row>
    <row r="166">
      <c r="B166" t="s">
        <f>IF(データ貼付!AN165="Cash on Delivery",2,IF(データ貼付!AN165="","",0))</f>
        <v>98</v>
      </c>
      <c r="E166" s="2" t="s">
        <f>IF(B166="","",TODAY())</f>
        <v>98</v>
      </c>
      <c r="F166" s="2" t="s">
        <f>IF(データ貼付!AW165="","",DATE(LEFT(データ貼付!AW165,4),MID(データ貼付!AW165,5,2),RIGHT(データ貼付!AW165,2)))</f>
        <v>98</v>
      </c>
      <c r="G166" t="s">
        <f>IF(データ貼付!AV165=4,1820,IF(データ貼付!AV165=12,1416,IF(データ貼付!AV165=14,1416,IF(データ貼付!AV165=16,1618,IF(データ貼付!AV165=1,"0812","")))))</f>
        <v>98</v>
      </c>
      <c r="I166" t="s">
        <f>IF(B166="","",IF(データ貼付!F165="","000-0000-0000",データ貼付!F165))</f>
        <v>98</v>
      </c>
      <c r="K166" t="s">
        <f>IF(データ貼付!M165="","",SUBSTITUTE(データ貼付!M165,"-",""))</f>
        <v>98</v>
      </c>
      <c r="L166" t="s">
        <f>LEFT(SUBSTITUTE(データ貼付!P165," ",""),16)</f>
        <v>98</v>
      </c>
      <c r="M166" t="s">
        <f>MID(SUBSTITUTE(データ貼付!P165," ",""),17,16)</f>
        <v>98</v>
      </c>
      <c r="N166" t="s">
        <f>MID(SUBSTITUTE(データ貼付!P165," ",""),33,16)</f>
        <v>98</v>
      </c>
      <c r="O166" t="s">
        <f>IF(データ貼付!L165="","",データ貼付!J165)</f>
        <v>98</v>
      </c>
      <c r="P166" t="s">
        <f>IF(データ貼付!D165="","",データ貼付!D165)</f>
        <v>98</v>
      </c>
      <c r="T166" s="1" t="s">
        <f>IF(P166="","","03-5851-7740")</f>
        <v>98</v>
      </c>
      <c r="V166" t="s">
        <f>IF(P166="","","121-0011")</f>
        <v>98</v>
      </c>
      <c r="W166" t="s">
        <f>IF(P166="","","東京都足立区中央本町3-5-3")</f>
        <v>98</v>
      </c>
      <c r="Y166" t="s">
        <f>IF(P166="","","株式会社Dealz")</f>
        <v>98</v>
      </c>
      <c r="AB166" t="s">
        <f>IF(P166="","",LEFT(データ貼付!AZ165,25))</f>
        <v>98</v>
      </c>
      <c r="AC166" t="s">
        <f>IF(P166="","",LEFT(データ貼付!BC165,30))</f>
        <v>98</v>
      </c>
      <c r="AH166" t="s">
        <f>IF(B166=2,データ貼付!AF165,"")</f>
        <v>98</v>
      </c>
      <c r="AI166" t="s">
        <f>IFERROR(AH166-ROUND(AH166*100/110,0),"")</f>
        <v>98</v>
      </c>
      <c r="AL166">
        <f>データ貼付!AL165</f>
        <v>0</v>
      </c>
      <c r="AM166">
        <f>データ貼付!AM165</f>
        <v>0</v>
      </c>
      <c r="AN166" t="s">
        <f>IF(B166="","","035851774001")</f>
        <v>98</v>
      </c>
      <c r="AP166" t="s">
        <f>IF(AN166="","","01")</f>
        <v>98</v>
      </c>
      <c r="BV166">
        <f>データ貼付!BV165</f>
        <v>0</v>
      </c>
    </row>
    <row r="167">
      <c r="B167" t="s">
        <f>IF(データ貼付!AN166="Cash on Delivery",2,IF(データ貼付!AN166="","",0))</f>
        <v>98</v>
      </c>
      <c r="E167" s="2" t="s">
        <f>IF(B167="","",TODAY())</f>
        <v>98</v>
      </c>
      <c r="F167" s="2" t="s">
        <f>IF(データ貼付!AW166="","",DATE(LEFT(データ貼付!AW166,4),MID(データ貼付!AW166,5,2),RIGHT(データ貼付!AW166,2)))</f>
        <v>98</v>
      </c>
      <c r="G167" t="s">
        <f>IF(データ貼付!AV166=4,1820,IF(データ貼付!AV166=12,1416,IF(データ貼付!AV166=14,1416,IF(データ貼付!AV166=16,1618,IF(データ貼付!AV166=1,"0812","")))))</f>
        <v>98</v>
      </c>
      <c r="I167" t="s">
        <f>IF(B167="","",IF(データ貼付!F166="","000-0000-0000",データ貼付!F166))</f>
        <v>98</v>
      </c>
      <c r="K167" t="s">
        <f>IF(データ貼付!M166="","",SUBSTITUTE(データ貼付!M166,"-",""))</f>
        <v>98</v>
      </c>
      <c r="L167" t="s">
        <f>LEFT(SUBSTITUTE(データ貼付!P166," ",""),16)</f>
        <v>98</v>
      </c>
      <c r="M167" t="s">
        <f>MID(SUBSTITUTE(データ貼付!P166," ",""),17,16)</f>
        <v>98</v>
      </c>
      <c r="N167" t="s">
        <f>MID(SUBSTITUTE(データ貼付!P166," ",""),33,16)</f>
        <v>98</v>
      </c>
      <c r="O167" t="s">
        <f>IF(データ貼付!L166="","",データ貼付!J166)</f>
        <v>98</v>
      </c>
      <c r="P167" t="s">
        <f>IF(データ貼付!D166="","",データ貼付!D166)</f>
        <v>98</v>
      </c>
      <c r="T167" s="1" t="s">
        <f>IF(P167="","","03-5851-7740")</f>
        <v>98</v>
      </c>
      <c r="V167" t="s">
        <f>IF(P167="","","121-0011")</f>
        <v>98</v>
      </c>
      <c r="W167" t="s">
        <f>IF(P167="","","東京都足立区中央本町3-5-3")</f>
        <v>98</v>
      </c>
      <c r="Y167" t="s">
        <f>IF(P167="","","株式会社Dealz")</f>
        <v>98</v>
      </c>
      <c r="AB167" t="s">
        <f>IF(P167="","",LEFT(データ貼付!AZ166,25))</f>
        <v>98</v>
      </c>
      <c r="AC167" t="s">
        <f>IF(P167="","",LEFT(データ貼付!BC166,30))</f>
        <v>98</v>
      </c>
      <c r="AH167" t="s">
        <f>IF(B167=2,データ貼付!AF166,"")</f>
        <v>98</v>
      </c>
      <c r="AI167" t="s">
        <f>IFERROR(AH167-ROUND(AH167*100/110,0),"")</f>
        <v>98</v>
      </c>
      <c r="AL167">
        <f>データ貼付!AL166</f>
        <v>0</v>
      </c>
      <c r="AM167">
        <f>データ貼付!AM166</f>
        <v>0</v>
      </c>
      <c r="AN167" t="s">
        <f>IF(B167="","","035851774001")</f>
        <v>98</v>
      </c>
      <c r="AP167" t="s">
        <f>IF(AN167="","","01")</f>
        <v>98</v>
      </c>
      <c r="BV167">
        <f>データ貼付!BV166</f>
        <v>0</v>
      </c>
    </row>
    <row r="168">
      <c r="B168" t="s">
        <f>IF(データ貼付!AN167="Cash on Delivery",2,IF(データ貼付!AN167="","",0))</f>
        <v>98</v>
      </c>
      <c r="E168" s="2" t="s">
        <f>IF(B168="","",TODAY())</f>
        <v>98</v>
      </c>
      <c r="F168" s="2" t="s">
        <f>IF(データ貼付!AW167="","",DATE(LEFT(データ貼付!AW167,4),MID(データ貼付!AW167,5,2),RIGHT(データ貼付!AW167,2)))</f>
        <v>98</v>
      </c>
      <c r="G168" t="s">
        <f>IF(データ貼付!AV167=4,1820,IF(データ貼付!AV167=12,1416,IF(データ貼付!AV167=14,1416,IF(データ貼付!AV167=16,1618,IF(データ貼付!AV167=1,"0812","")))))</f>
        <v>98</v>
      </c>
      <c r="I168" t="s">
        <f>IF(B168="","",IF(データ貼付!F167="","000-0000-0000",データ貼付!F167))</f>
        <v>98</v>
      </c>
      <c r="K168" t="s">
        <f>IF(データ貼付!M167="","",SUBSTITUTE(データ貼付!M167,"-",""))</f>
        <v>98</v>
      </c>
      <c r="L168" t="s">
        <f>LEFT(SUBSTITUTE(データ貼付!P167," ",""),16)</f>
        <v>98</v>
      </c>
      <c r="M168" t="s">
        <f>MID(SUBSTITUTE(データ貼付!P167," ",""),17,16)</f>
        <v>98</v>
      </c>
      <c r="N168" t="s">
        <f>MID(SUBSTITUTE(データ貼付!P167," ",""),33,16)</f>
        <v>98</v>
      </c>
      <c r="O168" t="s">
        <f>IF(データ貼付!L167="","",データ貼付!J167)</f>
        <v>98</v>
      </c>
      <c r="P168" t="s">
        <f>IF(データ貼付!D167="","",データ貼付!D167)</f>
        <v>98</v>
      </c>
      <c r="T168" s="1" t="s">
        <f>IF(P168="","","03-5851-7740")</f>
        <v>98</v>
      </c>
      <c r="V168" t="s">
        <f>IF(P168="","","121-0011")</f>
        <v>98</v>
      </c>
      <c r="W168" t="s">
        <f>IF(P168="","","東京都足立区中央本町3-5-3")</f>
        <v>98</v>
      </c>
      <c r="Y168" t="s">
        <f>IF(P168="","","株式会社Dealz")</f>
        <v>98</v>
      </c>
      <c r="AB168" t="s">
        <f>IF(P168="","",LEFT(データ貼付!AZ167,25))</f>
        <v>98</v>
      </c>
      <c r="AC168" t="s">
        <f>IF(P168="","",LEFT(データ貼付!BC167,30))</f>
        <v>98</v>
      </c>
      <c r="AH168" t="s">
        <f>IF(B168=2,データ貼付!AF167,"")</f>
        <v>98</v>
      </c>
      <c r="AI168" t="s">
        <f>IFERROR(AH168-ROUND(AH168*100/110,0),"")</f>
        <v>98</v>
      </c>
      <c r="AL168">
        <f>データ貼付!AL167</f>
        <v>0</v>
      </c>
      <c r="AM168">
        <f>データ貼付!AM167</f>
        <v>0</v>
      </c>
      <c r="AN168" t="s">
        <f>IF(B168="","","035851774001")</f>
        <v>98</v>
      </c>
      <c r="AP168" t="s">
        <f>IF(AN168="","","01")</f>
        <v>98</v>
      </c>
      <c r="BV168">
        <f>データ貼付!BV167</f>
        <v>0</v>
      </c>
    </row>
    <row r="169">
      <c r="B169" t="s">
        <f>IF(データ貼付!AN168="Cash on Delivery",2,IF(データ貼付!AN168="","",0))</f>
        <v>98</v>
      </c>
      <c r="E169" s="2" t="s">
        <f>IF(B169="","",TODAY())</f>
        <v>98</v>
      </c>
      <c r="F169" s="2" t="s">
        <f>IF(データ貼付!AW168="","",DATE(LEFT(データ貼付!AW168,4),MID(データ貼付!AW168,5,2),RIGHT(データ貼付!AW168,2)))</f>
        <v>98</v>
      </c>
      <c r="G169" t="s">
        <f>IF(データ貼付!AV168=4,1820,IF(データ貼付!AV168=12,1416,IF(データ貼付!AV168=14,1416,IF(データ貼付!AV168=16,1618,IF(データ貼付!AV168=1,"0812","")))))</f>
        <v>98</v>
      </c>
      <c r="I169" t="s">
        <f>IF(B169="","",IF(データ貼付!F168="","000-0000-0000",データ貼付!F168))</f>
        <v>98</v>
      </c>
      <c r="K169" t="s">
        <f>IF(データ貼付!M168="","",SUBSTITUTE(データ貼付!M168,"-",""))</f>
        <v>98</v>
      </c>
      <c r="L169" t="s">
        <f>LEFT(SUBSTITUTE(データ貼付!P168," ",""),16)</f>
        <v>98</v>
      </c>
      <c r="M169" t="s">
        <f>MID(SUBSTITUTE(データ貼付!P168," ",""),17,16)</f>
        <v>98</v>
      </c>
      <c r="N169" t="s">
        <f>MID(SUBSTITUTE(データ貼付!P168," ",""),33,16)</f>
        <v>98</v>
      </c>
      <c r="O169" t="s">
        <f>IF(データ貼付!L168="","",データ貼付!J168)</f>
        <v>98</v>
      </c>
      <c r="P169" t="s">
        <f>IF(データ貼付!D168="","",データ貼付!D168)</f>
        <v>98</v>
      </c>
      <c r="T169" s="1" t="s">
        <f>IF(P169="","","03-5851-7740")</f>
        <v>98</v>
      </c>
      <c r="V169" t="s">
        <f>IF(P169="","","121-0011")</f>
        <v>98</v>
      </c>
      <c r="W169" t="s">
        <f>IF(P169="","","東京都足立区中央本町3-5-3")</f>
        <v>98</v>
      </c>
      <c r="Y169" t="s">
        <f>IF(P169="","","株式会社Dealz")</f>
        <v>98</v>
      </c>
      <c r="AB169" t="s">
        <f>IF(P169="","",LEFT(データ貼付!AZ168,25))</f>
        <v>98</v>
      </c>
      <c r="AC169" t="s">
        <f>IF(P169="","",LEFT(データ貼付!BC168,30))</f>
        <v>98</v>
      </c>
      <c r="AH169" t="s">
        <f>IF(B169=2,データ貼付!AF168,"")</f>
        <v>98</v>
      </c>
      <c r="AI169" t="s">
        <f>IFERROR(AH169-ROUND(AH169*100/110,0),"")</f>
        <v>98</v>
      </c>
      <c r="AL169">
        <f>データ貼付!AL168</f>
        <v>0</v>
      </c>
      <c r="AM169">
        <f>データ貼付!AM168</f>
        <v>0</v>
      </c>
      <c r="AN169" t="s">
        <f>IF(B169="","","035851774001")</f>
        <v>98</v>
      </c>
      <c r="AP169" t="s">
        <f>IF(AN169="","","01")</f>
        <v>98</v>
      </c>
      <c r="BV169">
        <f>データ貼付!BV168</f>
        <v>0</v>
      </c>
    </row>
    <row r="170">
      <c r="B170" t="s">
        <f>IF(データ貼付!AN169="Cash on Delivery",2,IF(データ貼付!AN169="","",0))</f>
        <v>98</v>
      </c>
      <c r="E170" s="2" t="s">
        <f>IF(B170="","",TODAY())</f>
        <v>98</v>
      </c>
      <c r="F170" s="2" t="s">
        <f>IF(データ貼付!AW169="","",DATE(LEFT(データ貼付!AW169,4),MID(データ貼付!AW169,5,2),RIGHT(データ貼付!AW169,2)))</f>
        <v>98</v>
      </c>
      <c r="G170" t="s">
        <f>IF(データ貼付!AV169=4,1820,IF(データ貼付!AV169=12,1416,IF(データ貼付!AV169=14,1416,IF(データ貼付!AV169=16,1618,IF(データ貼付!AV169=1,"0812","")))))</f>
        <v>98</v>
      </c>
      <c r="I170" t="s">
        <f>IF(B170="","",IF(データ貼付!F169="","000-0000-0000",データ貼付!F169))</f>
        <v>98</v>
      </c>
      <c r="K170" t="s">
        <f>IF(データ貼付!M169="","",SUBSTITUTE(データ貼付!M169,"-",""))</f>
        <v>98</v>
      </c>
      <c r="L170" t="s">
        <f>LEFT(SUBSTITUTE(データ貼付!P169," ",""),16)</f>
        <v>98</v>
      </c>
      <c r="M170" t="s">
        <f>MID(SUBSTITUTE(データ貼付!P169," ",""),17,16)</f>
        <v>98</v>
      </c>
      <c r="N170" t="s">
        <f>MID(SUBSTITUTE(データ貼付!P169," ",""),33,16)</f>
        <v>98</v>
      </c>
      <c r="O170" t="s">
        <f>IF(データ貼付!L169="","",データ貼付!J169)</f>
        <v>98</v>
      </c>
      <c r="P170" t="s">
        <f>IF(データ貼付!D169="","",データ貼付!D169)</f>
        <v>98</v>
      </c>
      <c r="T170" s="1" t="s">
        <f>IF(P170="","","03-5851-7740")</f>
        <v>98</v>
      </c>
      <c r="V170" t="s">
        <f>IF(P170="","","121-0011")</f>
        <v>98</v>
      </c>
      <c r="W170" t="s">
        <f>IF(P170="","","東京都足立区中央本町3-5-3")</f>
        <v>98</v>
      </c>
      <c r="Y170" t="s">
        <f>IF(P170="","","株式会社Dealz")</f>
        <v>98</v>
      </c>
      <c r="AB170" t="s">
        <f>IF(P170="","",LEFT(データ貼付!AZ169,25))</f>
        <v>98</v>
      </c>
      <c r="AC170" t="s">
        <f>IF(P170="","",LEFT(データ貼付!BC169,30))</f>
        <v>98</v>
      </c>
      <c r="AH170" t="s">
        <f>IF(B170=2,データ貼付!AF169,"")</f>
        <v>98</v>
      </c>
      <c r="AI170" t="s">
        <f>IFERROR(AH170-ROUND(AH170*100/110,0),"")</f>
        <v>98</v>
      </c>
      <c r="AL170">
        <f>データ貼付!AL169</f>
        <v>0</v>
      </c>
      <c r="AM170">
        <f>データ貼付!AM169</f>
        <v>0</v>
      </c>
      <c r="AN170" t="s">
        <f>IF(B170="","","035851774001")</f>
        <v>98</v>
      </c>
      <c r="AP170" t="s">
        <f>IF(AN170="","","01")</f>
        <v>98</v>
      </c>
      <c r="BV170">
        <f>データ貼付!BV169</f>
        <v>0</v>
      </c>
    </row>
    <row r="171">
      <c r="B171" t="s">
        <f>IF(データ貼付!AN170="Cash on Delivery",2,IF(データ貼付!AN170="","",0))</f>
        <v>98</v>
      </c>
      <c r="E171" s="2" t="s">
        <f>IF(B171="","",TODAY())</f>
        <v>98</v>
      </c>
      <c r="F171" s="2" t="s">
        <f>IF(データ貼付!AW170="","",DATE(LEFT(データ貼付!AW170,4),MID(データ貼付!AW170,5,2),RIGHT(データ貼付!AW170,2)))</f>
        <v>98</v>
      </c>
      <c r="G171" t="s">
        <f>IF(データ貼付!AV170=4,1820,IF(データ貼付!AV170=12,1416,IF(データ貼付!AV170=14,1416,IF(データ貼付!AV170=16,1618,IF(データ貼付!AV170=1,"0812","")))))</f>
        <v>98</v>
      </c>
      <c r="I171" t="s">
        <f>IF(B171="","",IF(データ貼付!F170="","000-0000-0000",データ貼付!F170))</f>
        <v>98</v>
      </c>
      <c r="K171" t="s">
        <f>IF(データ貼付!M170="","",SUBSTITUTE(データ貼付!M170,"-",""))</f>
        <v>98</v>
      </c>
      <c r="L171" t="s">
        <f>LEFT(SUBSTITUTE(データ貼付!P170," ",""),16)</f>
        <v>98</v>
      </c>
      <c r="M171" t="s">
        <f>MID(SUBSTITUTE(データ貼付!P170," ",""),17,16)</f>
        <v>98</v>
      </c>
      <c r="N171" t="s">
        <f>MID(SUBSTITUTE(データ貼付!P170," ",""),33,16)</f>
        <v>98</v>
      </c>
      <c r="O171" t="s">
        <f>IF(データ貼付!L170="","",データ貼付!J170)</f>
        <v>98</v>
      </c>
      <c r="P171" t="s">
        <f>IF(データ貼付!D170="","",データ貼付!D170)</f>
        <v>98</v>
      </c>
      <c r="T171" s="1" t="s">
        <f>IF(P171="","","03-5851-7740")</f>
        <v>98</v>
      </c>
      <c r="V171" t="s">
        <f>IF(P171="","","121-0011")</f>
        <v>98</v>
      </c>
      <c r="W171" t="s">
        <f>IF(P171="","","東京都足立区中央本町3-5-3")</f>
        <v>98</v>
      </c>
      <c r="Y171" t="s">
        <f>IF(P171="","","株式会社Dealz")</f>
        <v>98</v>
      </c>
      <c r="AB171" t="s">
        <f>IF(P171="","",LEFT(データ貼付!AZ170,25))</f>
        <v>98</v>
      </c>
      <c r="AC171" t="s">
        <f>IF(P171="","",LEFT(データ貼付!BC170,30))</f>
        <v>98</v>
      </c>
      <c r="AH171" t="s">
        <f>IF(B171=2,データ貼付!AF170,"")</f>
        <v>98</v>
      </c>
      <c r="AI171" t="s">
        <f>IFERROR(AH171-ROUND(AH171*100/110,0),"")</f>
        <v>98</v>
      </c>
      <c r="AL171">
        <f>データ貼付!AL170</f>
        <v>0</v>
      </c>
      <c r="AM171">
        <f>データ貼付!AM170</f>
        <v>0</v>
      </c>
      <c r="AN171" t="s">
        <f>IF(B171="","","035851774001")</f>
        <v>98</v>
      </c>
      <c r="AP171" t="s">
        <f>IF(AN171="","","01")</f>
        <v>98</v>
      </c>
      <c r="BV171">
        <f>データ貼付!BV170</f>
        <v>0</v>
      </c>
    </row>
    <row r="172">
      <c r="B172" t="s">
        <f>IF(データ貼付!AN171="Cash on Delivery",2,IF(データ貼付!AN171="","",0))</f>
        <v>98</v>
      </c>
      <c r="E172" s="2" t="s">
        <f>IF(B172="","",TODAY())</f>
        <v>98</v>
      </c>
      <c r="F172" s="2" t="s">
        <f>IF(データ貼付!AW171="","",DATE(LEFT(データ貼付!AW171,4),MID(データ貼付!AW171,5,2),RIGHT(データ貼付!AW171,2)))</f>
        <v>98</v>
      </c>
      <c r="G172" t="s">
        <f>IF(データ貼付!AV171=4,1820,IF(データ貼付!AV171=12,1416,IF(データ貼付!AV171=14,1416,IF(データ貼付!AV171=16,1618,IF(データ貼付!AV171=1,"0812","")))))</f>
        <v>98</v>
      </c>
      <c r="I172" t="s">
        <f>IF(B172="","",IF(データ貼付!F171="","000-0000-0000",データ貼付!F171))</f>
        <v>98</v>
      </c>
      <c r="K172" t="s">
        <f>IF(データ貼付!M171="","",SUBSTITUTE(データ貼付!M171,"-",""))</f>
        <v>98</v>
      </c>
      <c r="L172" t="s">
        <f>LEFT(SUBSTITUTE(データ貼付!P171," ",""),16)</f>
        <v>98</v>
      </c>
      <c r="M172" t="s">
        <f>MID(SUBSTITUTE(データ貼付!P171," ",""),17,16)</f>
        <v>98</v>
      </c>
      <c r="N172" t="s">
        <f>MID(SUBSTITUTE(データ貼付!P171," ",""),33,16)</f>
        <v>98</v>
      </c>
      <c r="O172" t="s">
        <f>IF(データ貼付!L171="","",データ貼付!J171)</f>
        <v>98</v>
      </c>
      <c r="P172" t="s">
        <f>IF(データ貼付!D171="","",データ貼付!D171)</f>
        <v>98</v>
      </c>
      <c r="T172" s="1" t="s">
        <f>IF(P172="","","03-5851-7740")</f>
        <v>98</v>
      </c>
      <c r="V172" t="s">
        <f>IF(P172="","","121-0011")</f>
        <v>98</v>
      </c>
      <c r="W172" t="s">
        <f>IF(P172="","","東京都足立区中央本町3-5-3")</f>
        <v>98</v>
      </c>
      <c r="Y172" t="s">
        <f>IF(P172="","","株式会社Dealz")</f>
        <v>98</v>
      </c>
      <c r="AB172" t="s">
        <f>IF(P172="","",LEFT(データ貼付!AZ171,25))</f>
        <v>98</v>
      </c>
      <c r="AC172" t="s">
        <f>IF(P172="","",LEFT(データ貼付!BC171,30))</f>
        <v>98</v>
      </c>
      <c r="AH172" t="s">
        <f>IF(B172=2,データ貼付!AF171,"")</f>
        <v>98</v>
      </c>
      <c r="AI172" t="s">
        <f>IFERROR(AH172-ROUND(AH172*100/110,0),"")</f>
        <v>98</v>
      </c>
      <c r="AL172">
        <f>データ貼付!AL171</f>
        <v>0</v>
      </c>
      <c r="AM172">
        <f>データ貼付!AM171</f>
        <v>0</v>
      </c>
      <c r="AN172" t="s">
        <f>IF(B172="","","035851774001")</f>
        <v>98</v>
      </c>
      <c r="AP172" t="s">
        <f>IF(AN172="","","01")</f>
        <v>98</v>
      </c>
      <c r="BV172">
        <f>データ貼付!BV171</f>
        <v>0</v>
      </c>
    </row>
    <row r="173">
      <c r="B173" t="s">
        <f>IF(データ貼付!AN172="Cash on Delivery",2,IF(データ貼付!AN172="","",0))</f>
        <v>98</v>
      </c>
      <c r="E173" s="2" t="s">
        <f>IF(B173="","",TODAY())</f>
        <v>98</v>
      </c>
      <c r="F173" s="2" t="s">
        <f>IF(データ貼付!AW172="","",DATE(LEFT(データ貼付!AW172,4),MID(データ貼付!AW172,5,2),RIGHT(データ貼付!AW172,2)))</f>
        <v>98</v>
      </c>
      <c r="G173" t="s">
        <f>IF(データ貼付!AV172=4,1820,IF(データ貼付!AV172=12,1416,IF(データ貼付!AV172=14,1416,IF(データ貼付!AV172=16,1618,IF(データ貼付!AV172=1,"0812","")))))</f>
        <v>98</v>
      </c>
      <c r="I173" t="s">
        <f>IF(B173="","",IF(データ貼付!F172="","000-0000-0000",データ貼付!F172))</f>
        <v>98</v>
      </c>
      <c r="K173" t="s">
        <f>IF(データ貼付!M172="","",SUBSTITUTE(データ貼付!M172,"-",""))</f>
        <v>98</v>
      </c>
      <c r="L173" t="s">
        <f>LEFT(SUBSTITUTE(データ貼付!P172," ",""),16)</f>
        <v>98</v>
      </c>
      <c r="M173" t="s">
        <f>MID(SUBSTITUTE(データ貼付!P172," ",""),17,16)</f>
        <v>98</v>
      </c>
      <c r="N173" t="s">
        <f>MID(SUBSTITUTE(データ貼付!P172," ",""),33,16)</f>
        <v>98</v>
      </c>
      <c r="O173" t="s">
        <f>IF(データ貼付!L172="","",データ貼付!J172)</f>
        <v>98</v>
      </c>
      <c r="P173" t="s">
        <f>IF(データ貼付!D172="","",データ貼付!D172)</f>
        <v>98</v>
      </c>
      <c r="T173" s="1" t="s">
        <f>IF(P173="","","03-5851-7740")</f>
        <v>98</v>
      </c>
      <c r="V173" t="s">
        <f>IF(P173="","","121-0011")</f>
        <v>98</v>
      </c>
      <c r="W173" t="s">
        <f>IF(P173="","","東京都足立区中央本町3-5-3")</f>
        <v>98</v>
      </c>
      <c r="Y173" t="s">
        <f>IF(P173="","","株式会社Dealz")</f>
        <v>98</v>
      </c>
      <c r="AB173" t="s">
        <f>IF(P173="","",LEFT(データ貼付!AZ172,25))</f>
        <v>98</v>
      </c>
      <c r="AC173" t="s">
        <f>IF(P173="","",LEFT(データ貼付!BC172,30))</f>
        <v>98</v>
      </c>
      <c r="AH173" t="s">
        <f>IF(B173=2,データ貼付!AF172,"")</f>
        <v>98</v>
      </c>
      <c r="AI173" t="s">
        <f>IFERROR(AH173-ROUND(AH173*100/110,0),"")</f>
        <v>98</v>
      </c>
      <c r="AL173">
        <f>データ貼付!AL172</f>
        <v>0</v>
      </c>
      <c r="AM173">
        <f>データ貼付!AM172</f>
        <v>0</v>
      </c>
      <c r="AN173" t="s">
        <f>IF(B173="","","035851774001")</f>
        <v>98</v>
      </c>
      <c r="AP173" t="s">
        <f>IF(AN173="","","01")</f>
        <v>98</v>
      </c>
      <c r="BV173">
        <f>データ貼付!BV172</f>
        <v>0</v>
      </c>
    </row>
    <row r="174">
      <c r="B174" t="s">
        <f>IF(データ貼付!AN173="Cash on Delivery",2,IF(データ貼付!AN173="","",0))</f>
        <v>98</v>
      </c>
      <c r="E174" s="2" t="s">
        <f>IF(B174="","",TODAY())</f>
        <v>98</v>
      </c>
      <c r="F174" s="2" t="s">
        <f>IF(データ貼付!AW173="","",DATE(LEFT(データ貼付!AW173,4),MID(データ貼付!AW173,5,2),RIGHT(データ貼付!AW173,2)))</f>
        <v>98</v>
      </c>
      <c r="G174" t="s">
        <f>IF(データ貼付!AV173=4,1820,IF(データ貼付!AV173=12,1416,IF(データ貼付!AV173=14,1416,IF(データ貼付!AV173=16,1618,IF(データ貼付!AV173=1,"0812","")))))</f>
        <v>98</v>
      </c>
      <c r="I174" t="s">
        <f>IF(B174="","",IF(データ貼付!F173="","000-0000-0000",データ貼付!F173))</f>
        <v>98</v>
      </c>
      <c r="K174" t="s">
        <f>IF(データ貼付!M173="","",SUBSTITUTE(データ貼付!M173,"-",""))</f>
        <v>98</v>
      </c>
      <c r="L174" t="s">
        <f>LEFT(SUBSTITUTE(データ貼付!P173," ",""),16)</f>
        <v>98</v>
      </c>
      <c r="M174" t="s">
        <f>MID(SUBSTITUTE(データ貼付!P173," ",""),17,16)</f>
        <v>98</v>
      </c>
      <c r="N174" t="s">
        <f>MID(SUBSTITUTE(データ貼付!P173," ",""),33,16)</f>
        <v>98</v>
      </c>
      <c r="O174" t="s">
        <f>IF(データ貼付!L173="","",データ貼付!J173)</f>
        <v>98</v>
      </c>
      <c r="P174" t="s">
        <f>IF(データ貼付!D173="","",データ貼付!D173)</f>
        <v>98</v>
      </c>
      <c r="T174" s="1" t="s">
        <f>IF(P174="","","03-5851-7740")</f>
        <v>98</v>
      </c>
      <c r="V174" t="s">
        <f>IF(P174="","","121-0011")</f>
        <v>98</v>
      </c>
      <c r="W174" t="s">
        <f>IF(P174="","","東京都足立区中央本町3-5-3")</f>
        <v>98</v>
      </c>
      <c r="Y174" t="s">
        <f>IF(P174="","","株式会社Dealz")</f>
        <v>98</v>
      </c>
      <c r="AB174" t="s">
        <f>IF(P174="","",LEFT(データ貼付!AZ173,25))</f>
        <v>98</v>
      </c>
      <c r="AC174" t="s">
        <f>IF(P174="","",LEFT(データ貼付!BC173,30))</f>
        <v>98</v>
      </c>
      <c r="AH174" t="s">
        <f>IF(B174=2,データ貼付!AF173,"")</f>
        <v>98</v>
      </c>
      <c r="AI174" t="s">
        <f>IFERROR(AH174-ROUND(AH174*100/110,0),"")</f>
        <v>98</v>
      </c>
      <c r="AL174">
        <f>データ貼付!AL173</f>
        <v>0</v>
      </c>
      <c r="AM174">
        <f>データ貼付!AM173</f>
        <v>0</v>
      </c>
      <c r="AN174" t="s">
        <f>IF(B174="","","035851774001")</f>
        <v>98</v>
      </c>
      <c r="AP174" t="s">
        <f>IF(AN174="","","01")</f>
        <v>98</v>
      </c>
      <c r="BV174">
        <f>データ貼付!BV173</f>
        <v>0</v>
      </c>
    </row>
    <row r="175">
      <c r="B175" t="s">
        <f>IF(データ貼付!AN174="Cash on Delivery",2,IF(データ貼付!AN174="","",0))</f>
        <v>98</v>
      </c>
      <c r="E175" s="2" t="s">
        <f>IF(B175="","",TODAY())</f>
        <v>98</v>
      </c>
      <c r="F175" s="2" t="s">
        <f>IF(データ貼付!AW174="","",DATE(LEFT(データ貼付!AW174,4),MID(データ貼付!AW174,5,2),RIGHT(データ貼付!AW174,2)))</f>
        <v>98</v>
      </c>
      <c r="G175" t="s">
        <f>IF(データ貼付!AV174=4,1820,IF(データ貼付!AV174=12,1416,IF(データ貼付!AV174=14,1416,IF(データ貼付!AV174=16,1618,IF(データ貼付!AV174=1,"0812","")))))</f>
        <v>98</v>
      </c>
      <c r="I175" t="s">
        <f>IF(B175="","",IF(データ貼付!F174="","000-0000-0000",データ貼付!F174))</f>
        <v>98</v>
      </c>
      <c r="K175" t="s">
        <f>IF(データ貼付!M174="","",SUBSTITUTE(データ貼付!M174,"-",""))</f>
        <v>98</v>
      </c>
      <c r="L175" t="s">
        <f>LEFT(SUBSTITUTE(データ貼付!P174," ",""),16)</f>
        <v>98</v>
      </c>
      <c r="M175" t="s">
        <f>MID(SUBSTITUTE(データ貼付!P174," ",""),17,16)</f>
        <v>98</v>
      </c>
      <c r="N175" t="s">
        <f>MID(SUBSTITUTE(データ貼付!P174," ",""),33,16)</f>
        <v>98</v>
      </c>
      <c r="O175" t="s">
        <f>IF(データ貼付!L174="","",データ貼付!J174)</f>
        <v>98</v>
      </c>
      <c r="P175" t="s">
        <f>IF(データ貼付!D174="","",データ貼付!D174)</f>
        <v>98</v>
      </c>
      <c r="T175" s="1" t="s">
        <f>IF(P175="","","03-5851-7740")</f>
        <v>98</v>
      </c>
      <c r="V175" t="s">
        <f>IF(P175="","","121-0011")</f>
        <v>98</v>
      </c>
      <c r="W175" t="s">
        <f>IF(P175="","","東京都足立区中央本町3-5-3")</f>
        <v>98</v>
      </c>
      <c r="Y175" t="s">
        <f>IF(P175="","","株式会社Dealz")</f>
        <v>98</v>
      </c>
      <c r="AB175" t="s">
        <f>IF(P175="","",LEFT(データ貼付!AZ174,25))</f>
        <v>98</v>
      </c>
      <c r="AC175" t="s">
        <f>IF(P175="","",LEFT(データ貼付!BC174,30))</f>
        <v>98</v>
      </c>
      <c r="AH175" t="s">
        <f>IF(B175=2,データ貼付!AF174,"")</f>
        <v>98</v>
      </c>
      <c r="AI175" t="s">
        <f>IFERROR(AH175-ROUND(AH175*100/110,0),"")</f>
        <v>98</v>
      </c>
      <c r="AL175">
        <f>データ貼付!AL174</f>
        <v>0</v>
      </c>
      <c r="AM175">
        <f>データ貼付!AM174</f>
        <v>0</v>
      </c>
      <c r="AN175" t="s">
        <f>IF(B175="","","035851774001")</f>
        <v>98</v>
      </c>
      <c r="AP175" t="s">
        <f>IF(AN175="","","01")</f>
        <v>98</v>
      </c>
      <c r="BV175">
        <f>データ貼付!BV174</f>
        <v>0</v>
      </c>
    </row>
    <row r="176">
      <c r="B176" t="s">
        <f>IF(データ貼付!AN175="Cash on Delivery",2,IF(データ貼付!AN175="","",0))</f>
        <v>98</v>
      </c>
      <c r="E176" s="2" t="s">
        <f>IF(B176="","",TODAY())</f>
        <v>98</v>
      </c>
      <c r="F176" s="2" t="s">
        <f>IF(データ貼付!AW175="","",DATE(LEFT(データ貼付!AW175,4),MID(データ貼付!AW175,5,2),RIGHT(データ貼付!AW175,2)))</f>
        <v>98</v>
      </c>
      <c r="G176" t="s">
        <f>IF(データ貼付!AV175=4,1820,IF(データ貼付!AV175=12,1416,IF(データ貼付!AV175=14,1416,IF(データ貼付!AV175=16,1618,IF(データ貼付!AV175=1,"0812","")))))</f>
        <v>98</v>
      </c>
      <c r="I176" t="s">
        <f>IF(B176="","",IF(データ貼付!F175="","000-0000-0000",データ貼付!F175))</f>
        <v>98</v>
      </c>
      <c r="K176" t="s">
        <f>IF(データ貼付!M175="","",SUBSTITUTE(データ貼付!M175,"-",""))</f>
        <v>98</v>
      </c>
      <c r="L176" t="s">
        <f>LEFT(SUBSTITUTE(データ貼付!P175," ",""),16)</f>
        <v>98</v>
      </c>
      <c r="M176" t="s">
        <f>MID(SUBSTITUTE(データ貼付!P175," ",""),17,16)</f>
        <v>98</v>
      </c>
      <c r="N176" t="s">
        <f>MID(SUBSTITUTE(データ貼付!P175," ",""),33,16)</f>
        <v>98</v>
      </c>
      <c r="O176" t="s">
        <f>IF(データ貼付!L175="","",データ貼付!J175)</f>
        <v>98</v>
      </c>
      <c r="P176" t="s">
        <f>IF(データ貼付!D175="","",データ貼付!D175)</f>
        <v>98</v>
      </c>
      <c r="T176" s="1" t="s">
        <f>IF(P176="","","03-5851-7740")</f>
        <v>98</v>
      </c>
      <c r="V176" t="s">
        <f>IF(P176="","","121-0011")</f>
        <v>98</v>
      </c>
      <c r="W176" t="s">
        <f>IF(P176="","","東京都足立区中央本町3-5-3")</f>
        <v>98</v>
      </c>
      <c r="Y176" t="s">
        <f>IF(P176="","","株式会社Dealz")</f>
        <v>98</v>
      </c>
      <c r="AB176" t="s">
        <f>IF(P176="","",LEFT(データ貼付!AZ175,25))</f>
        <v>98</v>
      </c>
      <c r="AC176" t="s">
        <f>IF(P176="","",LEFT(データ貼付!BC175,30))</f>
        <v>98</v>
      </c>
      <c r="AH176" t="s">
        <f>IF(B176=2,データ貼付!AF175,"")</f>
        <v>98</v>
      </c>
      <c r="AI176" t="s">
        <f>IFERROR(AH176-ROUND(AH176*100/110,0),"")</f>
        <v>98</v>
      </c>
      <c r="AL176">
        <f>データ貼付!AL175</f>
        <v>0</v>
      </c>
      <c r="AM176">
        <f>データ貼付!AM175</f>
        <v>0</v>
      </c>
      <c r="AN176" t="s">
        <f>IF(B176="","","035851774001")</f>
        <v>98</v>
      </c>
      <c r="AP176" t="s">
        <f>IF(AN176="","","01")</f>
        <v>98</v>
      </c>
      <c r="BV176">
        <f>データ貼付!BV175</f>
        <v>0</v>
      </c>
    </row>
    <row r="177">
      <c r="B177" t="s">
        <f>IF(データ貼付!AN176="Cash on Delivery",2,IF(データ貼付!AN176="","",0))</f>
        <v>98</v>
      </c>
      <c r="E177" s="2" t="s">
        <f>IF(B177="","",TODAY())</f>
        <v>98</v>
      </c>
      <c r="F177" s="2" t="s">
        <f>IF(データ貼付!AW176="","",DATE(LEFT(データ貼付!AW176,4),MID(データ貼付!AW176,5,2),RIGHT(データ貼付!AW176,2)))</f>
        <v>98</v>
      </c>
      <c r="G177" t="s">
        <f>IF(データ貼付!AV176=4,1820,IF(データ貼付!AV176=12,1416,IF(データ貼付!AV176=14,1416,IF(データ貼付!AV176=16,1618,IF(データ貼付!AV176=1,"0812","")))))</f>
        <v>98</v>
      </c>
      <c r="I177" t="s">
        <f>IF(B177="","",IF(データ貼付!F176="","000-0000-0000",データ貼付!F176))</f>
        <v>98</v>
      </c>
      <c r="K177" t="s">
        <f>IF(データ貼付!M176="","",SUBSTITUTE(データ貼付!M176,"-",""))</f>
        <v>98</v>
      </c>
      <c r="L177" t="s">
        <f>LEFT(SUBSTITUTE(データ貼付!P176," ",""),16)</f>
        <v>98</v>
      </c>
      <c r="M177" t="s">
        <f>MID(SUBSTITUTE(データ貼付!P176," ",""),17,16)</f>
        <v>98</v>
      </c>
      <c r="N177" t="s">
        <f>MID(SUBSTITUTE(データ貼付!P176," ",""),33,16)</f>
        <v>98</v>
      </c>
      <c r="O177" t="s">
        <f>IF(データ貼付!L176="","",データ貼付!J176)</f>
        <v>98</v>
      </c>
      <c r="P177" t="s">
        <f>IF(データ貼付!D176="","",データ貼付!D176)</f>
        <v>98</v>
      </c>
      <c r="T177" s="1" t="s">
        <f>IF(P177="","","03-5851-7740")</f>
        <v>98</v>
      </c>
      <c r="V177" t="s">
        <f>IF(P177="","","121-0011")</f>
        <v>98</v>
      </c>
      <c r="W177" t="s">
        <f>IF(P177="","","東京都足立区中央本町3-5-3")</f>
        <v>98</v>
      </c>
      <c r="Y177" t="s">
        <f>IF(P177="","","株式会社Dealz")</f>
        <v>98</v>
      </c>
      <c r="AB177" t="s">
        <f>IF(P177="","",LEFT(データ貼付!AZ176,25))</f>
        <v>98</v>
      </c>
      <c r="AC177" t="s">
        <f>IF(P177="","",LEFT(データ貼付!BC176,30))</f>
        <v>98</v>
      </c>
      <c r="AH177" t="s">
        <f>IF(B177=2,データ貼付!AF176,"")</f>
        <v>98</v>
      </c>
      <c r="AI177" t="s">
        <f>IFERROR(AH177-ROUND(AH177*100/110,0),"")</f>
        <v>98</v>
      </c>
      <c r="AL177">
        <f>データ貼付!AL176</f>
        <v>0</v>
      </c>
      <c r="AM177">
        <f>データ貼付!AM176</f>
        <v>0</v>
      </c>
      <c r="AN177" t="s">
        <f>IF(B177="","","035851774001")</f>
        <v>98</v>
      </c>
      <c r="AP177" t="s">
        <f>IF(AN177="","","01")</f>
        <v>98</v>
      </c>
      <c r="BV177">
        <f>データ貼付!BV176</f>
        <v>0</v>
      </c>
    </row>
    <row r="178">
      <c r="B178" t="s">
        <f>IF(データ貼付!AN177="Cash on Delivery",2,IF(データ貼付!AN177="","",0))</f>
        <v>98</v>
      </c>
      <c r="E178" s="2" t="s">
        <f>IF(B178="","",TODAY())</f>
        <v>98</v>
      </c>
      <c r="F178" s="2" t="s">
        <f>IF(データ貼付!AW177="","",DATE(LEFT(データ貼付!AW177,4),MID(データ貼付!AW177,5,2),RIGHT(データ貼付!AW177,2)))</f>
        <v>98</v>
      </c>
      <c r="G178" t="s">
        <f>IF(データ貼付!AV177=4,1820,IF(データ貼付!AV177=12,1416,IF(データ貼付!AV177=14,1416,IF(データ貼付!AV177=16,1618,IF(データ貼付!AV177=1,"0812","")))))</f>
        <v>98</v>
      </c>
      <c r="I178" t="s">
        <f>IF(B178="","",IF(データ貼付!F177="","000-0000-0000",データ貼付!F177))</f>
        <v>98</v>
      </c>
      <c r="K178" t="s">
        <f>IF(データ貼付!M177="","",SUBSTITUTE(データ貼付!M177,"-",""))</f>
        <v>98</v>
      </c>
      <c r="L178" t="s">
        <f>LEFT(SUBSTITUTE(データ貼付!P177," ",""),16)</f>
        <v>98</v>
      </c>
      <c r="M178" t="s">
        <f>MID(SUBSTITUTE(データ貼付!P177," ",""),17,16)</f>
        <v>98</v>
      </c>
      <c r="N178" t="s">
        <f>MID(SUBSTITUTE(データ貼付!P177," ",""),33,16)</f>
        <v>98</v>
      </c>
      <c r="O178" t="s">
        <f>IF(データ貼付!L177="","",データ貼付!J177)</f>
        <v>98</v>
      </c>
      <c r="P178" t="s">
        <f>IF(データ貼付!D177="","",データ貼付!D177)</f>
        <v>98</v>
      </c>
      <c r="T178" s="1" t="s">
        <f>IF(P178="","","03-5851-7740")</f>
        <v>98</v>
      </c>
      <c r="V178" t="s">
        <f>IF(P178="","","121-0011")</f>
        <v>98</v>
      </c>
      <c r="W178" t="s">
        <f>IF(P178="","","東京都足立区中央本町3-5-3")</f>
        <v>98</v>
      </c>
      <c r="Y178" t="s">
        <f>IF(P178="","","株式会社Dealz")</f>
        <v>98</v>
      </c>
      <c r="AB178" t="s">
        <f>IF(P178="","",LEFT(データ貼付!AZ177,25))</f>
        <v>98</v>
      </c>
      <c r="AC178" t="s">
        <f>IF(P178="","",LEFT(データ貼付!BC177,30))</f>
        <v>98</v>
      </c>
      <c r="AH178" t="s">
        <f>IF(B178=2,データ貼付!AF177,"")</f>
        <v>98</v>
      </c>
      <c r="AI178" t="s">
        <f>IFERROR(AH178-ROUND(AH178*100/110,0),"")</f>
        <v>98</v>
      </c>
      <c r="AL178">
        <f>データ貼付!AL177</f>
        <v>0</v>
      </c>
      <c r="AM178">
        <f>データ貼付!AM177</f>
        <v>0</v>
      </c>
      <c r="AN178" t="s">
        <f>IF(B178="","","035851774001")</f>
        <v>98</v>
      </c>
      <c r="AP178" t="s">
        <f>IF(AN178="","","01")</f>
        <v>98</v>
      </c>
      <c r="BV178">
        <f>データ貼付!BV177</f>
        <v>0</v>
      </c>
    </row>
    <row r="179">
      <c r="B179" t="s">
        <f>IF(データ貼付!AN178="Cash on Delivery",2,IF(データ貼付!AN178="","",0))</f>
        <v>98</v>
      </c>
      <c r="E179" s="2" t="s">
        <f>IF(B179="","",TODAY())</f>
        <v>98</v>
      </c>
      <c r="F179" s="2" t="s">
        <f>IF(データ貼付!AW178="","",DATE(LEFT(データ貼付!AW178,4),MID(データ貼付!AW178,5,2),RIGHT(データ貼付!AW178,2)))</f>
        <v>98</v>
      </c>
      <c r="G179" t="s">
        <f>IF(データ貼付!AV178=4,1820,IF(データ貼付!AV178=12,1416,IF(データ貼付!AV178=14,1416,IF(データ貼付!AV178=16,1618,IF(データ貼付!AV178=1,"0812","")))))</f>
        <v>98</v>
      </c>
      <c r="I179" t="s">
        <f>IF(B179="","",IF(データ貼付!F178="","000-0000-0000",データ貼付!F178))</f>
        <v>98</v>
      </c>
      <c r="K179" t="s">
        <f>IF(データ貼付!M178="","",SUBSTITUTE(データ貼付!M178,"-",""))</f>
        <v>98</v>
      </c>
      <c r="L179" t="s">
        <f>LEFT(SUBSTITUTE(データ貼付!P178," ",""),16)</f>
        <v>98</v>
      </c>
      <c r="M179" t="s">
        <f>MID(SUBSTITUTE(データ貼付!P178," ",""),17,16)</f>
        <v>98</v>
      </c>
      <c r="N179" t="s">
        <f>MID(SUBSTITUTE(データ貼付!P178," ",""),33,16)</f>
        <v>98</v>
      </c>
      <c r="O179" t="s">
        <f>IF(データ貼付!L178="","",データ貼付!J178)</f>
        <v>98</v>
      </c>
      <c r="P179" t="s">
        <f>IF(データ貼付!D178="","",データ貼付!D178)</f>
        <v>98</v>
      </c>
      <c r="T179" s="1" t="s">
        <f>IF(P179="","","03-5851-7740")</f>
        <v>98</v>
      </c>
      <c r="V179" t="s">
        <f>IF(P179="","","121-0011")</f>
        <v>98</v>
      </c>
      <c r="W179" t="s">
        <f>IF(P179="","","東京都足立区中央本町3-5-3")</f>
        <v>98</v>
      </c>
      <c r="Y179" t="s">
        <f>IF(P179="","","株式会社Dealz")</f>
        <v>98</v>
      </c>
      <c r="AB179" t="s">
        <f>IF(P179="","",LEFT(データ貼付!AZ178,25))</f>
        <v>98</v>
      </c>
      <c r="AC179" t="s">
        <f>IF(P179="","",LEFT(データ貼付!BC178,30))</f>
        <v>98</v>
      </c>
      <c r="AH179" t="s">
        <f>IF(B179=2,データ貼付!AF178,"")</f>
        <v>98</v>
      </c>
      <c r="AI179" t="s">
        <f>IFERROR(AH179-ROUND(AH179*100/110,0),"")</f>
        <v>98</v>
      </c>
      <c r="AL179">
        <f>データ貼付!AL178</f>
        <v>0</v>
      </c>
      <c r="AM179">
        <f>データ貼付!AM178</f>
        <v>0</v>
      </c>
      <c r="AN179" t="s">
        <f>IF(B179="","","035851774001")</f>
        <v>98</v>
      </c>
      <c r="AP179" t="s">
        <f>IF(AN179="","","01")</f>
        <v>98</v>
      </c>
      <c r="BV179">
        <f>データ貼付!BV178</f>
        <v>0</v>
      </c>
    </row>
    <row r="180">
      <c r="B180" t="s">
        <f>IF(データ貼付!AN179="Cash on Delivery",2,IF(データ貼付!AN179="","",0))</f>
        <v>98</v>
      </c>
      <c r="E180" s="2" t="s">
        <f>IF(B180="","",TODAY())</f>
        <v>98</v>
      </c>
      <c r="F180" s="2" t="s">
        <f>IF(データ貼付!AW179="","",DATE(LEFT(データ貼付!AW179,4),MID(データ貼付!AW179,5,2),RIGHT(データ貼付!AW179,2)))</f>
        <v>98</v>
      </c>
      <c r="G180" t="s">
        <f>IF(データ貼付!AV179=4,1820,IF(データ貼付!AV179=12,1416,IF(データ貼付!AV179=14,1416,IF(データ貼付!AV179=16,1618,IF(データ貼付!AV179=1,"0812","")))))</f>
        <v>98</v>
      </c>
      <c r="I180" t="s">
        <f>IF(B180="","",IF(データ貼付!F179="","000-0000-0000",データ貼付!F179))</f>
        <v>98</v>
      </c>
      <c r="K180" t="s">
        <f>IF(データ貼付!M179="","",SUBSTITUTE(データ貼付!M179,"-",""))</f>
        <v>98</v>
      </c>
      <c r="L180" t="s">
        <f>LEFT(SUBSTITUTE(データ貼付!P179," ",""),16)</f>
        <v>98</v>
      </c>
      <c r="M180" t="s">
        <f>MID(SUBSTITUTE(データ貼付!P179," ",""),17,16)</f>
        <v>98</v>
      </c>
      <c r="N180" t="s">
        <f>MID(SUBSTITUTE(データ貼付!P179," ",""),33,16)</f>
        <v>98</v>
      </c>
      <c r="O180" t="s">
        <f>IF(データ貼付!L179="","",データ貼付!J179)</f>
        <v>98</v>
      </c>
      <c r="P180" t="s">
        <f>IF(データ貼付!D179="","",データ貼付!D179)</f>
        <v>98</v>
      </c>
      <c r="T180" s="1" t="s">
        <f>IF(P180="","","03-5851-7740")</f>
        <v>98</v>
      </c>
      <c r="V180" t="s">
        <f>IF(P180="","","121-0011")</f>
        <v>98</v>
      </c>
      <c r="W180" t="s">
        <f>IF(P180="","","東京都足立区中央本町3-5-3")</f>
        <v>98</v>
      </c>
      <c r="Y180" t="s">
        <f>IF(P180="","","株式会社Dealz")</f>
        <v>98</v>
      </c>
      <c r="AB180" t="s">
        <f>IF(P180="","",LEFT(データ貼付!AZ179,25))</f>
        <v>98</v>
      </c>
      <c r="AC180" t="s">
        <f>IF(P180="","",LEFT(データ貼付!BC179,30))</f>
        <v>98</v>
      </c>
      <c r="AH180" t="s">
        <f>IF(B180=2,データ貼付!AF179,"")</f>
        <v>98</v>
      </c>
      <c r="AI180" t="s">
        <f>IFERROR(AH180-ROUND(AH180*100/110,0),"")</f>
        <v>98</v>
      </c>
      <c r="AL180">
        <f>データ貼付!AL179</f>
        <v>0</v>
      </c>
      <c r="AM180">
        <f>データ貼付!AM179</f>
        <v>0</v>
      </c>
      <c r="AN180" t="s">
        <f>IF(B180="","","035851774001")</f>
        <v>98</v>
      </c>
      <c r="AP180" t="s">
        <f>IF(AN180="","","01")</f>
        <v>98</v>
      </c>
      <c r="BV180">
        <f>データ貼付!BV179</f>
        <v>0</v>
      </c>
    </row>
    <row r="181">
      <c r="B181" t="s">
        <f>IF(データ貼付!AN180="Cash on Delivery",2,IF(データ貼付!AN180="","",0))</f>
        <v>98</v>
      </c>
      <c r="E181" s="2" t="s">
        <f>IF(B181="","",TODAY())</f>
        <v>98</v>
      </c>
      <c r="F181" s="2" t="s">
        <f>IF(データ貼付!AW180="","",DATE(LEFT(データ貼付!AW180,4),MID(データ貼付!AW180,5,2),RIGHT(データ貼付!AW180,2)))</f>
        <v>98</v>
      </c>
      <c r="G181" t="s">
        <f>IF(データ貼付!AV180=4,1820,IF(データ貼付!AV180=12,1416,IF(データ貼付!AV180=14,1416,IF(データ貼付!AV180=16,1618,IF(データ貼付!AV180=1,"0812","")))))</f>
        <v>98</v>
      </c>
      <c r="I181" t="s">
        <f>IF(B181="","",IF(データ貼付!F180="","000-0000-0000",データ貼付!F180))</f>
        <v>98</v>
      </c>
      <c r="K181" t="s">
        <f>IF(データ貼付!M180="","",SUBSTITUTE(データ貼付!M180,"-",""))</f>
        <v>98</v>
      </c>
      <c r="L181" t="s">
        <f>LEFT(SUBSTITUTE(データ貼付!P180," ",""),16)</f>
        <v>98</v>
      </c>
      <c r="M181" t="s">
        <f>MID(SUBSTITUTE(データ貼付!P180," ",""),17,16)</f>
        <v>98</v>
      </c>
      <c r="N181" t="s">
        <f>MID(SUBSTITUTE(データ貼付!P180," ",""),33,16)</f>
        <v>98</v>
      </c>
      <c r="O181" t="s">
        <f>IF(データ貼付!L180="","",データ貼付!J180)</f>
        <v>98</v>
      </c>
      <c r="P181" t="s">
        <f>IF(データ貼付!D180="","",データ貼付!D180)</f>
        <v>98</v>
      </c>
      <c r="T181" s="1" t="s">
        <f>IF(P181="","","03-5851-7740")</f>
        <v>98</v>
      </c>
      <c r="V181" t="s">
        <f>IF(P181="","","121-0011")</f>
        <v>98</v>
      </c>
      <c r="W181" t="s">
        <f>IF(P181="","","東京都足立区中央本町3-5-3")</f>
        <v>98</v>
      </c>
      <c r="Y181" t="s">
        <f>IF(P181="","","株式会社Dealz")</f>
        <v>98</v>
      </c>
      <c r="AB181" t="s">
        <f>IF(P181="","",LEFT(データ貼付!AZ180,25))</f>
        <v>98</v>
      </c>
      <c r="AC181" t="s">
        <f>IF(P181="","",LEFT(データ貼付!BC180,30))</f>
        <v>98</v>
      </c>
      <c r="AH181" t="s">
        <f>IF(B181=2,データ貼付!AF180,"")</f>
        <v>98</v>
      </c>
      <c r="AI181" t="s">
        <f>IFERROR(AH181-ROUND(AH181*100/110,0),"")</f>
        <v>98</v>
      </c>
      <c r="AL181">
        <f>データ貼付!AL180</f>
        <v>0</v>
      </c>
      <c r="AM181">
        <f>データ貼付!AM180</f>
        <v>0</v>
      </c>
      <c r="AN181" t="s">
        <f>IF(B181="","","035851774001")</f>
        <v>98</v>
      </c>
      <c r="AP181" t="s">
        <f>IF(AN181="","","01")</f>
        <v>98</v>
      </c>
      <c r="BV181">
        <f>データ貼付!BV180</f>
        <v>0</v>
      </c>
    </row>
    <row r="182">
      <c r="B182" t="s">
        <f>IF(データ貼付!AN181="Cash on Delivery",2,IF(データ貼付!AN181="","",0))</f>
        <v>98</v>
      </c>
      <c r="E182" s="2" t="s">
        <f>IF(B182="","",TODAY())</f>
        <v>98</v>
      </c>
      <c r="F182" s="2" t="s">
        <f>IF(データ貼付!AW181="","",DATE(LEFT(データ貼付!AW181,4),MID(データ貼付!AW181,5,2),RIGHT(データ貼付!AW181,2)))</f>
        <v>98</v>
      </c>
      <c r="G182" t="s">
        <f>IF(データ貼付!AV181=4,1820,IF(データ貼付!AV181=12,1416,IF(データ貼付!AV181=14,1416,IF(データ貼付!AV181=16,1618,IF(データ貼付!AV181=1,"0812","")))))</f>
        <v>98</v>
      </c>
      <c r="I182" t="s">
        <f>IF(B182="","",IF(データ貼付!F181="","000-0000-0000",データ貼付!F181))</f>
        <v>98</v>
      </c>
      <c r="K182" t="s">
        <f>IF(データ貼付!M181="","",SUBSTITUTE(データ貼付!M181,"-",""))</f>
        <v>98</v>
      </c>
      <c r="L182" t="s">
        <f>LEFT(SUBSTITUTE(データ貼付!P181," ",""),16)</f>
        <v>98</v>
      </c>
      <c r="M182" t="s">
        <f>MID(SUBSTITUTE(データ貼付!P181," ",""),17,16)</f>
        <v>98</v>
      </c>
      <c r="N182" t="s">
        <f>MID(SUBSTITUTE(データ貼付!P181," ",""),33,16)</f>
        <v>98</v>
      </c>
      <c r="O182" t="s">
        <f>IF(データ貼付!L181="","",データ貼付!J181)</f>
        <v>98</v>
      </c>
      <c r="P182" t="s">
        <f>IF(データ貼付!D181="","",データ貼付!D181)</f>
        <v>98</v>
      </c>
      <c r="T182" s="1" t="s">
        <f>IF(P182="","","03-5851-7740")</f>
        <v>98</v>
      </c>
      <c r="V182" t="s">
        <f>IF(P182="","","121-0011")</f>
        <v>98</v>
      </c>
      <c r="W182" t="s">
        <f>IF(P182="","","東京都足立区中央本町3-5-3")</f>
        <v>98</v>
      </c>
      <c r="Y182" t="s">
        <f>IF(P182="","","株式会社Dealz")</f>
        <v>98</v>
      </c>
      <c r="AB182" t="s">
        <f>IF(P182="","",LEFT(データ貼付!AZ181,25))</f>
        <v>98</v>
      </c>
      <c r="AC182" t="s">
        <f>IF(P182="","",LEFT(データ貼付!BC181,30))</f>
        <v>98</v>
      </c>
      <c r="AH182" t="s">
        <f>IF(B182=2,データ貼付!AF181,"")</f>
        <v>98</v>
      </c>
      <c r="AI182" t="s">
        <f>IFERROR(AH182-ROUND(AH182*100/110,0),"")</f>
        <v>98</v>
      </c>
      <c r="AL182">
        <f>データ貼付!AL181</f>
        <v>0</v>
      </c>
      <c r="AM182">
        <f>データ貼付!AM181</f>
        <v>0</v>
      </c>
      <c r="AN182" t="s">
        <f>IF(B182="","","035851774001")</f>
        <v>98</v>
      </c>
      <c r="AP182" t="s">
        <f>IF(AN182="","","01")</f>
        <v>98</v>
      </c>
      <c r="BV182">
        <f>データ貼付!BV181</f>
        <v>0</v>
      </c>
    </row>
    <row r="183">
      <c r="B183" t="s">
        <f>IF(データ貼付!AN182="Cash on Delivery",2,IF(データ貼付!AN182="","",0))</f>
        <v>98</v>
      </c>
      <c r="E183" s="2" t="s">
        <f>IF(B183="","",TODAY())</f>
        <v>98</v>
      </c>
      <c r="F183" s="2" t="s">
        <f>IF(データ貼付!AW182="","",DATE(LEFT(データ貼付!AW182,4),MID(データ貼付!AW182,5,2),RIGHT(データ貼付!AW182,2)))</f>
        <v>98</v>
      </c>
      <c r="G183" t="s">
        <f>IF(データ貼付!AV182=4,1820,IF(データ貼付!AV182=12,1416,IF(データ貼付!AV182=14,1416,IF(データ貼付!AV182=16,1618,IF(データ貼付!AV182=1,"0812","")))))</f>
        <v>98</v>
      </c>
      <c r="I183" t="s">
        <f>IF(B183="","",IF(データ貼付!F182="","000-0000-0000",データ貼付!F182))</f>
        <v>98</v>
      </c>
      <c r="K183" t="s">
        <f>IF(データ貼付!M182="","",SUBSTITUTE(データ貼付!M182,"-",""))</f>
        <v>98</v>
      </c>
      <c r="L183" t="s">
        <f>LEFT(SUBSTITUTE(データ貼付!P182," ",""),16)</f>
        <v>98</v>
      </c>
      <c r="M183" t="s">
        <f>MID(SUBSTITUTE(データ貼付!P182," ",""),17,16)</f>
        <v>98</v>
      </c>
      <c r="N183" t="s">
        <f>MID(SUBSTITUTE(データ貼付!P182," ",""),33,16)</f>
        <v>98</v>
      </c>
      <c r="O183" t="s">
        <f>IF(データ貼付!L182="","",データ貼付!J182)</f>
        <v>98</v>
      </c>
      <c r="P183" t="s">
        <f>IF(データ貼付!D182="","",データ貼付!D182)</f>
        <v>98</v>
      </c>
      <c r="T183" s="1" t="s">
        <f>IF(P183="","","03-5851-7740")</f>
        <v>98</v>
      </c>
      <c r="V183" t="s">
        <f>IF(P183="","","121-0011")</f>
        <v>98</v>
      </c>
      <c r="W183" t="s">
        <f>IF(P183="","","東京都足立区中央本町3-5-3")</f>
        <v>98</v>
      </c>
      <c r="Y183" t="s">
        <f>IF(P183="","","株式会社Dealz")</f>
        <v>98</v>
      </c>
      <c r="AB183" t="s">
        <f>IF(P183="","",LEFT(データ貼付!AZ182,25))</f>
        <v>98</v>
      </c>
      <c r="AC183" t="s">
        <f>IF(P183="","",LEFT(データ貼付!BC182,30))</f>
        <v>98</v>
      </c>
      <c r="AH183" t="s">
        <f>IF(B183=2,データ貼付!AF182,"")</f>
        <v>98</v>
      </c>
      <c r="AI183" t="s">
        <f>IFERROR(AH183-ROUND(AH183*100/110,0),"")</f>
        <v>98</v>
      </c>
      <c r="AL183">
        <f>データ貼付!AL182</f>
        <v>0</v>
      </c>
      <c r="AM183">
        <f>データ貼付!AM182</f>
        <v>0</v>
      </c>
      <c r="AN183" t="s">
        <f>IF(B183="","","035851774001")</f>
        <v>98</v>
      </c>
      <c r="AP183" t="s">
        <f>IF(AN183="","","01")</f>
        <v>98</v>
      </c>
      <c r="BV183">
        <f>データ貼付!BV182</f>
        <v>0</v>
      </c>
    </row>
    <row r="184">
      <c r="B184" t="s">
        <f>IF(データ貼付!AN183="Cash on Delivery",2,IF(データ貼付!AN183="","",0))</f>
        <v>98</v>
      </c>
      <c r="E184" s="2" t="s">
        <f>IF(B184="","",TODAY())</f>
        <v>98</v>
      </c>
      <c r="F184" s="2" t="s">
        <f>IF(データ貼付!AW183="","",DATE(LEFT(データ貼付!AW183,4),MID(データ貼付!AW183,5,2),RIGHT(データ貼付!AW183,2)))</f>
        <v>98</v>
      </c>
      <c r="G184" t="s">
        <f>IF(データ貼付!AV183=4,1820,IF(データ貼付!AV183=12,1416,IF(データ貼付!AV183=14,1416,IF(データ貼付!AV183=16,1618,IF(データ貼付!AV183=1,"0812","")))))</f>
        <v>98</v>
      </c>
      <c r="I184" t="s">
        <f>IF(B184="","",IF(データ貼付!F183="","000-0000-0000",データ貼付!F183))</f>
        <v>98</v>
      </c>
      <c r="K184" t="s">
        <f>IF(データ貼付!M183="","",SUBSTITUTE(データ貼付!M183,"-",""))</f>
        <v>98</v>
      </c>
      <c r="L184" t="s">
        <f>LEFT(SUBSTITUTE(データ貼付!P183," ",""),16)</f>
        <v>98</v>
      </c>
      <c r="M184" t="s">
        <f>MID(SUBSTITUTE(データ貼付!P183," ",""),17,16)</f>
        <v>98</v>
      </c>
      <c r="N184" t="s">
        <f>MID(SUBSTITUTE(データ貼付!P183," ",""),33,16)</f>
        <v>98</v>
      </c>
      <c r="O184" t="s">
        <f>IF(データ貼付!L183="","",データ貼付!J183)</f>
        <v>98</v>
      </c>
      <c r="P184" t="s">
        <f>IF(データ貼付!D183="","",データ貼付!D183)</f>
        <v>98</v>
      </c>
      <c r="T184" s="1" t="s">
        <f>IF(P184="","","03-5851-7740")</f>
        <v>98</v>
      </c>
      <c r="V184" t="s">
        <f>IF(P184="","","121-0011")</f>
        <v>98</v>
      </c>
      <c r="W184" t="s">
        <f>IF(P184="","","東京都足立区中央本町3-5-3")</f>
        <v>98</v>
      </c>
      <c r="Y184" t="s">
        <f>IF(P184="","","株式会社Dealz")</f>
        <v>98</v>
      </c>
      <c r="AB184" t="s">
        <f>IF(P184="","",LEFT(データ貼付!AZ183,25))</f>
        <v>98</v>
      </c>
      <c r="AC184" t="s">
        <f>IF(P184="","",LEFT(データ貼付!BC183,30))</f>
        <v>98</v>
      </c>
      <c r="AH184" t="s">
        <f>IF(B184=2,データ貼付!AF183,"")</f>
        <v>98</v>
      </c>
      <c r="AI184" t="s">
        <f>IFERROR(AH184-ROUND(AH184*100/110,0),"")</f>
        <v>98</v>
      </c>
      <c r="AL184">
        <f>データ貼付!AL183</f>
        <v>0</v>
      </c>
      <c r="AM184">
        <f>データ貼付!AM183</f>
        <v>0</v>
      </c>
      <c r="AN184" t="s">
        <f>IF(B184="","","035851774001")</f>
        <v>98</v>
      </c>
      <c r="AP184" t="s">
        <f>IF(AN184="","","01")</f>
        <v>98</v>
      </c>
      <c r="BV184">
        <f>データ貼付!BV183</f>
        <v>0</v>
      </c>
    </row>
    <row r="185">
      <c r="B185" t="s">
        <f>IF(データ貼付!AN184="Cash on Delivery",2,IF(データ貼付!AN184="","",0))</f>
        <v>98</v>
      </c>
      <c r="E185" s="2" t="s">
        <f>IF(B185="","",TODAY())</f>
        <v>98</v>
      </c>
      <c r="F185" s="2" t="s">
        <f>IF(データ貼付!AW184="","",DATE(LEFT(データ貼付!AW184,4),MID(データ貼付!AW184,5,2),RIGHT(データ貼付!AW184,2)))</f>
        <v>98</v>
      </c>
      <c r="G185" t="s">
        <f>IF(データ貼付!AV184=4,1820,IF(データ貼付!AV184=12,1416,IF(データ貼付!AV184=14,1416,IF(データ貼付!AV184=16,1618,IF(データ貼付!AV184=1,"0812","")))))</f>
        <v>98</v>
      </c>
      <c r="I185" t="s">
        <f>IF(B185="","",IF(データ貼付!F184="","000-0000-0000",データ貼付!F184))</f>
        <v>98</v>
      </c>
      <c r="K185" t="s">
        <f>IF(データ貼付!M184="","",SUBSTITUTE(データ貼付!M184,"-",""))</f>
        <v>98</v>
      </c>
      <c r="L185" t="s">
        <f>LEFT(SUBSTITUTE(データ貼付!P184," ",""),16)</f>
        <v>98</v>
      </c>
      <c r="M185" t="s">
        <f>MID(SUBSTITUTE(データ貼付!P184," ",""),17,16)</f>
        <v>98</v>
      </c>
      <c r="N185" t="s">
        <f>MID(SUBSTITUTE(データ貼付!P184," ",""),33,16)</f>
        <v>98</v>
      </c>
      <c r="O185" t="s">
        <f>IF(データ貼付!L184="","",データ貼付!J184)</f>
        <v>98</v>
      </c>
      <c r="P185" t="s">
        <f>IF(データ貼付!D184="","",データ貼付!D184)</f>
        <v>98</v>
      </c>
      <c r="T185" s="1" t="s">
        <f>IF(P185="","","03-5851-7740")</f>
        <v>98</v>
      </c>
      <c r="V185" t="s">
        <f>IF(P185="","","121-0011")</f>
        <v>98</v>
      </c>
      <c r="W185" t="s">
        <f>IF(P185="","","東京都足立区中央本町3-5-3")</f>
        <v>98</v>
      </c>
      <c r="Y185" t="s">
        <f>IF(P185="","","株式会社Dealz")</f>
        <v>98</v>
      </c>
      <c r="AB185" t="s">
        <f>IF(P185="","",LEFT(データ貼付!AZ184,25))</f>
        <v>98</v>
      </c>
      <c r="AC185" t="s">
        <f>IF(P185="","",LEFT(データ貼付!BC184,30))</f>
        <v>98</v>
      </c>
      <c r="AH185" t="s">
        <f>IF(B185=2,データ貼付!AF184,"")</f>
        <v>98</v>
      </c>
      <c r="AI185" t="s">
        <f>IFERROR(AH185-ROUND(AH185*100/110,0),"")</f>
        <v>98</v>
      </c>
      <c r="AL185">
        <f>データ貼付!AL184</f>
        <v>0</v>
      </c>
      <c r="AM185">
        <f>データ貼付!AM184</f>
        <v>0</v>
      </c>
      <c r="AN185" t="s">
        <f>IF(B185="","","035851774001")</f>
        <v>98</v>
      </c>
      <c r="AP185" t="s">
        <f>IF(AN185="","","01")</f>
        <v>98</v>
      </c>
      <c r="BV185">
        <f>データ貼付!BV184</f>
        <v>0</v>
      </c>
    </row>
    <row r="186">
      <c r="B186" t="s">
        <f>IF(データ貼付!AN185="Cash on Delivery",2,IF(データ貼付!AN185="","",0))</f>
        <v>98</v>
      </c>
      <c r="E186" s="2" t="s">
        <f>IF(B186="","",TODAY())</f>
        <v>98</v>
      </c>
      <c r="F186" s="2" t="s">
        <f>IF(データ貼付!AW185="","",DATE(LEFT(データ貼付!AW185,4),MID(データ貼付!AW185,5,2),RIGHT(データ貼付!AW185,2)))</f>
        <v>98</v>
      </c>
      <c r="G186" t="s">
        <f>IF(データ貼付!AV185=4,1820,IF(データ貼付!AV185=12,1416,IF(データ貼付!AV185=14,1416,IF(データ貼付!AV185=16,1618,IF(データ貼付!AV185=1,"0812","")))))</f>
        <v>98</v>
      </c>
      <c r="I186" t="s">
        <f>IF(B186="","",IF(データ貼付!F185="","000-0000-0000",データ貼付!F185))</f>
        <v>98</v>
      </c>
      <c r="K186" t="s">
        <f>IF(データ貼付!M185="","",SUBSTITUTE(データ貼付!M185,"-",""))</f>
        <v>98</v>
      </c>
      <c r="L186" t="s">
        <f>LEFT(SUBSTITUTE(データ貼付!P185," ",""),16)</f>
        <v>98</v>
      </c>
      <c r="M186" t="s">
        <f>MID(SUBSTITUTE(データ貼付!P185," ",""),17,16)</f>
        <v>98</v>
      </c>
      <c r="N186" t="s">
        <f>MID(SUBSTITUTE(データ貼付!P185," ",""),33,16)</f>
        <v>98</v>
      </c>
      <c r="O186" t="s">
        <f>IF(データ貼付!L185="","",データ貼付!J185)</f>
        <v>98</v>
      </c>
      <c r="P186" t="s">
        <f>IF(データ貼付!D185="","",データ貼付!D185)</f>
        <v>98</v>
      </c>
      <c r="T186" s="1" t="s">
        <f>IF(P186="","","03-5851-7740")</f>
        <v>98</v>
      </c>
      <c r="V186" t="s">
        <f>IF(P186="","","121-0011")</f>
        <v>98</v>
      </c>
      <c r="W186" t="s">
        <f>IF(P186="","","東京都足立区中央本町3-5-3")</f>
        <v>98</v>
      </c>
      <c r="Y186" t="s">
        <f>IF(P186="","","株式会社Dealz")</f>
        <v>98</v>
      </c>
      <c r="AB186" t="s">
        <f>IF(P186="","",LEFT(データ貼付!AZ185,25))</f>
        <v>98</v>
      </c>
      <c r="AC186" t="s">
        <f>IF(P186="","",LEFT(データ貼付!BC185,30))</f>
        <v>98</v>
      </c>
      <c r="AH186" t="s">
        <f>IF(B186=2,データ貼付!AF185,"")</f>
        <v>98</v>
      </c>
      <c r="AI186" t="s">
        <f>IFERROR(AH186-ROUND(AH186*100/110,0),"")</f>
        <v>98</v>
      </c>
      <c r="AL186">
        <f>データ貼付!AL185</f>
        <v>0</v>
      </c>
      <c r="AM186">
        <f>データ貼付!AM185</f>
        <v>0</v>
      </c>
      <c r="AN186" t="s">
        <f>IF(B186="","","035851774001")</f>
        <v>98</v>
      </c>
      <c r="AP186" t="s">
        <f>IF(AN186="","","01")</f>
        <v>98</v>
      </c>
      <c r="BV186">
        <f>データ貼付!BV185</f>
        <v>0</v>
      </c>
    </row>
    <row r="187">
      <c r="B187" t="s">
        <f>IF(データ貼付!AN186="Cash on Delivery",2,IF(データ貼付!AN186="","",0))</f>
        <v>98</v>
      </c>
      <c r="E187" s="2" t="s">
        <f>IF(B187="","",TODAY())</f>
        <v>98</v>
      </c>
      <c r="F187" s="2" t="s">
        <f>IF(データ貼付!AW186="","",DATE(LEFT(データ貼付!AW186,4),MID(データ貼付!AW186,5,2),RIGHT(データ貼付!AW186,2)))</f>
        <v>98</v>
      </c>
      <c r="G187" t="s">
        <f>IF(データ貼付!AV186=4,1820,IF(データ貼付!AV186=12,1416,IF(データ貼付!AV186=14,1416,IF(データ貼付!AV186=16,1618,IF(データ貼付!AV186=1,"0812","")))))</f>
        <v>98</v>
      </c>
      <c r="I187" t="s">
        <f>IF(B187="","",IF(データ貼付!F186="","000-0000-0000",データ貼付!F186))</f>
        <v>98</v>
      </c>
      <c r="K187" t="s">
        <f>IF(データ貼付!M186="","",SUBSTITUTE(データ貼付!M186,"-",""))</f>
        <v>98</v>
      </c>
      <c r="L187" t="s">
        <f>LEFT(SUBSTITUTE(データ貼付!P186," ",""),16)</f>
        <v>98</v>
      </c>
      <c r="M187" t="s">
        <f>MID(SUBSTITUTE(データ貼付!P186," ",""),17,16)</f>
        <v>98</v>
      </c>
      <c r="N187" t="s">
        <f>MID(SUBSTITUTE(データ貼付!P186," ",""),33,16)</f>
        <v>98</v>
      </c>
      <c r="O187" t="s">
        <f>IF(データ貼付!L186="","",データ貼付!J186)</f>
        <v>98</v>
      </c>
      <c r="P187" t="s">
        <f>IF(データ貼付!D186="","",データ貼付!D186)</f>
        <v>98</v>
      </c>
      <c r="T187" s="1" t="s">
        <f>IF(P187="","","03-5851-7740")</f>
        <v>98</v>
      </c>
      <c r="V187" t="s">
        <f>IF(P187="","","121-0011")</f>
        <v>98</v>
      </c>
      <c r="W187" t="s">
        <f>IF(P187="","","東京都足立区中央本町3-5-3")</f>
        <v>98</v>
      </c>
      <c r="Y187" t="s">
        <f>IF(P187="","","株式会社Dealz")</f>
        <v>98</v>
      </c>
      <c r="AB187" t="s">
        <f>IF(P187="","",LEFT(データ貼付!AZ186,25))</f>
        <v>98</v>
      </c>
      <c r="AC187" t="s">
        <f>IF(P187="","",LEFT(データ貼付!BC186,30))</f>
        <v>98</v>
      </c>
      <c r="AH187" t="s">
        <f>IF(B187=2,データ貼付!AF186,"")</f>
        <v>98</v>
      </c>
      <c r="AI187" t="s">
        <f>IFERROR(AH187-ROUND(AH187*100/110,0),"")</f>
        <v>98</v>
      </c>
      <c r="AL187">
        <f>データ貼付!AL186</f>
        <v>0</v>
      </c>
      <c r="AM187">
        <f>データ貼付!AM186</f>
        <v>0</v>
      </c>
      <c r="AN187" t="s">
        <f>IF(B187="","","035851774001")</f>
        <v>98</v>
      </c>
      <c r="AP187" t="s">
        <f>IF(AN187="","","01")</f>
        <v>98</v>
      </c>
      <c r="BV187">
        <f>データ貼付!BV186</f>
        <v>0</v>
      </c>
    </row>
    <row r="188">
      <c r="B188" t="s">
        <f>IF(データ貼付!AN187="Cash on Delivery",2,IF(データ貼付!AN187="","",0))</f>
        <v>98</v>
      </c>
      <c r="E188" s="2" t="s">
        <f>IF(B188="","",TODAY())</f>
        <v>98</v>
      </c>
      <c r="F188" s="2" t="s">
        <f>IF(データ貼付!AW187="","",DATE(LEFT(データ貼付!AW187,4),MID(データ貼付!AW187,5,2),RIGHT(データ貼付!AW187,2)))</f>
        <v>98</v>
      </c>
      <c r="G188" t="s">
        <f>IF(データ貼付!AV187=4,1820,IF(データ貼付!AV187=12,1416,IF(データ貼付!AV187=14,1416,IF(データ貼付!AV187=16,1618,IF(データ貼付!AV187=1,"0812","")))))</f>
        <v>98</v>
      </c>
      <c r="I188" t="s">
        <f>IF(B188="","",IF(データ貼付!F187="","000-0000-0000",データ貼付!F187))</f>
        <v>98</v>
      </c>
      <c r="K188" t="s">
        <f>IF(データ貼付!M187="","",SUBSTITUTE(データ貼付!M187,"-",""))</f>
        <v>98</v>
      </c>
      <c r="L188" t="s">
        <f>LEFT(SUBSTITUTE(データ貼付!P187," ",""),16)</f>
        <v>98</v>
      </c>
      <c r="M188" t="s">
        <f>MID(SUBSTITUTE(データ貼付!P187," ",""),17,16)</f>
        <v>98</v>
      </c>
      <c r="N188" t="s">
        <f>MID(SUBSTITUTE(データ貼付!P187," ",""),33,16)</f>
        <v>98</v>
      </c>
      <c r="O188" t="s">
        <f>IF(データ貼付!L187="","",データ貼付!J187)</f>
        <v>98</v>
      </c>
      <c r="P188" t="s">
        <f>IF(データ貼付!D187="","",データ貼付!D187)</f>
        <v>98</v>
      </c>
      <c r="T188" s="1" t="s">
        <f>IF(P188="","","03-5851-7740")</f>
        <v>98</v>
      </c>
      <c r="V188" t="s">
        <f>IF(P188="","","121-0011")</f>
        <v>98</v>
      </c>
      <c r="W188" t="s">
        <f>IF(P188="","","東京都足立区中央本町3-5-3")</f>
        <v>98</v>
      </c>
      <c r="Y188" t="s">
        <f>IF(P188="","","株式会社Dealz")</f>
        <v>98</v>
      </c>
      <c r="AB188" t="s">
        <f>IF(P188="","",LEFT(データ貼付!AZ187,25))</f>
        <v>98</v>
      </c>
      <c r="AC188" t="s">
        <f>IF(P188="","",LEFT(データ貼付!BC187,30))</f>
        <v>98</v>
      </c>
      <c r="AH188" t="s">
        <f>IF(B188=2,データ貼付!AF187,"")</f>
        <v>98</v>
      </c>
      <c r="AI188" t="s">
        <f>IFERROR(AH188-ROUND(AH188*100/110,0),"")</f>
        <v>98</v>
      </c>
      <c r="AL188">
        <f>データ貼付!AL187</f>
        <v>0</v>
      </c>
      <c r="AM188">
        <f>データ貼付!AM187</f>
        <v>0</v>
      </c>
      <c r="AN188" t="s">
        <f>IF(B188="","","035851774001")</f>
        <v>98</v>
      </c>
      <c r="AP188" t="s">
        <f>IF(AN188="","","01")</f>
        <v>98</v>
      </c>
      <c r="BV188">
        <f>データ貼付!BV187</f>
        <v>0</v>
      </c>
    </row>
    <row r="189">
      <c r="B189" t="s">
        <f>IF(データ貼付!AN188="Cash on Delivery",2,IF(データ貼付!AN188="","",0))</f>
        <v>98</v>
      </c>
      <c r="E189" s="2" t="s">
        <f>IF(B189="","",TODAY())</f>
        <v>98</v>
      </c>
      <c r="F189" s="2" t="s">
        <f>IF(データ貼付!AW188="","",DATE(LEFT(データ貼付!AW188,4),MID(データ貼付!AW188,5,2),RIGHT(データ貼付!AW188,2)))</f>
        <v>98</v>
      </c>
      <c r="G189" t="s">
        <f>IF(データ貼付!AV188=4,1820,IF(データ貼付!AV188=12,1416,IF(データ貼付!AV188=14,1416,IF(データ貼付!AV188=16,1618,IF(データ貼付!AV188=1,"0812","")))))</f>
        <v>98</v>
      </c>
      <c r="I189" t="s">
        <f>IF(B189="","",IF(データ貼付!F188="","000-0000-0000",データ貼付!F188))</f>
        <v>98</v>
      </c>
      <c r="K189" t="s">
        <f>IF(データ貼付!M188="","",SUBSTITUTE(データ貼付!M188,"-",""))</f>
        <v>98</v>
      </c>
      <c r="L189" t="s">
        <f>LEFT(SUBSTITUTE(データ貼付!P188," ",""),16)</f>
        <v>98</v>
      </c>
      <c r="M189" t="s">
        <f>MID(SUBSTITUTE(データ貼付!P188," ",""),17,16)</f>
        <v>98</v>
      </c>
      <c r="N189" t="s">
        <f>MID(SUBSTITUTE(データ貼付!P188," ",""),33,16)</f>
        <v>98</v>
      </c>
      <c r="O189" t="s">
        <f>IF(データ貼付!L188="","",データ貼付!J188)</f>
        <v>98</v>
      </c>
      <c r="P189" t="s">
        <f>IF(データ貼付!D188="","",データ貼付!D188)</f>
        <v>98</v>
      </c>
      <c r="T189" s="1" t="s">
        <f>IF(P189="","","03-5851-7740")</f>
        <v>98</v>
      </c>
      <c r="V189" t="s">
        <f>IF(P189="","","121-0011")</f>
        <v>98</v>
      </c>
      <c r="W189" t="s">
        <f>IF(P189="","","東京都足立区中央本町3-5-3")</f>
        <v>98</v>
      </c>
      <c r="Y189" t="s">
        <f>IF(P189="","","株式会社Dealz")</f>
        <v>98</v>
      </c>
      <c r="AB189" t="s">
        <f>IF(P189="","",LEFT(データ貼付!AZ188,25))</f>
        <v>98</v>
      </c>
      <c r="AC189" t="s">
        <f>IF(P189="","",LEFT(データ貼付!BC188,30))</f>
        <v>98</v>
      </c>
      <c r="AH189" t="s">
        <f>IF(B189=2,データ貼付!AF188,"")</f>
        <v>98</v>
      </c>
      <c r="AI189" t="s">
        <f>IFERROR(AH189-ROUND(AH189*100/110,0),"")</f>
        <v>98</v>
      </c>
      <c r="AL189">
        <f>データ貼付!AL188</f>
        <v>0</v>
      </c>
      <c r="AM189">
        <f>データ貼付!AM188</f>
        <v>0</v>
      </c>
      <c r="AN189" t="s">
        <f>IF(B189="","","035851774001")</f>
        <v>98</v>
      </c>
      <c r="AP189" t="s">
        <f>IF(AN189="","","01")</f>
        <v>98</v>
      </c>
      <c r="BV189">
        <f>データ貼付!BV188</f>
        <v>0</v>
      </c>
    </row>
    <row r="190">
      <c r="B190" t="s">
        <f>IF(データ貼付!AN189="Cash on Delivery",2,IF(データ貼付!AN189="","",0))</f>
        <v>98</v>
      </c>
      <c r="E190" s="2" t="s">
        <f>IF(B190="","",TODAY())</f>
        <v>98</v>
      </c>
      <c r="F190" s="2" t="s">
        <f>IF(データ貼付!AW189="","",DATE(LEFT(データ貼付!AW189,4),MID(データ貼付!AW189,5,2),RIGHT(データ貼付!AW189,2)))</f>
        <v>98</v>
      </c>
      <c r="G190" t="s">
        <f>IF(データ貼付!AV189=4,1820,IF(データ貼付!AV189=12,1416,IF(データ貼付!AV189=14,1416,IF(データ貼付!AV189=16,1618,IF(データ貼付!AV189=1,"0812","")))))</f>
        <v>98</v>
      </c>
      <c r="I190" t="s">
        <f>IF(B190="","",IF(データ貼付!F189="","000-0000-0000",データ貼付!F189))</f>
        <v>98</v>
      </c>
      <c r="K190" t="s">
        <f>IF(データ貼付!M189="","",SUBSTITUTE(データ貼付!M189,"-",""))</f>
        <v>98</v>
      </c>
      <c r="L190" t="s">
        <f>LEFT(SUBSTITUTE(データ貼付!P189," ",""),16)</f>
        <v>98</v>
      </c>
      <c r="M190" t="s">
        <f>MID(SUBSTITUTE(データ貼付!P189," ",""),17,16)</f>
        <v>98</v>
      </c>
      <c r="N190" t="s">
        <f>MID(SUBSTITUTE(データ貼付!P189," ",""),33,16)</f>
        <v>98</v>
      </c>
      <c r="O190" t="s">
        <f>IF(データ貼付!L189="","",データ貼付!J189)</f>
        <v>98</v>
      </c>
      <c r="P190" t="s">
        <f>IF(データ貼付!D189="","",データ貼付!D189)</f>
        <v>98</v>
      </c>
      <c r="T190" s="1" t="s">
        <f>IF(P190="","","03-5851-7740")</f>
        <v>98</v>
      </c>
      <c r="V190" t="s">
        <f>IF(P190="","","121-0011")</f>
        <v>98</v>
      </c>
      <c r="W190" t="s">
        <f>IF(P190="","","東京都足立区中央本町3-5-3")</f>
        <v>98</v>
      </c>
      <c r="Y190" t="s">
        <f>IF(P190="","","株式会社Dealz")</f>
        <v>98</v>
      </c>
      <c r="AB190" t="s">
        <f>IF(P190="","",LEFT(データ貼付!AZ189,25))</f>
        <v>98</v>
      </c>
      <c r="AC190" t="s">
        <f>IF(P190="","",LEFT(データ貼付!BC189,30))</f>
        <v>98</v>
      </c>
      <c r="AH190" t="s">
        <f>IF(B190=2,データ貼付!AF189,"")</f>
        <v>98</v>
      </c>
      <c r="AI190" t="s">
        <f>IFERROR(AH190-ROUND(AH190*100/110,0),"")</f>
        <v>98</v>
      </c>
      <c r="AL190">
        <f>データ貼付!AL189</f>
        <v>0</v>
      </c>
      <c r="AM190">
        <f>データ貼付!AM189</f>
        <v>0</v>
      </c>
      <c r="AN190" t="s">
        <f>IF(B190="","","035851774001")</f>
        <v>98</v>
      </c>
      <c r="AP190" t="s">
        <f>IF(AN190="","","01")</f>
        <v>98</v>
      </c>
      <c r="BV190">
        <f>データ貼付!BV189</f>
        <v>0</v>
      </c>
    </row>
    <row r="191">
      <c r="B191" t="s">
        <f>IF(データ貼付!AN190="Cash on Delivery",2,IF(データ貼付!AN190="","",0))</f>
        <v>98</v>
      </c>
      <c r="E191" s="2" t="s">
        <f>IF(B191="","",TODAY())</f>
        <v>98</v>
      </c>
      <c r="F191" s="2" t="s">
        <f>IF(データ貼付!AW190="","",DATE(LEFT(データ貼付!AW190,4),MID(データ貼付!AW190,5,2),RIGHT(データ貼付!AW190,2)))</f>
        <v>98</v>
      </c>
      <c r="G191" t="s">
        <f>IF(データ貼付!AV190=4,1820,IF(データ貼付!AV190=12,1416,IF(データ貼付!AV190=14,1416,IF(データ貼付!AV190=16,1618,IF(データ貼付!AV190=1,"0812","")))))</f>
        <v>98</v>
      </c>
      <c r="I191" t="s">
        <f>IF(B191="","",IF(データ貼付!F190="","000-0000-0000",データ貼付!F190))</f>
        <v>98</v>
      </c>
      <c r="K191" t="s">
        <f>IF(データ貼付!M190="","",SUBSTITUTE(データ貼付!M190,"-",""))</f>
        <v>98</v>
      </c>
      <c r="L191" t="s">
        <f>LEFT(SUBSTITUTE(データ貼付!P190," ",""),16)</f>
        <v>98</v>
      </c>
      <c r="M191" t="s">
        <f>MID(SUBSTITUTE(データ貼付!P190," ",""),17,16)</f>
        <v>98</v>
      </c>
      <c r="N191" t="s">
        <f>MID(SUBSTITUTE(データ貼付!P190," ",""),33,16)</f>
        <v>98</v>
      </c>
      <c r="O191" t="s">
        <f>IF(データ貼付!L190="","",データ貼付!J190)</f>
        <v>98</v>
      </c>
      <c r="P191" t="s">
        <f>IF(データ貼付!D190="","",データ貼付!D190)</f>
        <v>98</v>
      </c>
      <c r="T191" s="1" t="s">
        <f>IF(P191="","","03-5851-7740")</f>
        <v>98</v>
      </c>
      <c r="V191" t="s">
        <f>IF(P191="","","121-0011")</f>
        <v>98</v>
      </c>
      <c r="W191" t="s">
        <f>IF(P191="","","東京都足立区中央本町3-5-3")</f>
        <v>98</v>
      </c>
      <c r="Y191" t="s">
        <f>IF(P191="","","株式会社Dealz")</f>
        <v>98</v>
      </c>
      <c r="AB191" t="s">
        <f>IF(P191="","",LEFT(データ貼付!AZ190,25))</f>
        <v>98</v>
      </c>
      <c r="AC191" t="s">
        <f>IF(P191="","",LEFT(データ貼付!BC190,30))</f>
        <v>98</v>
      </c>
      <c r="AH191" t="s">
        <f>IF(B191=2,データ貼付!AF190,"")</f>
        <v>98</v>
      </c>
      <c r="AI191" t="s">
        <f>IFERROR(AH191-ROUND(AH191*100/110,0),"")</f>
        <v>98</v>
      </c>
      <c r="AL191">
        <f>データ貼付!AL190</f>
        <v>0</v>
      </c>
      <c r="AM191">
        <f>データ貼付!AM190</f>
        <v>0</v>
      </c>
      <c r="AN191" t="s">
        <f>IF(B191="","","035851774001")</f>
        <v>98</v>
      </c>
      <c r="AP191" t="s">
        <f>IF(AN191="","","01")</f>
        <v>98</v>
      </c>
      <c r="BV191">
        <f>データ貼付!BV190</f>
        <v>0</v>
      </c>
    </row>
    <row r="192">
      <c r="B192" t="s">
        <f>IF(データ貼付!AN191="Cash on Delivery",2,IF(データ貼付!AN191="","",0))</f>
        <v>98</v>
      </c>
      <c r="E192" s="2" t="s">
        <f>IF(B192="","",TODAY())</f>
        <v>98</v>
      </c>
      <c r="F192" s="2" t="s">
        <f>IF(データ貼付!AW191="","",DATE(LEFT(データ貼付!AW191,4),MID(データ貼付!AW191,5,2),RIGHT(データ貼付!AW191,2)))</f>
        <v>98</v>
      </c>
      <c r="G192" t="s">
        <f>IF(データ貼付!AV191=4,1820,IF(データ貼付!AV191=12,1416,IF(データ貼付!AV191=14,1416,IF(データ貼付!AV191=16,1618,IF(データ貼付!AV191=1,"0812","")))))</f>
        <v>98</v>
      </c>
      <c r="I192" t="s">
        <f>IF(B192="","",IF(データ貼付!F191="","000-0000-0000",データ貼付!F191))</f>
        <v>98</v>
      </c>
      <c r="K192" t="s">
        <f>IF(データ貼付!M191="","",SUBSTITUTE(データ貼付!M191,"-",""))</f>
        <v>98</v>
      </c>
      <c r="L192" t="s">
        <f>LEFT(SUBSTITUTE(データ貼付!P191," ",""),16)</f>
        <v>98</v>
      </c>
      <c r="M192" t="s">
        <f>MID(SUBSTITUTE(データ貼付!P191," ",""),17,16)</f>
        <v>98</v>
      </c>
      <c r="N192" t="s">
        <f>MID(SUBSTITUTE(データ貼付!P191," ",""),33,16)</f>
        <v>98</v>
      </c>
      <c r="O192" t="s">
        <f>IF(データ貼付!L191="","",データ貼付!J191)</f>
        <v>98</v>
      </c>
      <c r="P192" t="s">
        <f>IF(データ貼付!D191="","",データ貼付!D191)</f>
        <v>98</v>
      </c>
      <c r="T192" s="1" t="s">
        <f>IF(P192="","","03-5851-7740")</f>
        <v>98</v>
      </c>
      <c r="V192" t="s">
        <f>IF(P192="","","121-0011")</f>
        <v>98</v>
      </c>
      <c r="W192" t="s">
        <f>IF(P192="","","東京都足立区中央本町3-5-3")</f>
        <v>98</v>
      </c>
      <c r="Y192" t="s">
        <f>IF(P192="","","株式会社Dealz")</f>
        <v>98</v>
      </c>
      <c r="AB192" t="s">
        <f>IF(P192="","",LEFT(データ貼付!AZ191,25))</f>
        <v>98</v>
      </c>
      <c r="AC192" t="s">
        <f>IF(P192="","",LEFT(データ貼付!BC191,30))</f>
        <v>98</v>
      </c>
      <c r="AH192" t="s">
        <f>IF(B192=2,データ貼付!AF191,"")</f>
        <v>98</v>
      </c>
      <c r="AI192" t="s">
        <f>IFERROR(AH192-ROUND(AH192*100/110,0),"")</f>
        <v>98</v>
      </c>
      <c r="AL192">
        <f>データ貼付!AL191</f>
        <v>0</v>
      </c>
      <c r="AM192">
        <f>データ貼付!AM191</f>
        <v>0</v>
      </c>
      <c r="AN192" t="s">
        <f>IF(B192="","","035851774001")</f>
        <v>98</v>
      </c>
      <c r="AP192" t="s">
        <f>IF(AN192="","","01")</f>
        <v>98</v>
      </c>
      <c r="BV192">
        <f>データ貼付!BV191</f>
        <v>0</v>
      </c>
    </row>
    <row r="193">
      <c r="B193" t="s">
        <f>IF(データ貼付!AN192="Cash on Delivery",2,IF(データ貼付!AN192="","",0))</f>
        <v>98</v>
      </c>
      <c r="E193" s="2" t="s">
        <f>IF(B193="","",TODAY())</f>
        <v>98</v>
      </c>
      <c r="F193" s="2" t="s">
        <f>IF(データ貼付!AW192="","",DATE(LEFT(データ貼付!AW192,4),MID(データ貼付!AW192,5,2),RIGHT(データ貼付!AW192,2)))</f>
        <v>98</v>
      </c>
      <c r="G193" t="s">
        <f>IF(データ貼付!AV192=4,1820,IF(データ貼付!AV192=12,1416,IF(データ貼付!AV192=14,1416,IF(データ貼付!AV192=16,1618,IF(データ貼付!AV192=1,"0812","")))))</f>
        <v>98</v>
      </c>
      <c r="I193" t="s">
        <f>IF(B193="","",IF(データ貼付!F192="","000-0000-0000",データ貼付!F192))</f>
        <v>98</v>
      </c>
      <c r="K193" t="s">
        <f>IF(データ貼付!M192="","",SUBSTITUTE(データ貼付!M192,"-",""))</f>
        <v>98</v>
      </c>
      <c r="L193" t="s">
        <f>LEFT(SUBSTITUTE(データ貼付!P192," ",""),16)</f>
        <v>98</v>
      </c>
      <c r="M193" t="s">
        <f>MID(SUBSTITUTE(データ貼付!P192," ",""),17,16)</f>
        <v>98</v>
      </c>
      <c r="N193" t="s">
        <f>MID(SUBSTITUTE(データ貼付!P192," ",""),33,16)</f>
        <v>98</v>
      </c>
      <c r="O193" t="s">
        <f>IF(データ貼付!L192="","",データ貼付!J192)</f>
        <v>98</v>
      </c>
      <c r="P193" t="s">
        <f>IF(データ貼付!D192="","",データ貼付!D192)</f>
        <v>98</v>
      </c>
      <c r="T193" s="1" t="s">
        <f>IF(P193="","","03-5851-7740")</f>
        <v>98</v>
      </c>
      <c r="V193" t="s">
        <f>IF(P193="","","121-0011")</f>
        <v>98</v>
      </c>
      <c r="W193" t="s">
        <f>IF(P193="","","東京都足立区中央本町3-5-3")</f>
        <v>98</v>
      </c>
      <c r="Y193" t="s">
        <f>IF(P193="","","株式会社Dealz")</f>
        <v>98</v>
      </c>
      <c r="AB193" t="s">
        <f>IF(P193="","",LEFT(データ貼付!AZ192,25))</f>
        <v>98</v>
      </c>
      <c r="AC193" t="s">
        <f>IF(P193="","",LEFT(データ貼付!BC192,30))</f>
        <v>98</v>
      </c>
      <c r="AH193" t="s">
        <f>IF(B193=2,データ貼付!AF192,"")</f>
        <v>98</v>
      </c>
      <c r="AI193" t="s">
        <f>IFERROR(AH193-ROUND(AH193*100/110,0),"")</f>
        <v>98</v>
      </c>
      <c r="AL193">
        <f>データ貼付!AL192</f>
        <v>0</v>
      </c>
      <c r="AM193">
        <f>データ貼付!AM192</f>
        <v>0</v>
      </c>
      <c r="AN193" t="s">
        <f>IF(B193="","","035851774001")</f>
        <v>98</v>
      </c>
      <c r="AP193" t="s">
        <f>IF(AN193="","","01")</f>
        <v>98</v>
      </c>
      <c r="BV193">
        <f>データ貼付!BV192</f>
        <v>0</v>
      </c>
    </row>
    <row r="194">
      <c r="B194" t="s">
        <f>IF(データ貼付!AN193="Cash on Delivery",2,IF(データ貼付!AN193="","",0))</f>
        <v>98</v>
      </c>
      <c r="E194" s="2" t="s">
        <f>IF(B194="","",TODAY())</f>
        <v>98</v>
      </c>
      <c r="F194" s="2" t="s">
        <f>IF(データ貼付!AW193="","",DATE(LEFT(データ貼付!AW193,4),MID(データ貼付!AW193,5,2),RIGHT(データ貼付!AW193,2)))</f>
        <v>98</v>
      </c>
      <c r="G194" t="s">
        <f>IF(データ貼付!AV193=4,1820,IF(データ貼付!AV193=12,1416,IF(データ貼付!AV193=14,1416,IF(データ貼付!AV193=16,1618,IF(データ貼付!AV193=1,"0812","")))))</f>
        <v>98</v>
      </c>
      <c r="I194" t="s">
        <f>IF(B194="","",IF(データ貼付!F193="","000-0000-0000",データ貼付!F193))</f>
        <v>98</v>
      </c>
      <c r="K194" t="s">
        <f>IF(データ貼付!M193="","",SUBSTITUTE(データ貼付!M193,"-",""))</f>
        <v>98</v>
      </c>
      <c r="L194" t="s">
        <f>LEFT(SUBSTITUTE(データ貼付!P193," ",""),16)</f>
        <v>98</v>
      </c>
      <c r="M194" t="s">
        <f>MID(SUBSTITUTE(データ貼付!P193," ",""),17,16)</f>
        <v>98</v>
      </c>
      <c r="N194" t="s">
        <f>MID(SUBSTITUTE(データ貼付!P193," ",""),33,16)</f>
        <v>98</v>
      </c>
      <c r="O194" t="s">
        <f>IF(データ貼付!L193="","",データ貼付!J193)</f>
        <v>98</v>
      </c>
      <c r="P194" t="s">
        <f>IF(データ貼付!D193="","",データ貼付!D193)</f>
        <v>98</v>
      </c>
      <c r="T194" s="1" t="s">
        <f>IF(P194="","","03-5851-7740")</f>
        <v>98</v>
      </c>
      <c r="V194" t="s">
        <f>IF(P194="","","121-0011")</f>
        <v>98</v>
      </c>
      <c r="W194" t="s">
        <f>IF(P194="","","東京都足立区中央本町3-5-3")</f>
        <v>98</v>
      </c>
      <c r="Y194" t="s">
        <f>IF(P194="","","株式会社Dealz")</f>
        <v>98</v>
      </c>
      <c r="AB194" t="s">
        <f>IF(P194="","",LEFT(データ貼付!AZ193,25))</f>
        <v>98</v>
      </c>
      <c r="AC194" t="s">
        <f>IF(P194="","",LEFT(データ貼付!BC193,30))</f>
        <v>98</v>
      </c>
      <c r="AH194" t="s">
        <f>IF(B194=2,データ貼付!AF193,"")</f>
        <v>98</v>
      </c>
      <c r="AI194" t="s">
        <f>IFERROR(AH194-ROUND(AH194*100/110,0),"")</f>
        <v>98</v>
      </c>
      <c r="AL194">
        <f>データ貼付!AL193</f>
        <v>0</v>
      </c>
      <c r="AM194">
        <f>データ貼付!AM193</f>
        <v>0</v>
      </c>
      <c r="AN194" t="s">
        <f>IF(B194="","","035851774001")</f>
        <v>98</v>
      </c>
      <c r="AP194" t="s">
        <f>IF(AN194="","","01")</f>
        <v>98</v>
      </c>
      <c r="BV194">
        <f>データ貼付!BV193</f>
        <v>0</v>
      </c>
    </row>
    <row r="195">
      <c r="B195" t="s">
        <f>IF(データ貼付!AN194="Cash on Delivery",2,IF(データ貼付!AN194="","",0))</f>
        <v>98</v>
      </c>
      <c r="E195" s="2" t="s">
        <f>IF(B195="","",TODAY())</f>
        <v>98</v>
      </c>
      <c r="F195" s="2" t="s">
        <f>IF(データ貼付!AW194="","",DATE(LEFT(データ貼付!AW194,4),MID(データ貼付!AW194,5,2),RIGHT(データ貼付!AW194,2)))</f>
        <v>98</v>
      </c>
      <c r="G195" t="s">
        <f>IF(データ貼付!AV194=4,1820,IF(データ貼付!AV194=12,1416,IF(データ貼付!AV194=14,1416,IF(データ貼付!AV194=16,1618,IF(データ貼付!AV194=1,"0812","")))))</f>
        <v>98</v>
      </c>
      <c r="I195" t="s">
        <f>IF(B195="","",IF(データ貼付!F194="","000-0000-0000",データ貼付!F194))</f>
        <v>98</v>
      </c>
      <c r="K195" t="s">
        <f>IF(データ貼付!M194="","",SUBSTITUTE(データ貼付!M194,"-",""))</f>
        <v>98</v>
      </c>
      <c r="L195" t="s">
        <f>LEFT(SUBSTITUTE(データ貼付!P194," ",""),16)</f>
        <v>98</v>
      </c>
      <c r="M195" t="s">
        <f>MID(SUBSTITUTE(データ貼付!P194," ",""),17,16)</f>
        <v>98</v>
      </c>
      <c r="N195" t="s">
        <f>MID(SUBSTITUTE(データ貼付!P194," ",""),33,16)</f>
        <v>98</v>
      </c>
      <c r="O195" t="s">
        <f>IF(データ貼付!L194="","",データ貼付!J194)</f>
        <v>98</v>
      </c>
      <c r="P195" t="s">
        <f>IF(データ貼付!D194="","",データ貼付!D194)</f>
        <v>98</v>
      </c>
      <c r="T195" s="1" t="s">
        <f>IF(P195="","","03-5851-7740")</f>
        <v>98</v>
      </c>
      <c r="V195" t="s">
        <f>IF(P195="","","121-0011")</f>
        <v>98</v>
      </c>
      <c r="W195" t="s">
        <f>IF(P195="","","東京都足立区中央本町3-5-3")</f>
        <v>98</v>
      </c>
      <c r="Y195" t="s">
        <f>IF(P195="","","株式会社Dealz")</f>
        <v>98</v>
      </c>
      <c r="AB195" t="s">
        <f>IF(P195="","",LEFT(データ貼付!AZ194,25))</f>
        <v>98</v>
      </c>
      <c r="AC195" t="s">
        <f>IF(P195="","",LEFT(データ貼付!BC194,30))</f>
        <v>98</v>
      </c>
      <c r="AH195" t="s">
        <f>IF(B195=2,データ貼付!AF194,"")</f>
        <v>98</v>
      </c>
      <c r="AI195" t="s">
        <f>IFERROR(AH195-ROUND(AH195*100/110,0),"")</f>
        <v>98</v>
      </c>
      <c r="AL195">
        <f>データ貼付!AL194</f>
        <v>0</v>
      </c>
      <c r="AM195">
        <f>データ貼付!AM194</f>
        <v>0</v>
      </c>
      <c r="AN195" t="s">
        <f>IF(B195="","","035851774001")</f>
        <v>98</v>
      </c>
      <c r="AP195" t="s">
        <f>IF(AN195="","","01")</f>
        <v>98</v>
      </c>
      <c r="BV195">
        <f>データ貼付!BV194</f>
        <v>0</v>
      </c>
    </row>
    <row r="196">
      <c r="B196" t="s">
        <f>IF(データ貼付!AN195="Cash on Delivery",2,IF(データ貼付!AN195="","",0))</f>
        <v>98</v>
      </c>
      <c r="E196" s="2" t="s">
        <f>IF(B196="","",TODAY())</f>
        <v>98</v>
      </c>
      <c r="F196" s="2" t="s">
        <f>IF(データ貼付!AW195="","",DATE(LEFT(データ貼付!AW195,4),MID(データ貼付!AW195,5,2),RIGHT(データ貼付!AW195,2)))</f>
        <v>98</v>
      </c>
      <c r="G196" t="s">
        <f>IF(データ貼付!AV195=4,1820,IF(データ貼付!AV195=12,1416,IF(データ貼付!AV195=14,1416,IF(データ貼付!AV195=16,1618,IF(データ貼付!AV195=1,"0812","")))))</f>
        <v>98</v>
      </c>
      <c r="I196" t="s">
        <f>IF(B196="","",IF(データ貼付!F195="","000-0000-0000",データ貼付!F195))</f>
        <v>98</v>
      </c>
      <c r="K196" t="s">
        <f>IF(データ貼付!M195="","",SUBSTITUTE(データ貼付!M195,"-",""))</f>
        <v>98</v>
      </c>
      <c r="L196" t="s">
        <f>LEFT(SUBSTITUTE(データ貼付!P195," ",""),16)</f>
        <v>98</v>
      </c>
      <c r="M196" t="s">
        <f>MID(SUBSTITUTE(データ貼付!P195," ",""),17,16)</f>
        <v>98</v>
      </c>
      <c r="N196" t="s">
        <f>MID(SUBSTITUTE(データ貼付!P195," ",""),33,16)</f>
        <v>98</v>
      </c>
      <c r="O196" t="s">
        <f>IF(データ貼付!L195="","",データ貼付!J195)</f>
        <v>98</v>
      </c>
      <c r="P196" t="s">
        <f>IF(データ貼付!D195="","",データ貼付!D195)</f>
        <v>98</v>
      </c>
      <c r="T196" s="1" t="s">
        <f>IF(P196="","","03-5851-7740")</f>
        <v>98</v>
      </c>
      <c r="V196" t="s">
        <f>IF(P196="","","121-0011")</f>
        <v>98</v>
      </c>
      <c r="W196" t="s">
        <f>IF(P196="","","東京都足立区中央本町3-5-3")</f>
        <v>98</v>
      </c>
      <c r="Y196" t="s">
        <f>IF(P196="","","株式会社Dealz")</f>
        <v>98</v>
      </c>
      <c r="AB196" t="s">
        <f>IF(P196="","",LEFT(データ貼付!AZ195,25))</f>
        <v>98</v>
      </c>
      <c r="AC196" t="s">
        <f>IF(P196="","",LEFT(データ貼付!BC195,30))</f>
        <v>98</v>
      </c>
      <c r="AH196" t="s">
        <f>IF(B196=2,データ貼付!AF195,"")</f>
        <v>98</v>
      </c>
      <c r="AI196" t="s">
        <f>IFERROR(AH196-ROUND(AH196*100/110,0),"")</f>
        <v>98</v>
      </c>
      <c r="AL196">
        <f>データ貼付!AL195</f>
        <v>0</v>
      </c>
      <c r="AM196">
        <f>データ貼付!AM195</f>
        <v>0</v>
      </c>
      <c r="AN196" t="s">
        <f>IF(B196="","","035851774001")</f>
        <v>98</v>
      </c>
      <c r="AP196" t="s">
        <f>IF(AN196="","","01")</f>
        <v>98</v>
      </c>
      <c r="BV196">
        <f>データ貼付!BV195</f>
        <v>0</v>
      </c>
    </row>
    <row r="197">
      <c r="B197" t="s">
        <f>IF(データ貼付!AN196="Cash on Delivery",2,IF(データ貼付!AN196="","",0))</f>
        <v>98</v>
      </c>
      <c r="E197" s="2" t="s">
        <f>IF(B197="","",TODAY())</f>
        <v>98</v>
      </c>
      <c r="F197" s="2" t="s">
        <f>IF(データ貼付!AW196="","",DATE(LEFT(データ貼付!AW196,4),MID(データ貼付!AW196,5,2),RIGHT(データ貼付!AW196,2)))</f>
        <v>98</v>
      </c>
      <c r="G197" t="s">
        <f>IF(データ貼付!AV196=4,1820,IF(データ貼付!AV196=12,1416,IF(データ貼付!AV196=14,1416,IF(データ貼付!AV196=16,1618,IF(データ貼付!AV196=1,"0812","")))))</f>
        <v>98</v>
      </c>
      <c r="I197" t="s">
        <f>IF(B197="","",IF(データ貼付!F196="","000-0000-0000",データ貼付!F196))</f>
        <v>98</v>
      </c>
      <c r="K197" t="s">
        <f>IF(データ貼付!M196="","",SUBSTITUTE(データ貼付!M196,"-",""))</f>
        <v>98</v>
      </c>
      <c r="L197" t="s">
        <f>LEFT(SUBSTITUTE(データ貼付!P196," ",""),16)</f>
        <v>98</v>
      </c>
      <c r="M197" t="s">
        <f>MID(SUBSTITUTE(データ貼付!P196," ",""),17,16)</f>
        <v>98</v>
      </c>
      <c r="N197" t="s">
        <f>MID(SUBSTITUTE(データ貼付!P196," ",""),33,16)</f>
        <v>98</v>
      </c>
      <c r="O197" t="s">
        <f>IF(データ貼付!L196="","",データ貼付!J196)</f>
        <v>98</v>
      </c>
      <c r="P197" t="s">
        <f>IF(データ貼付!D196="","",データ貼付!D196)</f>
        <v>98</v>
      </c>
      <c r="T197" s="1" t="s">
        <f>IF(P197="","","03-5851-7740")</f>
        <v>98</v>
      </c>
      <c r="V197" t="s">
        <f>IF(P197="","","121-0011")</f>
        <v>98</v>
      </c>
      <c r="W197" t="s">
        <f>IF(P197="","","東京都足立区中央本町3-5-3")</f>
        <v>98</v>
      </c>
      <c r="Y197" t="s">
        <f>IF(P197="","","株式会社Dealz")</f>
        <v>98</v>
      </c>
      <c r="AB197" t="s">
        <f>IF(P197="","",LEFT(データ貼付!AZ196,25))</f>
        <v>98</v>
      </c>
      <c r="AC197" t="s">
        <f>IF(P197="","",LEFT(データ貼付!BC196,30))</f>
        <v>98</v>
      </c>
      <c r="AH197" t="s">
        <f>IF(B197=2,データ貼付!AF196,"")</f>
        <v>98</v>
      </c>
      <c r="AI197" t="s">
        <f>IFERROR(AH197-ROUND(AH197*100/110,0),"")</f>
        <v>98</v>
      </c>
      <c r="AL197">
        <f>データ貼付!AL196</f>
        <v>0</v>
      </c>
      <c r="AM197">
        <f>データ貼付!AM196</f>
        <v>0</v>
      </c>
      <c r="AN197" t="s">
        <f>IF(B197="","","035851774001")</f>
        <v>98</v>
      </c>
      <c r="AP197" t="s">
        <f>IF(AN197="","","01")</f>
        <v>98</v>
      </c>
      <c r="BV197">
        <f>データ貼付!BV196</f>
        <v>0</v>
      </c>
    </row>
    <row r="198">
      <c r="B198" t="s">
        <f>IF(データ貼付!AN197="Cash on Delivery",2,IF(データ貼付!AN197="","",0))</f>
        <v>98</v>
      </c>
      <c r="E198" s="2" t="s">
        <f>IF(B198="","",TODAY())</f>
        <v>98</v>
      </c>
      <c r="F198" s="2" t="s">
        <f>IF(データ貼付!AW197="","",DATE(LEFT(データ貼付!AW197,4),MID(データ貼付!AW197,5,2),RIGHT(データ貼付!AW197,2)))</f>
        <v>98</v>
      </c>
      <c r="G198" t="s">
        <f>IF(データ貼付!AV197=4,1820,IF(データ貼付!AV197=12,1416,IF(データ貼付!AV197=14,1416,IF(データ貼付!AV197=16,1618,IF(データ貼付!AV197=1,"0812","")))))</f>
        <v>98</v>
      </c>
      <c r="I198" t="s">
        <f>IF(B198="","",IF(データ貼付!F197="","000-0000-0000",データ貼付!F197))</f>
        <v>98</v>
      </c>
      <c r="K198" t="s">
        <f>IF(データ貼付!M197="","",SUBSTITUTE(データ貼付!M197,"-",""))</f>
        <v>98</v>
      </c>
      <c r="L198" t="s">
        <f>LEFT(SUBSTITUTE(データ貼付!P197," ",""),16)</f>
        <v>98</v>
      </c>
      <c r="M198" t="s">
        <f>MID(SUBSTITUTE(データ貼付!P197," ",""),17,16)</f>
        <v>98</v>
      </c>
      <c r="N198" t="s">
        <f>MID(SUBSTITUTE(データ貼付!P197," ",""),33,16)</f>
        <v>98</v>
      </c>
      <c r="O198" t="s">
        <f>IF(データ貼付!L197="","",データ貼付!J197)</f>
        <v>98</v>
      </c>
      <c r="P198" t="s">
        <f>IF(データ貼付!D197="","",データ貼付!D197)</f>
        <v>98</v>
      </c>
      <c r="T198" s="1" t="s">
        <f>IF(P198="","","03-5851-7740")</f>
        <v>98</v>
      </c>
      <c r="V198" t="s">
        <f>IF(P198="","","121-0011")</f>
        <v>98</v>
      </c>
      <c r="W198" t="s">
        <f>IF(P198="","","東京都足立区中央本町3-5-3")</f>
        <v>98</v>
      </c>
      <c r="Y198" t="s">
        <f>IF(P198="","","株式会社Dealz")</f>
        <v>98</v>
      </c>
      <c r="AB198" t="s">
        <f>IF(P198="","",LEFT(データ貼付!AZ197,25))</f>
        <v>98</v>
      </c>
      <c r="AC198" t="s">
        <f>IF(P198="","",LEFT(データ貼付!BC197,30))</f>
        <v>98</v>
      </c>
      <c r="AH198" t="s">
        <f>IF(B198=2,データ貼付!AF197,"")</f>
        <v>98</v>
      </c>
      <c r="AI198" t="s">
        <f>IFERROR(AH198-ROUND(AH198*100/110,0),"")</f>
        <v>98</v>
      </c>
      <c r="AL198">
        <f>データ貼付!AL197</f>
        <v>0</v>
      </c>
      <c r="AM198">
        <f>データ貼付!AM197</f>
        <v>0</v>
      </c>
      <c r="AN198" t="s">
        <f>IF(B198="","","035851774001")</f>
        <v>98</v>
      </c>
      <c r="AP198" t="s">
        <f>IF(AN198="","","01")</f>
        <v>98</v>
      </c>
      <c r="BV198">
        <f>データ貼付!BV197</f>
        <v>0</v>
      </c>
    </row>
    <row r="199">
      <c r="B199" t="s">
        <f>IF(データ貼付!AN198="Cash on Delivery",2,IF(データ貼付!AN198="","",0))</f>
        <v>98</v>
      </c>
      <c r="E199" s="2" t="s">
        <f>IF(B199="","",TODAY())</f>
        <v>98</v>
      </c>
      <c r="F199" s="2" t="s">
        <f>IF(データ貼付!AW198="","",DATE(LEFT(データ貼付!AW198,4),MID(データ貼付!AW198,5,2),RIGHT(データ貼付!AW198,2)))</f>
        <v>98</v>
      </c>
      <c r="G199" t="s">
        <f>IF(データ貼付!AV198=4,1820,IF(データ貼付!AV198=12,1416,IF(データ貼付!AV198=14,1416,IF(データ貼付!AV198=16,1618,IF(データ貼付!AV198=1,"0812","")))))</f>
        <v>98</v>
      </c>
      <c r="I199" t="s">
        <f>IF(B199="","",IF(データ貼付!F198="","000-0000-0000",データ貼付!F198))</f>
        <v>98</v>
      </c>
      <c r="K199" t="s">
        <f>IF(データ貼付!M198="","",SUBSTITUTE(データ貼付!M198,"-",""))</f>
        <v>98</v>
      </c>
      <c r="L199" t="s">
        <f>LEFT(SUBSTITUTE(データ貼付!P198," ",""),16)</f>
        <v>98</v>
      </c>
      <c r="M199" t="s">
        <f>MID(SUBSTITUTE(データ貼付!P198," ",""),17,16)</f>
        <v>98</v>
      </c>
      <c r="N199" t="s">
        <f>MID(SUBSTITUTE(データ貼付!P198," ",""),33,16)</f>
        <v>98</v>
      </c>
      <c r="O199" t="s">
        <f>IF(データ貼付!L198="","",データ貼付!J198)</f>
        <v>98</v>
      </c>
      <c r="P199" t="s">
        <f>IF(データ貼付!D198="","",データ貼付!D198)</f>
        <v>98</v>
      </c>
      <c r="T199" s="1" t="s">
        <f>IF(P199="","","03-5851-7740")</f>
        <v>98</v>
      </c>
      <c r="V199" t="s">
        <f>IF(P199="","","121-0011")</f>
        <v>98</v>
      </c>
      <c r="W199" t="s">
        <f>IF(P199="","","東京都足立区中央本町3-5-3")</f>
        <v>98</v>
      </c>
      <c r="Y199" t="s">
        <f>IF(P199="","","株式会社Dealz")</f>
        <v>98</v>
      </c>
      <c r="AB199" t="s">
        <f>IF(P199="","",LEFT(データ貼付!AZ198,25))</f>
        <v>98</v>
      </c>
      <c r="AC199" t="s">
        <f>IF(P199="","",LEFT(データ貼付!BC198,30))</f>
        <v>98</v>
      </c>
      <c r="AH199" t="s">
        <f>IF(B199=2,データ貼付!AF198,"")</f>
        <v>98</v>
      </c>
      <c r="AI199" t="s">
        <f>IFERROR(AH199-ROUND(AH199*100/110,0),"")</f>
        <v>98</v>
      </c>
      <c r="AL199">
        <f>データ貼付!AL198</f>
        <v>0</v>
      </c>
      <c r="AM199">
        <f>データ貼付!AM198</f>
        <v>0</v>
      </c>
      <c r="AN199" t="s">
        <f>IF(B199="","","035851774001")</f>
        <v>98</v>
      </c>
      <c r="AP199" t="s">
        <f>IF(AN199="","","01")</f>
        <v>98</v>
      </c>
      <c r="BV199">
        <f>データ貼付!BV198</f>
        <v>0</v>
      </c>
    </row>
    <row r="200">
      <c r="B200" t="s">
        <f>IF(データ貼付!AN199="Cash on Delivery",2,IF(データ貼付!AN199="","",0))</f>
        <v>98</v>
      </c>
      <c r="E200" s="2" t="s">
        <f>IF(B200="","",TODAY())</f>
        <v>98</v>
      </c>
      <c r="F200" s="2" t="s">
        <f>IF(データ貼付!AW199="","",DATE(LEFT(データ貼付!AW199,4),MID(データ貼付!AW199,5,2),RIGHT(データ貼付!AW199,2)))</f>
        <v>98</v>
      </c>
      <c r="G200" t="s">
        <f>IF(データ貼付!AV199=4,1820,IF(データ貼付!AV199=12,1416,IF(データ貼付!AV199=14,1416,IF(データ貼付!AV199=16,1618,IF(データ貼付!AV199=1,"0812","")))))</f>
        <v>98</v>
      </c>
      <c r="I200" t="s">
        <f>IF(B200="","",IF(データ貼付!F199="","000-0000-0000",データ貼付!F199))</f>
        <v>98</v>
      </c>
      <c r="K200" t="s">
        <f>IF(データ貼付!M199="","",SUBSTITUTE(データ貼付!M199,"-",""))</f>
        <v>98</v>
      </c>
      <c r="L200" t="s">
        <f>LEFT(SUBSTITUTE(データ貼付!P199," ",""),16)</f>
        <v>98</v>
      </c>
      <c r="M200" t="s">
        <f>MID(SUBSTITUTE(データ貼付!P199," ",""),17,16)</f>
        <v>98</v>
      </c>
      <c r="N200" t="s">
        <f>MID(SUBSTITUTE(データ貼付!P199," ",""),33,16)</f>
        <v>98</v>
      </c>
      <c r="O200" t="s">
        <f>IF(データ貼付!L199="","",データ貼付!J199)</f>
        <v>98</v>
      </c>
      <c r="P200" t="s">
        <f>IF(データ貼付!D199="","",データ貼付!D199)</f>
        <v>98</v>
      </c>
      <c r="T200" s="1" t="s">
        <f>IF(P200="","","03-5851-7740")</f>
        <v>98</v>
      </c>
      <c r="V200" t="s">
        <f>IF(P200="","","121-0011")</f>
        <v>98</v>
      </c>
      <c r="W200" t="s">
        <f>IF(P200="","","東京都足立区中央本町3-5-3")</f>
        <v>98</v>
      </c>
      <c r="Y200" t="s">
        <f>IF(P200="","","株式会社Dealz")</f>
        <v>98</v>
      </c>
      <c r="AB200" t="s">
        <f>IF(P200="","",LEFT(データ貼付!AZ199,25))</f>
        <v>98</v>
      </c>
      <c r="AC200" t="s">
        <f>IF(P200="","",LEFT(データ貼付!BC199,30))</f>
        <v>98</v>
      </c>
      <c r="AH200" t="s">
        <f>IF(B200=2,データ貼付!AF199,"")</f>
        <v>98</v>
      </c>
      <c r="AI200" t="s">
        <f>IFERROR(AH200-ROUND(AH200*100/110,0),"")</f>
        <v>98</v>
      </c>
      <c r="AL200">
        <f>データ貼付!AL199</f>
        <v>0</v>
      </c>
      <c r="AM200">
        <f>データ貼付!AM199</f>
        <v>0</v>
      </c>
      <c r="AN200" t="s">
        <f>IF(B200="","","035851774001")</f>
        <v>98</v>
      </c>
      <c r="AP200" t="s">
        <f>IF(AN200="","","01")</f>
        <v>98</v>
      </c>
      <c r="BV200">
        <f>データ貼付!BV199</f>
        <v>0</v>
      </c>
    </row>
    <row r="201">
      <c r="B201" t="s">
        <f>IF(データ貼付!AN200="Cash on Delivery",2,IF(データ貼付!AN200="","",0))</f>
        <v>98</v>
      </c>
      <c r="E201" s="2" t="s">
        <f>IF(B201="","",TODAY())</f>
        <v>98</v>
      </c>
      <c r="F201" s="2" t="s">
        <f>IF(データ貼付!AW200="","",DATE(LEFT(データ貼付!AW200,4),MID(データ貼付!AW200,5,2),RIGHT(データ貼付!AW200,2)))</f>
        <v>98</v>
      </c>
      <c r="G201" t="s">
        <f>IF(データ貼付!AV200=4,1820,IF(データ貼付!AV200=12,1416,IF(データ貼付!AV200=14,1416,IF(データ貼付!AV200=16,1618,IF(データ貼付!AV200=1,"0812","")))))</f>
        <v>98</v>
      </c>
      <c r="I201" t="s">
        <f>IF(B201="","",IF(データ貼付!F200="","000-0000-0000",データ貼付!F200))</f>
        <v>98</v>
      </c>
      <c r="K201" t="s">
        <f>IF(データ貼付!M200="","",SUBSTITUTE(データ貼付!M200,"-",""))</f>
        <v>98</v>
      </c>
      <c r="L201" t="s">
        <f>LEFT(SUBSTITUTE(データ貼付!P200," ",""),16)</f>
        <v>98</v>
      </c>
      <c r="M201" t="s">
        <f>MID(SUBSTITUTE(データ貼付!P200," ",""),17,16)</f>
        <v>98</v>
      </c>
      <c r="N201" t="s">
        <f>MID(SUBSTITUTE(データ貼付!P200," ",""),33,16)</f>
        <v>98</v>
      </c>
      <c r="O201" t="s">
        <f>IF(データ貼付!L200="","",データ貼付!J200)</f>
        <v>98</v>
      </c>
      <c r="P201" t="s">
        <f>IF(データ貼付!D200="","",データ貼付!D200)</f>
        <v>98</v>
      </c>
      <c r="T201" s="1" t="s">
        <f>IF(P201="","","03-5851-7740")</f>
        <v>98</v>
      </c>
      <c r="V201" t="s">
        <f>IF(P201="","","121-0011")</f>
        <v>98</v>
      </c>
      <c r="W201" t="s">
        <f>IF(P201="","","東京都足立区中央本町3-5-3")</f>
        <v>98</v>
      </c>
      <c r="Y201" t="s">
        <f>IF(P201="","","株式会社Dealz")</f>
        <v>98</v>
      </c>
      <c r="AB201" t="s">
        <f>IF(P201="","",LEFT(データ貼付!AZ200,25))</f>
        <v>98</v>
      </c>
      <c r="AC201" t="s">
        <f>IF(P201="","",LEFT(データ貼付!BC200,30))</f>
        <v>98</v>
      </c>
      <c r="AH201" t="s">
        <f>IF(B201=2,データ貼付!AF200,"")</f>
        <v>98</v>
      </c>
      <c r="AI201" t="s">
        <f>IFERROR(AH201-ROUND(AH201*100/110,0),"")</f>
        <v>98</v>
      </c>
      <c r="AL201">
        <f>データ貼付!AL200</f>
        <v>0</v>
      </c>
      <c r="AM201">
        <f>データ貼付!AM200</f>
        <v>0</v>
      </c>
      <c r="AN201" t="s">
        <f>IF(B201="","","035851774001")</f>
        <v>98</v>
      </c>
      <c r="AP201" t="s">
        <f>IF(AN201="","","01")</f>
        <v>98</v>
      </c>
      <c r="BV201">
        <f>データ貼付!BV200</f>
        <v>0</v>
      </c>
    </row>
    <row r="202">
      <c r="B202" t="s">
        <f>IF(データ貼付!AN201="Cash on Delivery",2,IF(データ貼付!AN201="","",0))</f>
        <v>98</v>
      </c>
      <c r="E202" s="2" t="s">
        <f>IF(B202="","",TODAY())</f>
        <v>98</v>
      </c>
      <c r="F202" s="2" t="s">
        <f>IF(データ貼付!AW201="","",DATE(LEFT(データ貼付!AW201,4),MID(データ貼付!AW201,5,2),RIGHT(データ貼付!AW201,2)))</f>
        <v>98</v>
      </c>
      <c r="G202" t="s">
        <f>IF(データ貼付!AV201=4,1820,IF(データ貼付!AV201=12,1416,IF(データ貼付!AV201=14,1416,IF(データ貼付!AV201=16,1618,IF(データ貼付!AV201=1,"0812","")))))</f>
        <v>98</v>
      </c>
      <c r="I202" t="s">
        <f>IF(B202="","",IF(データ貼付!F201="","000-0000-0000",データ貼付!F201))</f>
        <v>98</v>
      </c>
      <c r="K202" t="s">
        <f>IF(データ貼付!M201="","",SUBSTITUTE(データ貼付!M201,"-",""))</f>
        <v>98</v>
      </c>
      <c r="L202" t="s">
        <f>LEFT(SUBSTITUTE(データ貼付!P201," ",""),16)</f>
        <v>98</v>
      </c>
      <c r="M202" t="s">
        <f>MID(SUBSTITUTE(データ貼付!P201," ",""),17,16)</f>
        <v>98</v>
      </c>
      <c r="N202" t="s">
        <f>MID(SUBSTITUTE(データ貼付!P201," ",""),33,16)</f>
        <v>98</v>
      </c>
      <c r="O202" t="s">
        <f>IF(データ貼付!L201="","",データ貼付!J201)</f>
        <v>98</v>
      </c>
      <c r="P202" t="s">
        <f>IF(データ貼付!D201="","",データ貼付!D201)</f>
        <v>98</v>
      </c>
      <c r="T202" s="1" t="s">
        <f>IF(P202="","","03-5851-7740")</f>
        <v>98</v>
      </c>
      <c r="V202" t="s">
        <f>IF(P202="","","121-0011")</f>
        <v>98</v>
      </c>
      <c r="W202" t="s">
        <f>IF(P202="","","東京都足立区中央本町3-5-3")</f>
        <v>98</v>
      </c>
      <c r="Y202" t="s">
        <f>IF(P202="","","株式会社Dealz")</f>
        <v>98</v>
      </c>
      <c r="AB202" t="s">
        <f>IF(P202="","",LEFT(データ貼付!AZ201,25))</f>
        <v>98</v>
      </c>
      <c r="AC202" t="s">
        <f>IF(P202="","",LEFT(データ貼付!BC201,30))</f>
        <v>98</v>
      </c>
      <c r="AH202" t="s">
        <f>IF(B202=2,データ貼付!AF201,"")</f>
        <v>98</v>
      </c>
      <c r="AI202" t="s">
        <f>IFERROR(AH202-ROUND(AH202*100/110,0),"")</f>
        <v>98</v>
      </c>
      <c r="AL202">
        <f>データ貼付!AL201</f>
        <v>0</v>
      </c>
      <c r="AM202">
        <f>データ貼付!AM201</f>
        <v>0</v>
      </c>
      <c r="AN202" t="s">
        <f>IF(B202="","","035851774001")</f>
        <v>98</v>
      </c>
      <c r="AP202" t="s">
        <f>IF(AN202="","","01")</f>
        <v>98</v>
      </c>
      <c r="BV202">
        <f>データ貼付!BV201</f>
        <v>0</v>
      </c>
    </row>
    <row r="203">
      <c r="B203" t="s">
        <f>IF(データ貼付!AN202="Cash on Delivery",2,IF(データ貼付!AN202="","",0))</f>
        <v>98</v>
      </c>
      <c r="E203" s="2" t="s">
        <f>IF(B203="","",TODAY())</f>
        <v>98</v>
      </c>
      <c r="F203" s="2" t="s">
        <f>IF(データ貼付!AW202="","",DATE(LEFT(データ貼付!AW202,4),MID(データ貼付!AW202,5,2),RIGHT(データ貼付!AW202,2)))</f>
        <v>98</v>
      </c>
      <c r="G203" t="s">
        <f>IF(データ貼付!AV202=4,1820,IF(データ貼付!AV202=12,1416,IF(データ貼付!AV202=14,1416,IF(データ貼付!AV202=16,1618,IF(データ貼付!AV202=1,"0812","")))))</f>
        <v>98</v>
      </c>
      <c r="I203" t="s">
        <f>IF(B203="","",IF(データ貼付!F202="","000-0000-0000",データ貼付!F202))</f>
        <v>98</v>
      </c>
      <c r="K203" t="s">
        <f>IF(データ貼付!M202="","",SUBSTITUTE(データ貼付!M202,"-",""))</f>
        <v>98</v>
      </c>
      <c r="L203" t="s">
        <f>LEFT(SUBSTITUTE(データ貼付!P202," ",""),16)</f>
        <v>98</v>
      </c>
      <c r="M203" t="s">
        <f>MID(SUBSTITUTE(データ貼付!P202," ",""),17,16)</f>
        <v>98</v>
      </c>
      <c r="N203" t="s">
        <f>MID(SUBSTITUTE(データ貼付!P202," ",""),33,16)</f>
        <v>98</v>
      </c>
      <c r="O203" t="s">
        <f>IF(データ貼付!L202="","",データ貼付!J202)</f>
        <v>98</v>
      </c>
      <c r="P203" t="s">
        <f>IF(データ貼付!D202="","",データ貼付!D202)</f>
        <v>98</v>
      </c>
      <c r="T203" s="1" t="s">
        <f>IF(P203="","","03-5851-7740")</f>
        <v>98</v>
      </c>
      <c r="V203" t="s">
        <f>IF(P203="","","121-0011")</f>
        <v>98</v>
      </c>
      <c r="W203" t="s">
        <f>IF(P203="","","東京都足立区中央本町3-5-3")</f>
        <v>98</v>
      </c>
      <c r="Y203" t="s">
        <f>IF(P203="","","株式会社Dealz")</f>
        <v>98</v>
      </c>
      <c r="AB203" t="s">
        <f>IF(P203="","",LEFT(データ貼付!AZ202,25))</f>
        <v>98</v>
      </c>
      <c r="AC203" t="s">
        <f>IF(P203="","",LEFT(データ貼付!BC202,30))</f>
        <v>98</v>
      </c>
      <c r="AH203" t="s">
        <f>IF(B203=2,データ貼付!AF202,"")</f>
        <v>98</v>
      </c>
      <c r="AI203" t="s">
        <f>IFERROR(AH203-ROUND(AH203*100/110,0),"")</f>
        <v>98</v>
      </c>
      <c r="AL203">
        <f>データ貼付!AL202</f>
        <v>0</v>
      </c>
      <c r="AM203">
        <f>データ貼付!AM202</f>
        <v>0</v>
      </c>
      <c r="AN203" t="s">
        <f>IF(B203="","","035851774001")</f>
        <v>98</v>
      </c>
      <c r="AP203" t="s">
        <f>IF(AN203="","","01")</f>
        <v>98</v>
      </c>
      <c r="BV203">
        <f>データ貼付!BV202</f>
        <v>0</v>
      </c>
    </row>
    <row r="204">
      <c r="B204" t="s">
        <f>IF(データ貼付!AN203="Cash on Delivery",2,IF(データ貼付!AN203="","",0))</f>
        <v>98</v>
      </c>
      <c r="E204" s="2" t="s">
        <f>IF(B204="","",TODAY())</f>
        <v>98</v>
      </c>
      <c r="F204" s="2" t="s">
        <f>IF(データ貼付!AW203="","",DATE(LEFT(データ貼付!AW203,4),MID(データ貼付!AW203,5,2),RIGHT(データ貼付!AW203,2)))</f>
        <v>98</v>
      </c>
      <c r="G204" t="s">
        <f>IF(データ貼付!AV203=4,1820,IF(データ貼付!AV203=12,1416,IF(データ貼付!AV203=14,1416,IF(データ貼付!AV203=16,1618,IF(データ貼付!AV203=1,"0812","")))))</f>
        <v>98</v>
      </c>
      <c r="I204" t="s">
        <f>IF(B204="","",IF(データ貼付!F203="","000-0000-0000",データ貼付!F203))</f>
        <v>98</v>
      </c>
      <c r="K204" t="s">
        <f>IF(データ貼付!M203="","",SUBSTITUTE(データ貼付!M203,"-",""))</f>
        <v>98</v>
      </c>
      <c r="L204" t="s">
        <f>LEFT(SUBSTITUTE(データ貼付!P203," ",""),16)</f>
        <v>98</v>
      </c>
      <c r="M204" t="s">
        <f>MID(SUBSTITUTE(データ貼付!P203," ",""),17,16)</f>
        <v>98</v>
      </c>
      <c r="N204" t="s">
        <f>MID(SUBSTITUTE(データ貼付!P203," ",""),33,16)</f>
        <v>98</v>
      </c>
      <c r="O204" t="s">
        <f>IF(データ貼付!L203="","",データ貼付!J203)</f>
        <v>98</v>
      </c>
      <c r="P204" t="s">
        <f>IF(データ貼付!D203="","",データ貼付!D203)</f>
        <v>98</v>
      </c>
      <c r="T204" s="1" t="s">
        <f>IF(P204="","","03-5851-7740")</f>
        <v>98</v>
      </c>
      <c r="V204" t="s">
        <f>IF(P204="","","121-0011")</f>
        <v>98</v>
      </c>
      <c r="W204" t="s">
        <f>IF(P204="","","東京都足立区中央本町3-5-3")</f>
        <v>98</v>
      </c>
      <c r="Y204" t="s">
        <f>IF(P204="","","株式会社Dealz")</f>
        <v>98</v>
      </c>
      <c r="AB204" t="s">
        <f>IF(P204="","",LEFT(データ貼付!AZ203,25))</f>
        <v>98</v>
      </c>
      <c r="AC204" t="s">
        <f>IF(P204="","",LEFT(データ貼付!BC203,30))</f>
        <v>98</v>
      </c>
      <c r="AH204" t="s">
        <f>IF(B204=2,データ貼付!AF203,"")</f>
        <v>98</v>
      </c>
      <c r="AI204" t="s">
        <f>IFERROR(AH204-ROUND(AH204*100/110,0),"")</f>
        <v>98</v>
      </c>
      <c r="AL204">
        <f>データ貼付!AL203</f>
        <v>0</v>
      </c>
      <c r="AM204">
        <f>データ貼付!AM203</f>
        <v>0</v>
      </c>
      <c r="AN204" t="s">
        <f>IF(B204="","","035851774001")</f>
        <v>98</v>
      </c>
      <c r="AP204" t="s">
        <f>IF(AN204="","","01")</f>
        <v>98</v>
      </c>
      <c r="BV204">
        <f>データ貼付!BV203</f>
        <v>0</v>
      </c>
    </row>
    <row r="205">
      <c r="B205" t="s">
        <f>IF(データ貼付!AN204="Cash on Delivery",2,IF(データ貼付!AN204="","",0))</f>
        <v>98</v>
      </c>
      <c r="E205" s="2" t="s">
        <f>IF(B205="","",TODAY())</f>
        <v>98</v>
      </c>
      <c r="F205" s="2" t="s">
        <f>IF(データ貼付!AW204="","",DATE(LEFT(データ貼付!AW204,4),MID(データ貼付!AW204,5,2),RIGHT(データ貼付!AW204,2)))</f>
        <v>98</v>
      </c>
      <c r="G205" t="s">
        <f>IF(データ貼付!AV204=4,1820,IF(データ貼付!AV204=12,1416,IF(データ貼付!AV204=14,1416,IF(データ貼付!AV204=16,1618,IF(データ貼付!AV204=1,"0812","")))))</f>
        <v>98</v>
      </c>
      <c r="I205" t="s">
        <f>IF(B205="","",IF(データ貼付!F204="","000-0000-0000",データ貼付!F204))</f>
        <v>98</v>
      </c>
      <c r="K205" t="s">
        <f>IF(データ貼付!M204="","",SUBSTITUTE(データ貼付!M204,"-",""))</f>
        <v>98</v>
      </c>
      <c r="L205" t="s">
        <f>LEFT(SUBSTITUTE(データ貼付!P204," ",""),16)</f>
        <v>98</v>
      </c>
      <c r="M205" t="s">
        <f>MID(SUBSTITUTE(データ貼付!P204," ",""),17,16)</f>
        <v>98</v>
      </c>
      <c r="N205" t="s">
        <f>MID(SUBSTITUTE(データ貼付!P204," ",""),33,16)</f>
        <v>98</v>
      </c>
      <c r="O205" t="s">
        <f>IF(データ貼付!L204="","",データ貼付!J204)</f>
        <v>98</v>
      </c>
      <c r="P205" t="s">
        <f>IF(データ貼付!D204="","",データ貼付!D204)</f>
        <v>98</v>
      </c>
      <c r="T205" s="1" t="s">
        <f>IF(P205="","","03-5851-7740")</f>
        <v>98</v>
      </c>
      <c r="V205" t="s">
        <f>IF(P205="","","121-0011")</f>
        <v>98</v>
      </c>
      <c r="W205" t="s">
        <f>IF(P205="","","東京都足立区中央本町3-5-3")</f>
        <v>98</v>
      </c>
      <c r="Y205" t="s">
        <f>IF(P205="","","株式会社Dealz")</f>
        <v>98</v>
      </c>
      <c r="AB205" t="s">
        <f>IF(P205="","",LEFT(データ貼付!AZ204,25))</f>
        <v>98</v>
      </c>
      <c r="AC205" t="s">
        <f>IF(P205="","",LEFT(データ貼付!BC204,30))</f>
        <v>98</v>
      </c>
      <c r="AH205" t="s">
        <f>IF(B205=2,データ貼付!AF204,"")</f>
        <v>98</v>
      </c>
      <c r="AI205" t="s">
        <f>IFERROR(AH205-ROUND(AH205*100/110,0),"")</f>
        <v>98</v>
      </c>
      <c r="AL205">
        <f>データ貼付!AL204</f>
        <v>0</v>
      </c>
      <c r="AM205">
        <f>データ貼付!AM204</f>
        <v>0</v>
      </c>
      <c r="AN205" t="s">
        <f>IF(B205="","","035851774001")</f>
        <v>98</v>
      </c>
      <c r="AP205" t="s">
        <f>IF(AN205="","","01")</f>
        <v>98</v>
      </c>
      <c r="BV205">
        <f>データ貼付!BV204</f>
        <v>0</v>
      </c>
    </row>
    <row r="206">
      <c r="B206" t="s">
        <f>IF(データ貼付!AN205="Cash on Delivery",2,IF(データ貼付!AN205="","",0))</f>
        <v>98</v>
      </c>
      <c r="E206" s="2" t="s">
        <f>IF(B206="","",TODAY())</f>
        <v>98</v>
      </c>
      <c r="F206" s="2" t="s">
        <f>IF(データ貼付!AW205="","",DATE(LEFT(データ貼付!AW205,4),MID(データ貼付!AW205,5,2),RIGHT(データ貼付!AW205,2)))</f>
        <v>98</v>
      </c>
      <c r="G206" t="s">
        <f>IF(データ貼付!AV205=4,1820,IF(データ貼付!AV205=12,1416,IF(データ貼付!AV205=14,1416,IF(データ貼付!AV205=16,1618,IF(データ貼付!AV205=1,"0812","")))))</f>
        <v>98</v>
      </c>
      <c r="I206" t="s">
        <f>IF(B206="","",IF(データ貼付!F205="","000-0000-0000",データ貼付!F205))</f>
        <v>98</v>
      </c>
      <c r="K206" t="s">
        <f>IF(データ貼付!M205="","",SUBSTITUTE(データ貼付!M205,"-",""))</f>
        <v>98</v>
      </c>
      <c r="L206" t="s">
        <f>LEFT(SUBSTITUTE(データ貼付!P205," ",""),16)</f>
        <v>98</v>
      </c>
      <c r="M206" t="s">
        <f>MID(SUBSTITUTE(データ貼付!P205," ",""),17,16)</f>
        <v>98</v>
      </c>
      <c r="N206" t="s">
        <f>MID(SUBSTITUTE(データ貼付!P205," ",""),33,16)</f>
        <v>98</v>
      </c>
      <c r="O206" t="s">
        <f>IF(データ貼付!L205="","",データ貼付!J205)</f>
        <v>98</v>
      </c>
      <c r="P206" t="s">
        <f>IF(データ貼付!D205="","",データ貼付!D205)</f>
        <v>98</v>
      </c>
      <c r="T206" s="1" t="s">
        <f>IF(P206="","","03-5851-7740")</f>
        <v>98</v>
      </c>
      <c r="V206" t="s">
        <f>IF(P206="","","121-0011")</f>
        <v>98</v>
      </c>
      <c r="W206" t="s">
        <f>IF(P206="","","東京都足立区中央本町3-5-3")</f>
        <v>98</v>
      </c>
      <c r="Y206" t="s">
        <f>IF(P206="","","株式会社Dealz")</f>
        <v>98</v>
      </c>
      <c r="AB206" t="s">
        <f>IF(P206="","",LEFT(データ貼付!AZ205,25))</f>
        <v>98</v>
      </c>
      <c r="AC206" t="s">
        <f>IF(P206="","",LEFT(データ貼付!BC205,30))</f>
        <v>98</v>
      </c>
      <c r="AH206" t="s">
        <f>IF(B206=2,データ貼付!AF205,"")</f>
        <v>98</v>
      </c>
      <c r="AI206" t="s">
        <f>IFERROR(AH206-ROUND(AH206*100/110,0),"")</f>
        <v>98</v>
      </c>
      <c r="AL206">
        <f>データ貼付!AL205</f>
        <v>0</v>
      </c>
      <c r="AM206">
        <f>データ貼付!AM205</f>
        <v>0</v>
      </c>
      <c r="AN206" t="s">
        <f>IF(B206="","","035851774001")</f>
        <v>98</v>
      </c>
      <c r="AP206" t="s">
        <f>IF(AN206="","","01")</f>
        <v>98</v>
      </c>
      <c r="BV206">
        <f>データ貼付!BV205</f>
        <v>0</v>
      </c>
    </row>
    <row r="207">
      <c r="B207" t="s">
        <f>IF(データ貼付!AN206="Cash on Delivery",2,IF(データ貼付!AN206="","",0))</f>
        <v>98</v>
      </c>
      <c r="E207" s="2" t="s">
        <f>IF(B207="","",TODAY())</f>
        <v>98</v>
      </c>
      <c r="F207" s="2" t="s">
        <f>IF(データ貼付!AW206="","",DATE(LEFT(データ貼付!AW206,4),MID(データ貼付!AW206,5,2),RIGHT(データ貼付!AW206,2)))</f>
        <v>98</v>
      </c>
      <c r="G207" t="s">
        <f>IF(データ貼付!AV206=4,1820,IF(データ貼付!AV206=12,1416,IF(データ貼付!AV206=14,1416,IF(データ貼付!AV206=16,1618,IF(データ貼付!AV206=1,"0812","")))))</f>
        <v>98</v>
      </c>
      <c r="I207" t="s">
        <f>IF(B207="","",IF(データ貼付!F206="","000-0000-0000",データ貼付!F206))</f>
        <v>98</v>
      </c>
      <c r="K207" t="s">
        <f>IF(データ貼付!M206="","",SUBSTITUTE(データ貼付!M206,"-",""))</f>
        <v>98</v>
      </c>
      <c r="L207" t="s">
        <f>LEFT(SUBSTITUTE(データ貼付!P206," ",""),16)</f>
        <v>98</v>
      </c>
      <c r="M207" t="s">
        <f>MID(SUBSTITUTE(データ貼付!P206," ",""),17,16)</f>
        <v>98</v>
      </c>
      <c r="N207" t="s">
        <f>MID(SUBSTITUTE(データ貼付!P206," ",""),33,16)</f>
        <v>98</v>
      </c>
      <c r="O207" t="s">
        <f>IF(データ貼付!L206="","",データ貼付!J206)</f>
        <v>98</v>
      </c>
      <c r="P207" t="s">
        <f>IF(データ貼付!D206="","",データ貼付!D206)</f>
        <v>98</v>
      </c>
      <c r="T207" s="1" t="s">
        <f>IF(P207="","","03-5851-7740")</f>
        <v>98</v>
      </c>
      <c r="V207" t="s">
        <f>IF(P207="","","121-0011")</f>
        <v>98</v>
      </c>
      <c r="W207" t="s">
        <f>IF(P207="","","東京都足立区中央本町3-5-3")</f>
        <v>98</v>
      </c>
      <c r="Y207" t="s">
        <f>IF(P207="","","株式会社Dealz")</f>
        <v>98</v>
      </c>
      <c r="AB207" t="s">
        <f>IF(P207="","",LEFT(データ貼付!AZ206,25))</f>
        <v>98</v>
      </c>
      <c r="AC207" t="s">
        <f>IF(P207="","",LEFT(データ貼付!BC206,30))</f>
        <v>98</v>
      </c>
      <c r="AH207" t="s">
        <f>IF(B207=2,データ貼付!AF206,"")</f>
        <v>98</v>
      </c>
      <c r="AI207" t="s">
        <f>IFERROR(AH207-ROUND(AH207*100/110,0),"")</f>
        <v>98</v>
      </c>
      <c r="AL207">
        <f>データ貼付!AL206</f>
        <v>0</v>
      </c>
      <c r="AM207">
        <f>データ貼付!AM206</f>
        <v>0</v>
      </c>
      <c r="AN207" t="s">
        <f>IF(B207="","","035851774001")</f>
        <v>98</v>
      </c>
      <c r="AP207" t="s">
        <f>IF(AN207="","","01")</f>
        <v>98</v>
      </c>
      <c r="BV207">
        <f>データ貼付!BV206</f>
        <v>0</v>
      </c>
    </row>
    <row r="208">
      <c r="B208" t="s">
        <f>IF(データ貼付!AN207="Cash on Delivery",2,IF(データ貼付!AN207="","",0))</f>
        <v>98</v>
      </c>
      <c r="E208" s="2" t="s">
        <f>IF(B208="","",TODAY())</f>
        <v>98</v>
      </c>
      <c r="F208" s="2" t="s">
        <f>IF(データ貼付!AW207="","",DATE(LEFT(データ貼付!AW207,4),MID(データ貼付!AW207,5,2),RIGHT(データ貼付!AW207,2)))</f>
        <v>98</v>
      </c>
      <c r="G208" t="s">
        <f>IF(データ貼付!AV207=4,1820,IF(データ貼付!AV207=12,1416,IF(データ貼付!AV207=14,1416,IF(データ貼付!AV207=16,1618,IF(データ貼付!AV207=1,"0812","")))))</f>
        <v>98</v>
      </c>
      <c r="I208" t="s">
        <f>IF(B208="","",IF(データ貼付!F207="","000-0000-0000",データ貼付!F207))</f>
        <v>98</v>
      </c>
      <c r="K208" t="s">
        <f>IF(データ貼付!M207="","",SUBSTITUTE(データ貼付!M207,"-",""))</f>
        <v>98</v>
      </c>
      <c r="L208" t="s">
        <f>LEFT(SUBSTITUTE(データ貼付!P207," ",""),16)</f>
        <v>98</v>
      </c>
      <c r="M208" t="s">
        <f>MID(SUBSTITUTE(データ貼付!P207," ",""),17,16)</f>
        <v>98</v>
      </c>
      <c r="N208" t="s">
        <f>MID(SUBSTITUTE(データ貼付!P207," ",""),33,16)</f>
        <v>98</v>
      </c>
      <c r="O208" t="s">
        <f>IF(データ貼付!L207="","",データ貼付!J207)</f>
        <v>98</v>
      </c>
      <c r="P208" t="s">
        <f>IF(データ貼付!D207="","",データ貼付!D207)</f>
        <v>98</v>
      </c>
      <c r="T208" s="1" t="s">
        <f>IF(P208="","","03-5851-7740")</f>
        <v>98</v>
      </c>
      <c r="V208" t="s">
        <f>IF(P208="","","121-0011")</f>
        <v>98</v>
      </c>
      <c r="W208" t="s">
        <f>IF(P208="","","東京都足立区中央本町3-5-3")</f>
        <v>98</v>
      </c>
      <c r="Y208" t="s">
        <f>IF(P208="","","株式会社Dealz")</f>
        <v>98</v>
      </c>
      <c r="AB208" t="s">
        <f>IF(P208="","",LEFT(データ貼付!AZ207,25))</f>
        <v>98</v>
      </c>
      <c r="AC208" t="s">
        <f>IF(P208="","",LEFT(データ貼付!BC207,30))</f>
        <v>98</v>
      </c>
      <c r="AH208" t="s">
        <f>IF(B208=2,データ貼付!AF207,"")</f>
        <v>98</v>
      </c>
      <c r="AI208" t="s">
        <f>IFERROR(AH208-ROUND(AH208*100/110,0),"")</f>
        <v>98</v>
      </c>
      <c r="AL208">
        <f>データ貼付!AL207</f>
        <v>0</v>
      </c>
      <c r="AM208">
        <f>データ貼付!AM207</f>
        <v>0</v>
      </c>
      <c r="AN208" t="s">
        <f>IF(B208="","","035851774001")</f>
        <v>98</v>
      </c>
      <c r="AP208" t="s">
        <f>IF(AN208="","","01")</f>
        <v>98</v>
      </c>
      <c r="BV208">
        <f>データ貼付!BV207</f>
        <v>0</v>
      </c>
    </row>
    <row r="209">
      <c r="B209" t="s">
        <f>IF(データ貼付!AN208="Cash on Delivery",2,IF(データ貼付!AN208="","",0))</f>
        <v>98</v>
      </c>
      <c r="E209" s="2" t="s">
        <f>IF(B209="","",TODAY())</f>
        <v>98</v>
      </c>
      <c r="F209" s="2" t="s">
        <f>IF(データ貼付!AW208="","",DATE(LEFT(データ貼付!AW208,4),MID(データ貼付!AW208,5,2),RIGHT(データ貼付!AW208,2)))</f>
        <v>98</v>
      </c>
      <c r="G209" t="s">
        <f>IF(データ貼付!AV208=4,1820,IF(データ貼付!AV208=12,1416,IF(データ貼付!AV208=14,1416,IF(データ貼付!AV208=16,1618,IF(データ貼付!AV208=1,"0812","")))))</f>
        <v>98</v>
      </c>
      <c r="I209" t="s">
        <f>IF(B209="","",IF(データ貼付!F208="","000-0000-0000",データ貼付!F208))</f>
        <v>98</v>
      </c>
      <c r="K209" t="s">
        <f>IF(データ貼付!M208="","",SUBSTITUTE(データ貼付!M208,"-",""))</f>
        <v>98</v>
      </c>
      <c r="L209" t="s">
        <f>LEFT(SUBSTITUTE(データ貼付!P208," ",""),16)</f>
        <v>98</v>
      </c>
      <c r="M209" t="s">
        <f>MID(SUBSTITUTE(データ貼付!P208," ",""),17,16)</f>
        <v>98</v>
      </c>
      <c r="N209" t="s">
        <f>MID(SUBSTITUTE(データ貼付!P208," ",""),33,16)</f>
        <v>98</v>
      </c>
      <c r="O209" t="s">
        <f>IF(データ貼付!L208="","",データ貼付!J208)</f>
        <v>98</v>
      </c>
      <c r="P209" t="s">
        <f>IF(データ貼付!D208="","",データ貼付!D208)</f>
        <v>98</v>
      </c>
      <c r="T209" s="1" t="s">
        <f>IF(P209="","","03-5851-7740")</f>
        <v>98</v>
      </c>
      <c r="V209" t="s">
        <f>IF(P209="","","121-0011")</f>
        <v>98</v>
      </c>
      <c r="W209" t="s">
        <f>IF(P209="","","東京都足立区中央本町3-5-3")</f>
        <v>98</v>
      </c>
      <c r="Y209" t="s">
        <f>IF(P209="","","株式会社Dealz")</f>
        <v>98</v>
      </c>
      <c r="AB209" t="s">
        <f>IF(P209="","",LEFT(データ貼付!AZ208,25))</f>
        <v>98</v>
      </c>
      <c r="AC209" t="s">
        <f>IF(P209="","",LEFT(データ貼付!BC208,30))</f>
        <v>98</v>
      </c>
      <c r="AH209" t="s">
        <f>IF(B209=2,データ貼付!AF208,"")</f>
        <v>98</v>
      </c>
      <c r="AI209" t="s">
        <f>IFERROR(AH209-ROUND(AH209*100/110,0),"")</f>
        <v>98</v>
      </c>
      <c r="AL209">
        <f>データ貼付!AL208</f>
        <v>0</v>
      </c>
      <c r="AM209">
        <f>データ貼付!AM208</f>
        <v>0</v>
      </c>
      <c r="AN209" t="s">
        <f>IF(B209="","","035851774001")</f>
        <v>98</v>
      </c>
      <c r="AP209" t="s">
        <f>IF(AN209="","","01")</f>
        <v>98</v>
      </c>
      <c r="BV209">
        <f>データ貼付!BV208</f>
        <v>0</v>
      </c>
    </row>
    <row r="210">
      <c r="B210" t="s">
        <f>IF(データ貼付!AN209="Cash on Delivery",2,IF(データ貼付!AN209="","",0))</f>
        <v>98</v>
      </c>
      <c r="E210" s="2" t="s">
        <f>IF(B210="","",TODAY())</f>
        <v>98</v>
      </c>
      <c r="F210" s="2" t="s">
        <f>IF(データ貼付!AW209="","",DATE(LEFT(データ貼付!AW209,4),MID(データ貼付!AW209,5,2),RIGHT(データ貼付!AW209,2)))</f>
        <v>98</v>
      </c>
      <c r="G210" t="s">
        <f>IF(データ貼付!AV209=4,1820,IF(データ貼付!AV209=12,1416,IF(データ貼付!AV209=14,1416,IF(データ貼付!AV209=16,1618,IF(データ貼付!AV209=1,"0812","")))))</f>
        <v>98</v>
      </c>
      <c r="I210" t="s">
        <f>IF(B210="","",IF(データ貼付!F209="","000-0000-0000",データ貼付!F209))</f>
        <v>98</v>
      </c>
      <c r="K210" t="s">
        <f>IF(データ貼付!M209="","",SUBSTITUTE(データ貼付!M209,"-",""))</f>
        <v>98</v>
      </c>
      <c r="L210" t="s">
        <f>LEFT(SUBSTITUTE(データ貼付!P209," ",""),16)</f>
        <v>98</v>
      </c>
      <c r="M210" t="s">
        <f>MID(SUBSTITUTE(データ貼付!P209," ",""),17,16)</f>
        <v>98</v>
      </c>
      <c r="N210" t="s">
        <f>MID(SUBSTITUTE(データ貼付!P209," ",""),33,16)</f>
        <v>98</v>
      </c>
      <c r="O210" t="s">
        <f>IF(データ貼付!L209="","",データ貼付!J209)</f>
        <v>98</v>
      </c>
      <c r="P210" t="s">
        <f>IF(データ貼付!D209="","",データ貼付!D209)</f>
        <v>98</v>
      </c>
      <c r="T210" s="1" t="s">
        <f>IF(P210="","","03-5851-7740")</f>
        <v>98</v>
      </c>
      <c r="V210" t="s">
        <f>IF(P210="","","121-0011")</f>
        <v>98</v>
      </c>
      <c r="W210" t="s">
        <f>IF(P210="","","東京都足立区中央本町3-5-3")</f>
        <v>98</v>
      </c>
      <c r="Y210" t="s">
        <f>IF(P210="","","株式会社Dealz")</f>
        <v>98</v>
      </c>
      <c r="AB210" t="s">
        <f>IF(P210="","",LEFT(データ貼付!AZ209,25))</f>
        <v>98</v>
      </c>
      <c r="AC210" t="s">
        <f>IF(P210="","",LEFT(データ貼付!BC209,30))</f>
        <v>98</v>
      </c>
      <c r="AH210" t="s">
        <f>IF(B210=2,データ貼付!AF209,"")</f>
        <v>98</v>
      </c>
      <c r="AI210" t="s">
        <f>IFERROR(AH210-ROUND(AH210*100/110,0),"")</f>
        <v>98</v>
      </c>
      <c r="AL210">
        <f>データ貼付!AL209</f>
        <v>0</v>
      </c>
      <c r="AM210">
        <f>データ貼付!AM209</f>
        <v>0</v>
      </c>
      <c r="AN210" t="s">
        <f>IF(B210="","","035851774001")</f>
        <v>98</v>
      </c>
      <c r="AP210" t="s">
        <f>IF(AN210="","","01")</f>
        <v>98</v>
      </c>
      <c r="BV210">
        <f>データ貼付!BV209</f>
        <v>0</v>
      </c>
    </row>
    <row r="211">
      <c r="B211" t="s">
        <f>IF(データ貼付!AN210="Cash on Delivery",2,IF(データ貼付!AN210="","",0))</f>
        <v>98</v>
      </c>
      <c r="E211" s="2" t="s">
        <f>IF(B211="","",TODAY())</f>
        <v>98</v>
      </c>
      <c r="F211" s="2" t="s">
        <f>IF(データ貼付!AW210="","",DATE(LEFT(データ貼付!AW210,4),MID(データ貼付!AW210,5,2),RIGHT(データ貼付!AW210,2)))</f>
        <v>98</v>
      </c>
      <c r="G211" t="s">
        <f>IF(データ貼付!AV210=4,1820,IF(データ貼付!AV210=12,1416,IF(データ貼付!AV210=14,1416,IF(データ貼付!AV210=16,1618,IF(データ貼付!AV210=1,"0812","")))))</f>
        <v>98</v>
      </c>
      <c r="I211" t="s">
        <f>IF(B211="","",IF(データ貼付!F210="","000-0000-0000",データ貼付!F210))</f>
        <v>98</v>
      </c>
      <c r="K211" t="s">
        <f>IF(データ貼付!M210="","",SUBSTITUTE(データ貼付!M210,"-",""))</f>
        <v>98</v>
      </c>
      <c r="L211" t="s">
        <f>LEFT(SUBSTITUTE(データ貼付!P210," ",""),16)</f>
        <v>98</v>
      </c>
      <c r="M211" t="s">
        <f>MID(SUBSTITUTE(データ貼付!P210," ",""),17,16)</f>
        <v>98</v>
      </c>
      <c r="N211" t="s">
        <f>MID(SUBSTITUTE(データ貼付!P210," ",""),33,16)</f>
        <v>98</v>
      </c>
      <c r="O211" t="s">
        <f>IF(データ貼付!L210="","",データ貼付!J210)</f>
        <v>98</v>
      </c>
      <c r="P211" t="s">
        <f>IF(データ貼付!D210="","",データ貼付!D210)</f>
        <v>98</v>
      </c>
      <c r="T211" s="1" t="s">
        <f>IF(P211="","","03-5851-7740")</f>
        <v>98</v>
      </c>
      <c r="V211" t="s">
        <f>IF(P211="","","121-0011")</f>
        <v>98</v>
      </c>
      <c r="W211" t="s">
        <f>IF(P211="","","東京都足立区中央本町3-5-3")</f>
        <v>98</v>
      </c>
      <c r="Y211" t="s">
        <f>IF(P211="","","株式会社Dealz")</f>
        <v>98</v>
      </c>
      <c r="AB211" t="s">
        <f>IF(P211="","",LEFT(データ貼付!AZ210,25))</f>
        <v>98</v>
      </c>
      <c r="AC211" t="s">
        <f>IF(P211="","",LEFT(データ貼付!BC210,30))</f>
        <v>98</v>
      </c>
      <c r="AH211" t="s">
        <f>IF(B211=2,データ貼付!AF210,"")</f>
        <v>98</v>
      </c>
      <c r="AI211" t="s">
        <f>IFERROR(AH211-ROUND(AH211*100/110,0),"")</f>
        <v>98</v>
      </c>
      <c r="AL211">
        <f>データ貼付!AL210</f>
        <v>0</v>
      </c>
      <c r="AM211">
        <f>データ貼付!AM210</f>
        <v>0</v>
      </c>
      <c r="AN211" t="s">
        <f>IF(B211="","","035851774001")</f>
        <v>98</v>
      </c>
      <c r="AP211" t="s">
        <f>IF(AN211="","","01")</f>
        <v>98</v>
      </c>
      <c r="BV211">
        <f>データ貼付!BV210</f>
        <v>0</v>
      </c>
    </row>
    <row r="212">
      <c r="B212" t="s">
        <f>IF(データ貼付!AN211="Cash on Delivery",2,IF(データ貼付!AN211="","",0))</f>
        <v>98</v>
      </c>
      <c r="E212" s="2" t="s">
        <f>IF(B212="","",TODAY())</f>
        <v>98</v>
      </c>
      <c r="F212" s="2" t="s">
        <f>IF(データ貼付!AW211="","",DATE(LEFT(データ貼付!AW211,4),MID(データ貼付!AW211,5,2),RIGHT(データ貼付!AW211,2)))</f>
        <v>98</v>
      </c>
      <c r="G212" t="s">
        <f>IF(データ貼付!AV211=4,1820,IF(データ貼付!AV211=12,1416,IF(データ貼付!AV211=14,1416,IF(データ貼付!AV211=16,1618,IF(データ貼付!AV211=1,"0812","")))))</f>
        <v>98</v>
      </c>
      <c r="I212" t="s">
        <f>IF(B212="","",IF(データ貼付!F211="","000-0000-0000",データ貼付!F211))</f>
        <v>98</v>
      </c>
      <c r="K212" t="s">
        <f>IF(データ貼付!M211="","",SUBSTITUTE(データ貼付!M211,"-",""))</f>
        <v>98</v>
      </c>
      <c r="L212" t="s">
        <f>LEFT(SUBSTITUTE(データ貼付!P211," ",""),16)</f>
        <v>98</v>
      </c>
      <c r="M212" t="s">
        <f>MID(SUBSTITUTE(データ貼付!P211," ",""),17,16)</f>
        <v>98</v>
      </c>
      <c r="N212" t="s">
        <f>MID(SUBSTITUTE(データ貼付!P211," ",""),33,16)</f>
        <v>98</v>
      </c>
      <c r="O212" t="s">
        <f>IF(データ貼付!L211="","",データ貼付!J211)</f>
        <v>98</v>
      </c>
      <c r="P212" t="s">
        <f>IF(データ貼付!D211="","",データ貼付!D211)</f>
        <v>98</v>
      </c>
      <c r="T212" s="1" t="s">
        <f>IF(P212="","","03-5851-7740")</f>
        <v>98</v>
      </c>
      <c r="V212" t="s">
        <f>IF(P212="","","121-0011")</f>
        <v>98</v>
      </c>
      <c r="W212" t="s">
        <f>IF(P212="","","東京都足立区中央本町3-5-3")</f>
        <v>98</v>
      </c>
      <c r="Y212" t="s">
        <f>IF(P212="","","株式会社Dealz")</f>
        <v>98</v>
      </c>
      <c r="AB212" t="s">
        <f>IF(P212="","",LEFT(データ貼付!AZ211,25))</f>
        <v>98</v>
      </c>
      <c r="AC212" t="s">
        <f>IF(P212="","",LEFT(データ貼付!BC211,30))</f>
        <v>98</v>
      </c>
      <c r="AH212" t="s">
        <f>IF(B212=2,データ貼付!AF211,"")</f>
        <v>98</v>
      </c>
      <c r="AI212" t="s">
        <f>IFERROR(AH212-ROUND(AH212*100/110,0),"")</f>
        <v>98</v>
      </c>
      <c r="AL212">
        <f>データ貼付!AL211</f>
        <v>0</v>
      </c>
      <c r="AM212">
        <f>データ貼付!AM211</f>
        <v>0</v>
      </c>
      <c r="AN212" t="s">
        <f>IF(B212="","","035851774001")</f>
        <v>98</v>
      </c>
      <c r="AP212" t="s">
        <f>IF(AN212="","","01")</f>
        <v>98</v>
      </c>
      <c r="BV212">
        <f>データ貼付!BV211</f>
        <v>0</v>
      </c>
    </row>
    <row r="213">
      <c r="B213" t="s">
        <f>IF(データ貼付!AN212="Cash on Delivery",2,IF(データ貼付!AN212="","",0))</f>
        <v>98</v>
      </c>
      <c r="E213" s="2" t="s">
        <f>IF(B213="","",TODAY())</f>
        <v>98</v>
      </c>
      <c r="F213" s="2" t="s">
        <f>IF(データ貼付!AW212="","",DATE(LEFT(データ貼付!AW212,4),MID(データ貼付!AW212,5,2),RIGHT(データ貼付!AW212,2)))</f>
        <v>98</v>
      </c>
      <c r="G213" t="s">
        <f>IF(データ貼付!AV212=4,1820,IF(データ貼付!AV212=12,1416,IF(データ貼付!AV212=14,1416,IF(データ貼付!AV212=16,1618,IF(データ貼付!AV212=1,"0812","")))))</f>
        <v>98</v>
      </c>
      <c r="I213" t="s">
        <f>IF(B213="","",IF(データ貼付!F212="","000-0000-0000",データ貼付!F212))</f>
        <v>98</v>
      </c>
      <c r="K213" t="s">
        <f>IF(データ貼付!M212="","",SUBSTITUTE(データ貼付!M212,"-",""))</f>
        <v>98</v>
      </c>
      <c r="L213" t="s">
        <f>LEFT(SUBSTITUTE(データ貼付!P212," ",""),16)</f>
        <v>98</v>
      </c>
      <c r="M213" t="s">
        <f>MID(SUBSTITUTE(データ貼付!P212," ",""),17,16)</f>
        <v>98</v>
      </c>
      <c r="N213" t="s">
        <f>MID(SUBSTITUTE(データ貼付!P212," ",""),33,16)</f>
        <v>98</v>
      </c>
      <c r="O213" t="s">
        <f>IF(データ貼付!L212="","",データ貼付!J212)</f>
        <v>98</v>
      </c>
      <c r="P213" t="s">
        <f>IF(データ貼付!D212="","",データ貼付!D212)</f>
        <v>98</v>
      </c>
      <c r="T213" s="1" t="s">
        <f>IF(P213="","","03-5851-7740")</f>
        <v>98</v>
      </c>
      <c r="V213" t="s">
        <f>IF(P213="","","121-0011")</f>
        <v>98</v>
      </c>
      <c r="W213" t="s">
        <f>IF(P213="","","東京都足立区中央本町3-5-3")</f>
        <v>98</v>
      </c>
      <c r="Y213" t="s">
        <f>IF(P213="","","株式会社Dealz")</f>
        <v>98</v>
      </c>
      <c r="AB213" t="s">
        <f>IF(P213="","",LEFT(データ貼付!AZ212,25))</f>
        <v>98</v>
      </c>
      <c r="AC213" t="s">
        <f>IF(P213="","",LEFT(データ貼付!BC212,30))</f>
        <v>98</v>
      </c>
      <c r="AH213" t="s">
        <f>IF(B213=2,データ貼付!AF212,"")</f>
        <v>98</v>
      </c>
      <c r="AI213" t="s">
        <f>IFERROR(AH213-ROUND(AH213*100/110,0),"")</f>
        <v>98</v>
      </c>
      <c r="AL213">
        <f>データ貼付!AL212</f>
        <v>0</v>
      </c>
      <c r="AM213">
        <f>データ貼付!AM212</f>
        <v>0</v>
      </c>
      <c r="AN213" t="s">
        <f>IF(B213="","","035851774001")</f>
        <v>98</v>
      </c>
      <c r="AP213" t="s">
        <f>IF(AN213="","","01")</f>
        <v>98</v>
      </c>
      <c r="BV213">
        <f>データ貼付!BV212</f>
        <v>0</v>
      </c>
    </row>
    <row r="214">
      <c r="B214" t="s">
        <f>IF(データ貼付!AN213="Cash on Delivery",2,IF(データ貼付!AN213="","",0))</f>
        <v>98</v>
      </c>
      <c r="E214" s="2" t="s">
        <f>IF(B214="","",TODAY())</f>
        <v>98</v>
      </c>
      <c r="F214" s="2" t="s">
        <f>IF(データ貼付!AW213="","",DATE(LEFT(データ貼付!AW213,4),MID(データ貼付!AW213,5,2),RIGHT(データ貼付!AW213,2)))</f>
        <v>98</v>
      </c>
      <c r="G214" t="s">
        <f>IF(データ貼付!AV213=4,1820,IF(データ貼付!AV213=12,1416,IF(データ貼付!AV213=14,1416,IF(データ貼付!AV213=16,1618,IF(データ貼付!AV213=1,"0812","")))))</f>
        <v>98</v>
      </c>
      <c r="I214" t="s">
        <f>IF(B214="","",IF(データ貼付!F213="","000-0000-0000",データ貼付!F213))</f>
        <v>98</v>
      </c>
      <c r="K214" t="s">
        <f>IF(データ貼付!M213="","",SUBSTITUTE(データ貼付!M213,"-",""))</f>
        <v>98</v>
      </c>
      <c r="L214" t="s">
        <f>LEFT(SUBSTITUTE(データ貼付!P213," ",""),16)</f>
        <v>98</v>
      </c>
      <c r="M214" t="s">
        <f>MID(SUBSTITUTE(データ貼付!P213," ",""),17,16)</f>
        <v>98</v>
      </c>
      <c r="N214" t="s">
        <f>MID(SUBSTITUTE(データ貼付!P213," ",""),33,16)</f>
        <v>98</v>
      </c>
      <c r="O214" t="s">
        <f>IF(データ貼付!L213="","",データ貼付!J213)</f>
        <v>98</v>
      </c>
      <c r="P214" t="s">
        <f>IF(データ貼付!D213="","",データ貼付!D213)</f>
        <v>98</v>
      </c>
      <c r="T214" s="1" t="s">
        <f>IF(P214="","","03-5851-7740")</f>
        <v>98</v>
      </c>
      <c r="V214" t="s">
        <f>IF(P214="","","121-0011")</f>
        <v>98</v>
      </c>
      <c r="W214" t="s">
        <f>IF(P214="","","東京都足立区中央本町3-5-3")</f>
        <v>98</v>
      </c>
      <c r="Y214" t="s">
        <f>IF(P214="","","株式会社Dealz")</f>
        <v>98</v>
      </c>
      <c r="AB214" t="s">
        <f>IF(P214="","",LEFT(データ貼付!AZ213,25))</f>
        <v>98</v>
      </c>
      <c r="AC214" t="s">
        <f>IF(P214="","",LEFT(データ貼付!BC213,30))</f>
        <v>98</v>
      </c>
      <c r="AH214" t="s">
        <f>IF(B214=2,データ貼付!AF213,"")</f>
        <v>98</v>
      </c>
      <c r="AI214" t="s">
        <f>IFERROR(AH214-ROUND(AH214*100/110,0),"")</f>
        <v>98</v>
      </c>
      <c r="AL214">
        <f>データ貼付!AL213</f>
        <v>0</v>
      </c>
      <c r="AM214">
        <f>データ貼付!AM213</f>
        <v>0</v>
      </c>
      <c r="AN214" t="s">
        <f>IF(B214="","","035851774001")</f>
        <v>98</v>
      </c>
      <c r="AP214" t="s">
        <f>IF(AN214="","","01")</f>
        <v>98</v>
      </c>
      <c r="BV214">
        <f>データ貼付!BV213</f>
        <v>0</v>
      </c>
    </row>
    <row r="215">
      <c r="B215" t="s">
        <f>IF(データ貼付!AN214="Cash on Delivery",2,IF(データ貼付!AN214="","",0))</f>
        <v>98</v>
      </c>
      <c r="E215" s="2" t="s">
        <f>IF(B215="","",TODAY())</f>
        <v>98</v>
      </c>
      <c r="F215" s="2" t="s">
        <f>IF(データ貼付!AW214="","",DATE(LEFT(データ貼付!AW214,4),MID(データ貼付!AW214,5,2),RIGHT(データ貼付!AW214,2)))</f>
        <v>98</v>
      </c>
      <c r="G215" t="s">
        <f>IF(データ貼付!AV214=4,1820,IF(データ貼付!AV214=12,1416,IF(データ貼付!AV214=14,1416,IF(データ貼付!AV214=16,1618,IF(データ貼付!AV214=1,"0812","")))))</f>
        <v>98</v>
      </c>
      <c r="I215" t="s">
        <f>IF(B215="","",IF(データ貼付!F214="","000-0000-0000",データ貼付!F214))</f>
        <v>98</v>
      </c>
      <c r="K215" t="s">
        <f>IF(データ貼付!M214="","",SUBSTITUTE(データ貼付!M214,"-",""))</f>
        <v>98</v>
      </c>
      <c r="L215" t="s">
        <f>LEFT(SUBSTITUTE(データ貼付!P214," ",""),16)</f>
        <v>98</v>
      </c>
      <c r="M215" t="s">
        <f>MID(SUBSTITUTE(データ貼付!P214," ",""),17,16)</f>
        <v>98</v>
      </c>
      <c r="N215" t="s">
        <f>MID(SUBSTITUTE(データ貼付!P214," ",""),33,16)</f>
        <v>98</v>
      </c>
      <c r="O215" t="s">
        <f>IF(データ貼付!L214="","",データ貼付!J214)</f>
        <v>98</v>
      </c>
      <c r="P215" t="s">
        <f>IF(データ貼付!D214="","",データ貼付!D214)</f>
        <v>98</v>
      </c>
      <c r="T215" s="1" t="s">
        <f>IF(P215="","","03-5851-7740")</f>
        <v>98</v>
      </c>
      <c r="V215" t="s">
        <f>IF(P215="","","121-0011")</f>
        <v>98</v>
      </c>
      <c r="W215" t="s">
        <f>IF(P215="","","東京都足立区中央本町3-5-3")</f>
        <v>98</v>
      </c>
      <c r="Y215" t="s">
        <f>IF(P215="","","株式会社Dealz")</f>
        <v>98</v>
      </c>
      <c r="AB215" t="s">
        <f>IF(P215="","",LEFT(データ貼付!AZ214,25))</f>
        <v>98</v>
      </c>
      <c r="AC215" t="s">
        <f>IF(P215="","",LEFT(データ貼付!BC214,30))</f>
        <v>98</v>
      </c>
      <c r="AH215" t="s">
        <f>IF(B215=2,データ貼付!AF214,"")</f>
        <v>98</v>
      </c>
      <c r="AI215" t="s">
        <f>IFERROR(AH215-ROUND(AH215*100/110,0),"")</f>
        <v>98</v>
      </c>
      <c r="AL215">
        <f>データ貼付!AL214</f>
        <v>0</v>
      </c>
      <c r="AM215">
        <f>データ貼付!AM214</f>
        <v>0</v>
      </c>
      <c r="AN215" t="s">
        <f>IF(B215="","","035851774001")</f>
        <v>98</v>
      </c>
      <c r="AP215" t="s">
        <f>IF(AN215="","","01")</f>
        <v>98</v>
      </c>
      <c r="BV215">
        <f>データ貼付!BV214</f>
        <v>0</v>
      </c>
    </row>
    <row r="216">
      <c r="B216" t="s">
        <f>IF(データ貼付!AN215="Cash on Delivery",2,IF(データ貼付!AN215="","",0))</f>
        <v>98</v>
      </c>
      <c r="E216" s="2" t="s">
        <f>IF(B216="","",TODAY())</f>
        <v>98</v>
      </c>
      <c r="F216" s="2" t="s">
        <f>IF(データ貼付!AW215="","",DATE(LEFT(データ貼付!AW215,4),MID(データ貼付!AW215,5,2),RIGHT(データ貼付!AW215,2)))</f>
        <v>98</v>
      </c>
      <c r="G216" t="s">
        <f>IF(データ貼付!AV215=4,1820,IF(データ貼付!AV215=12,1416,IF(データ貼付!AV215=14,1416,IF(データ貼付!AV215=16,1618,IF(データ貼付!AV215=1,"0812","")))))</f>
        <v>98</v>
      </c>
      <c r="I216" t="s">
        <f>IF(B216="","",IF(データ貼付!F215="","000-0000-0000",データ貼付!F215))</f>
        <v>98</v>
      </c>
      <c r="K216" t="s">
        <f>IF(データ貼付!M215="","",SUBSTITUTE(データ貼付!M215,"-",""))</f>
        <v>98</v>
      </c>
      <c r="L216" t="s">
        <f>LEFT(SUBSTITUTE(データ貼付!P215," ",""),16)</f>
        <v>98</v>
      </c>
      <c r="M216" t="s">
        <f>MID(SUBSTITUTE(データ貼付!P215," ",""),17,16)</f>
        <v>98</v>
      </c>
      <c r="N216" t="s">
        <f>MID(SUBSTITUTE(データ貼付!P215," ",""),33,16)</f>
        <v>98</v>
      </c>
      <c r="O216" t="s">
        <f>IF(データ貼付!L215="","",データ貼付!J215)</f>
        <v>98</v>
      </c>
      <c r="P216" t="s">
        <f>IF(データ貼付!D215="","",データ貼付!D215)</f>
        <v>98</v>
      </c>
      <c r="T216" s="1" t="s">
        <f>IF(P216="","","03-5851-7740")</f>
        <v>98</v>
      </c>
      <c r="V216" t="s">
        <f>IF(P216="","","121-0011")</f>
        <v>98</v>
      </c>
      <c r="W216" t="s">
        <f>IF(P216="","","東京都足立区中央本町3-5-3")</f>
        <v>98</v>
      </c>
      <c r="Y216" t="s">
        <f>IF(P216="","","株式会社Dealz")</f>
        <v>98</v>
      </c>
      <c r="AB216" t="s">
        <f>IF(P216="","",LEFT(データ貼付!AZ215,25))</f>
        <v>98</v>
      </c>
      <c r="AC216" t="s">
        <f>IF(P216="","",LEFT(データ貼付!BC215,30))</f>
        <v>98</v>
      </c>
      <c r="AH216" t="s">
        <f>IF(B216=2,データ貼付!AF215,"")</f>
        <v>98</v>
      </c>
      <c r="AI216" t="s">
        <f>IFERROR(AH216-ROUND(AH216*100/110,0),"")</f>
        <v>98</v>
      </c>
      <c r="AL216">
        <f>データ貼付!AL215</f>
        <v>0</v>
      </c>
      <c r="AM216">
        <f>データ貼付!AM215</f>
        <v>0</v>
      </c>
      <c r="AN216" t="s">
        <f>IF(B216="","","035851774001")</f>
        <v>98</v>
      </c>
      <c r="AP216" t="s">
        <f>IF(AN216="","","01")</f>
        <v>98</v>
      </c>
      <c r="BV216">
        <f>データ貼付!BV215</f>
        <v>0</v>
      </c>
    </row>
    <row r="217">
      <c r="B217" t="s">
        <f>IF(データ貼付!AN216="Cash on Delivery",2,IF(データ貼付!AN216="","",0))</f>
        <v>98</v>
      </c>
      <c r="E217" s="2" t="s">
        <f>IF(B217="","",TODAY())</f>
        <v>98</v>
      </c>
      <c r="F217" s="2" t="s">
        <f>IF(データ貼付!AW216="","",DATE(LEFT(データ貼付!AW216,4),MID(データ貼付!AW216,5,2),RIGHT(データ貼付!AW216,2)))</f>
        <v>98</v>
      </c>
      <c r="G217" t="s">
        <f>IF(データ貼付!AV216=4,1820,IF(データ貼付!AV216=12,1416,IF(データ貼付!AV216=14,1416,IF(データ貼付!AV216=16,1618,IF(データ貼付!AV216=1,"0812","")))))</f>
        <v>98</v>
      </c>
      <c r="I217" t="s">
        <f>IF(B217="","",IF(データ貼付!F216="","000-0000-0000",データ貼付!F216))</f>
        <v>98</v>
      </c>
      <c r="K217" t="s">
        <f>IF(データ貼付!M216="","",SUBSTITUTE(データ貼付!M216,"-",""))</f>
        <v>98</v>
      </c>
      <c r="L217" t="s">
        <f>LEFT(SUBSTITUTE(データ貼付!P216," ",""),16)</f>
        <v>98</v>
      </c>
      <c r="M217" t="s">
        <f>MID(SUBSTITUTE(データ貼付!P216," ",""),17,16)</f>
        <v>98</v>
      </c>
      <c r="N217" t="s">
        <f>MID(SUBSTITUTE(データ貼付!P216," ",""),33,16)</f>
        <v>98</v>
      </c>
      <c r="O217" t="s">
        <f>IF(データ貼付!L216="","",データ貼付!J216)</f>
        <v>98</v>
      </c>
      <c r="P217" t="s">
        <f>IF(データ貼付!D216="","",データ貼付!D216)</f>
        <v>98</v>
      </c>
      <c r="T217" s="1" t="s">
        <f>IF(P217="","","03-5851-7740")</f>
        <v>98</v>
      </c>
      <c r="V217" t="s">
        <f>IF(P217="","","121-0011")</f>
        <v>98</v>
      </c>
      <c r="W217" t="s">
        <f>IF(P217="","","東京都足立区中央本町3-5-3")</f>
        <v>98</v>
      </c>
      <c r="Y217" t="s">
        <f>IF(P217="","","株式会社Dealz")</f>
        <v>98</v>
      </c>
      <c r="AB217" t="s">
        <f>IF(P217="","",LEFT(データ貼付!AZ216,25))</f>
        <v>98</v>
      </c>
      <c r="AC217" t="s">
        <f>IF(P217="","",LEFT(データ貼付!BC216,30))</f>
        <v>98</v>
      </c>
      <c r="AH217" t="s">
        <f>IF(B217=2,データ貼付!AF216,"")</f>
        <v>98</v>
      </c>
      <c r="AI217" t="s">
        <f>IFERROR(AH217-ROUND(AH217*100/110,0),"")</f>
        <v>98</v>
      </c>
      <c r="AL217">
        <f>データ貼付!AL216</f>
        <v>0</v>
      </c>
      <c r="AM217">
        <f>データ貼付!AM216</f>
        <v>0</v>
      </c>
      <c r="AN217" t="s">
        <f>IF(B217="","","035851774001")</f>
        <v>98</v>
      </c>
      <c r="AP217" t="s">
        <f>IF(AN217="","","01")</f>
        <v>98</v>
      </c>
      <c r="BV217">
        <f>データ貼付!BV216</f>
        <v>0</v>
      </c>
    </row>
    <row r="218">
      <c r="B218" t="s">
        <f>IF(データ貼付!AN217="Cash on Delivery",2,IF(データ貼付!AN217="","",0))</f>
        <v>98</v>
      </c>
      <c r="E218" s="2" t="s">
        <f>IF(B218="","",TODAY())</f>
        <v>98</v>
      </c>
      <c r="F218" s="2" t="s">
        <f>IF(データ貼付!AW217="","",DATE(LEFT(データ貼付!AW217,4),MID(データ貼付!AW217,5,2),RIGHT(データ貼付!AW217,2)))</f>
        <v>98</v>
      </c>
      <c r="G218" t="s">
        <f>IF(データ貼付!AV217=4,1820,IF(データ貼付!AV217=12,1416,IF(データ貼付!AV217=14,1416,IF(データ貼付!AV217=16,1618,IF(データ貼付!AV217=1,"0812","")))))</f>
        <v>98</v>
      </c>
      <c r="I218" t="s">
        <f>IF(B218="","",IF(データ貼付!F217="","000-0000-0000",データ貼付!F217))</f>
        <v>98</v>
      </c>
      <c r="K218" t="s">
        <f>IF(データ貼付!M217="","",SUBSTITUTE(データ貼付!M217,"-",""))</f>
        <v>98</v>
      </c>
      <c r="L218" t="s">
        <f>LEFT(SUBSTITUTE(データ貼付!P217," ",""),16)</f>
        <v>98</v>
      </c>
      <c r="M218" t="s">
        <f>MID(SUBSTITUTE(データ貼付!P217," ",""),17,16)</f>
        <v>98</v>
      </c>
      <c r="N218" t="s">
        <f>MID(SUBSTITUTE(データ貼付!P217," ",""),33,16)</f>
        <v>98</v>
      </c>
      <c r="O218" t="s">
        <f>IF(データ貼付!L217="","",データ貼付!J217)</f>
        <v>98</v>
      </c>
      <c r="P218" t="s">
        <f>IF(データ貼付!D217="","",データ貼付!D217)</f>
        <v>98</v>
      </c>
      <c r="T218" s="1" t="s">
        <f>IF(P218="","","03-5851-7740")</f>
        <v>98</v>
      </c>
      <c r="V218" t="s">
        <f>IF(P218="","","121-0011")</f>
        <v>98</v>
      </c>
      <c r="W218" t="s">
        <f>IF(P218="","","東京都足立区中央本町3-5-3")</f>
        <v>98</v>
      </c>
      <c r="Y218" t="s">
        <f>IF(P218="","","株式会社Dealz")</f>
        <v>98</v>
      </c>
      <c r="AB218" t="s">
        <f>IF(P218="","",LEFT(データ貼付!AZ217,25))</f>
        <v>98</v>
      </c>
      <c r="AC218" t="s">
        <f>IF(P218="","",LEFT(データ貼付!BC217,30))</f>
        <v>98</v>
      </c>
      <c r="AH218" t="s">
        <f>IF(B218=2,データ貼付!AF217,"")</f>
        <v>98</v>
      </c>
      <c r="AI218" t="s">
        <f>IFERROR(AH218-ROUND(AH218*100/110,0),"")</f>
        <v>98</v>
      </c>
      <c r="AL218">
        <f>データ貼付!AL217</f>
        <v>0</v>
      </c>
      <c r="AM218">
        <f>データ貼付!AM217</f>
        <v>0</v>
      </c>
      <c r="AN218" t="s">
        <f>IF(B218="","","035851774001")</f>
        <v>98</v>
      </c>
      <c r="AP218" t="s">
        <f>IF(AN218="","","01")</f>
        <v>98</v>
      </c>
      <c r="BV218">
        <f>データ貼付!BV217</f>
        <v>0</v>
      </c>
    </row>
    <row r="219">
      <c r="B219" t="s">
        <f>IF(データ貼付!AN218="Cash on Delivery",2,IF(データ貼付!AN218="","",0))</f>
        <v>98</v>
      </c>
      <c r="E219" s="2" t="s">
        <f>IF(B219="","",TODAY())</f>
        <v>98</v>
      </c>
      <c r="F219" s="2" t="s">
        <f>IF(データ貼付!AW218="","",DATE(LEFT(データ貼付!AW218,4),MID(データ貼付!AW218,5,2),RIGHT(データ貼付!AW218,2)))</f>
        <v>98</v>
      </c>
      <c r="G219" t="s">
        <f>IF(データ貼付!AV218=4,1820,IF(データ貼付!AV218=12,1416,IF(データ貼付!AV218=14,1416,IF(データ貼付!AV218=16,1618,IF(データ貼付!AV218=1,"0812","")))))</f>
        <v>98</v>
      </c>
      <c r="I219" t="s">
        <f>IF(B219="","",IF(データ貼付!F218="","000-0000-0000",データ貼付!F218))</f>
        <v>98</v>
      </c>
      <c r="K219" t="s">
        <f>IF(データ貼付!M218="","",SUBSTITUTE(データ貼付!M218,"-",""))</f>
        <v>98</v>
      </c>
      <c r="L219" t="s">
        <f>LEFT(SUBSTITUTE(データ貼付!P218," ",""),16)</f>
        <v>98</v>
      </c>
      <c r="M219" t="s">
        <f>MID(SUBSTITUTE(データ貼付!P218," ",""),17,16)</f>
        <v>98</v>
      </c>
      <c r="N219" t="s">
        <f>MID(SUBSTITUTE(データ貼付!P218," ",""),33,16)</f>
        <v>98</v>
      </c>
      <c r="O219" t="s">
        <f>IF(データ貼付!L218="","",データ貼付!J218)</f>
        <v>98</v>
      </c>
      <c r="P219" t="s">
        <f>IF(データ貼付!D218="","",データ貼付!D218)</f>
        <v>98</v>
      </c>
      <c r="T219" s="1" t="s">
        <f>IF(P219="","","03-5851-7740")</f>
        <v>98</v>
      </c>
      <c r="V219" t="s">
        <f>IF(P219="","","121-0011")</f>
        <v>98</v>
      </c>
      <c r="W219" t="s">
        <f>IF(P219="","","東京都足立区中央本町3-5-3")</f>
        <v>98</v>
      </c>
      <c r="Y219" t="s">
        <f>IF(P219="","","株式会社Dealz")</f>
        <v>98</v>
      </c>
      <c r="AB219" t="s">
        <f>IF(P219="","",LEFT(データ貼付!AZ218,25))</f>
        <v>98</v>
      </c>
      <c r="AC219" t="s">
        <f>IF(P219="","",LEFT(データ貼付!BC218,30))</f>
        <v>98</v>
      </c>
      <c r="AH219" t="s">
        <f>IF(B219=2,データ貼付!AF218,"")</f>
        <v>98</v>
      </c>
      <c r="AI219" t="s">
        <f>IFERROR(AH219-ROUND(AH219*100/110,0),"")</f>
        <v>98</v>
      </c>
      <c r="AL219">
        <f>データ貼付!AL218</f>
        <v>0</v>
      </c>
      <c r="AM219">
        <f>データ貼付!AM218</f>
        <v>0</v>
      </c>
      <c r="AN219" t="s">
        <f>IF(B219="","","035851774001")</f>
        <v>98</v>
      </c>
      <c r="AP219" t="s">
        <f>IF(AN219="","","01")</f>
        <v>98</v>
      </c>
      <c r="BV219">
        <f>データ貼付!BV218</f>
        <v>0</v>
      </c>
    </row>
    <row r="220">
      <c r="B220" t="s">
        <f>IF(データ貼付!AN219="Cash on Delivery",2,IF(データ貼付!AN219="","",0))</f>
        <v>98</v>
      </c>
      <c r="E220" s="2" t="s">
        <f>IF(B220="","",TODAY())</f>
        <v>98</v>
      </c>
      <c r="F220" s="2" t="s">
        <f>IF(データ貼付!AW219="","",DATE(LEFT(データ貼付!AW219,4),MID(データ貼付!AW219,5,2),RIGHT(データ貼付!AW219,2)))</f>
        <v>98</v>
      </c>
      <c r="G220" t="s">
        <f>IF(データ貼付!AV219=4,1820,IF(データ貼付!AV219=12,1416,IF(データ貼付!AV219=14,1416,IF(データ貼付!AV219=16,1618,IF(データ貼付!AV219=1,"0812","")))))</f>
        <v>98</v>
      </c>
      <c r="I220" t="s">
        <f>IF(B220="","",IF(データ貼付!F219="","000-0000-0000",データ貼付!F219))</f>
        <v>98</v>
      </c>
      <c r="K220" t="s">
        <f>IF(データ貼付!M219="","",SUBSTITUTE(データ貼付!M219,"-",""))</f>
        <v>98</v>
      </c>
      <c r="L220" t="s">
        <f>LEFT(SUBSTITUTE(データ貼付!P219," ",""),16)</f>
        <v>98</v>
      </c>
      <c r="M220" t="s">
        <f>MID(SUBSTITUTE(データ貼付!P219," ",""),17,16)</f>
        <v>98</v>
      </c>
      <c r="N220" t="s">
        <f>MID(SUBSTITUTE(データ貼付!P219," ",""),33,16)</f>
        <v>98</v>
      </c>
      <c r="O220" t="s">
        <f>IF(データ貼付!L219="","",データ貼付!J219)</f>
        <v>98</v>
      </c>
      <c r="P220" t="s">
        <f>IF(データ貼付!D219="","",データ貼付!D219)</f>
        <v>98</v>
      </c>
      <c r="T220" s="1" t="s">
        <f>IF(P220="","","03-5851-7740")</f>
        <v>98</v>
      </c>
      <c r="V220" t="s">
        <f>IF(P220="","","121-0011")</f>
        <v>98</v>
      </c>
      <c r="W220" t="s">
        <f>IF(P220="","","東京都足立区中央本町3-5-3")</f>
        <v>98</v>
      </c>
      <c r="Y220" t="s">
        <f>IF(P220="","","株式会社Dealz")</f>
        <v>98</v>
      </c>
      <c r="AB220" t="s">
        <f>IF(P220="","",LEFT(データ貼付!AZ219,25))</f>
        <v>98</v>
      </c>
      <c r="AC220" t="s">
        <f>IF(P220="","",LEFT(データ貼付!BC219,30))</f>
        <v>98</v>
      </c>
      <c r="AH220" t="s">
        <f>IF(B220=2,データ貼付!AF219,"")</f>
        <v>98</v>
      </c>
      <c r="AI220" t="s">
        <f>IFERROR(AH220-ROUND(AH220*100/110,0),"")</f>
        <v>98</v>
      </c>
      <c r="AL220">
        <f>データ貼付!AL219</f>
        <v>0</v>
      </c>
      <c r="AM220">
        <f>データ貼付!AM219</f>
        <v>0</v>
      </c>
      <c r="AN220" t="s">
        <f>IF(B220="","","035851774001")</f>
        <v>98</v>
      </c>
      <c r="AP220" t="s">
        <f>IF(AN220="","","01")</f>
        <v>98</v>
      </c>
      <c r="BV220">
        <f>データ貼付!BV219</f>
        <v>0</v>
      </c>
    </row>
    <row r="221">
      <c r="B221" t="s">
        <f>IF(データ貼付!AN220="Cash on Delivery",2,IF(データ貼付!AN220="","",0))</f>
        <v>98</v>
      </c>
      <c r="E221" s="2" t="s">
        <f>IF(B221="","",TODAY())</f>
        <v>98</v>
      </c>
      <c r="F221" s="2" t="s">
        <f>IF(データ貼付!AW220="","",DATE(LEFT(データ貼付!AW220,4),MID(データ貼付!AW220,5,2),RIGHT(データ貼付!AW220,2)))</f>
        <v>98</v>
      </c>
      <c r="G221" t="s">
        <f>IF(データ貼付!AV220=4,1820,IF(データ貼付!AV220=12,1416,IF(データ貼付!AV220=14,1416,IF(データ貼付!AV220=16,1618,IF(データ貼付!AV220=1,"0812","")))))</f>
        <v>98</v>
      </c>
      <c r="I221" t="s">
        <f>IF(B221="","",IF(データ貼付!F220="","000-0000-0000",データ貼付!F220))</f>
        <v>98</v>
      </c>
      <c r="K221" t="s">
        <f>IF(データ貼付!M220="","",SUBSTITUTE(データ貼付!M220,"-",""))</f>
        <v>98</v>
      </c>
      <c r="L221" t="s">
        <f>LEFT(SUBSTITUTE(データ貼付!P220," ",""),16)</f>
        <v>98</v>
      </c>
      <c r="M221" t="s">
        <f>MID(SUBSTITUTE(データ貼付!P220," ",""),17,16)</f>
        <v>98</v>
      </c>
      <c r="N221" t="s">
        <f>MID(SUBSTITUTE(データ貼付!P220," ",""),33,16)</f>
        <v>98</v>
      </c>
      <c r="O221" t="s">
        <f>IF(データ貼付!L220="","",データ貼付!J220)</f>
        <v>98</v>
      </c>
      <c r="P221" t="s">
        <f>IF(データ貼付!D220="","",データ貼付!D220)</f>
        <v>98</v>
      </c>
      <c r="T221" s="1" t="s">
        <f>IF(P221="","","03-5851-7740")</f>
        <v>98</v>
      </c>
      <c r="V221" t="s">
        <f>IF(P221="","","121-0011")</f>
        <v>98</v>
      </c>
      <c r="W221" t="s">
        <f>IF(P221="","","東京都足立区中央本町3-5-3")</f>
        <v>98</v>
      </c>
      <c r="Y221" t="s">
        <f>IF(P221="","","株式会社Dealz")</f>
        <v>98</v>
      </c>
      <c r="AB221" t="s">
        <f>IF(P221="","",LEFT(データ貼付!AZ220,25))</f>
        <v>98</v>
      </c>
      <c r="AC221" t="s">
        <f>IF(P221="","",LEFT(データ貼付!BC220,30))</f>
        <v>98</v>
      </c>
      <c r="AH221" t="s">
        <f>IF(B221=2,データ貼付!AF220,"")</f>
        <v>98</v>
      </c>
      <c r="AI221" t="s">
        <f>IFERROR(AH221-ROUND(AH221*100/110,0),"")</f>
        <v>98</v>
      </c>
      <c r="AL221">
        <f>データ貼付!AL220</f>
        <v>0</v>
      </c>
      <c r="AM221">
        <f>データ貼付!AM220</f>
        <v>0</v>
      </c>
      <c r="AN221" t="s">
        <f>IF(B221="","","035851774001")</f>
        <v>98</v>
      </c>
      <c r="AP221" t="s">
        <f>IF(AN221="","","01")</f>
        <v>98</v>
      </c>
      <c r="BV221">
        <f>データ貼付!BV220</f>
        <v>0</v>
      </c>
    </row>
    <row r="222">
      <c r="B222" t="s">
        <f>IF(データ貼付!AN221="Cash on Delivery",2,IF(データ貼付!AN221="","",0))</f>
        <v>98</v>
      </c>
      <c r="E222" s="2" t="s">
        <f>IF(B222="","",TODAY())</f>
        <v>98</v>
      </c>
      <c r="F222" s="2" t="s">
        <f>IF(データ貼付!AW221="","",DATE(LEFT(データ貼付!AW221,4),MID(データ貼付!AW221,5,2),RIGHT(データ貼付!AW221,2)))</f>
        <v>98</v>
      </c>
      <c r="G222" t="s">
        <f>IF(データ貼付!AV221=4,1820,IF(データ貼付!AV221=12,1416,IF(データ貼付!AV221=14,1416,IF(データ貼付!AV221=16,1618,IF(データ貼付!AV221=1,"0812","")))))</f>
        <v>98</v>
      </c>
      <c r="I222" t="s">
        <f>IF(B222="","",IF(データ貼付!F221="","000-0000-0000",データ貼付!F221))</f>
        <v>98</v>
      </c>
      <c r="K222" t="s">
        <f>IF(データ貼付!M221="","",SUBSTITUTE(データ貼付!M221,"-",""))</f>
        <v>98</v>
      </c>
      <c r="L222" t="s">
        <f>LEFT(SUBSTITUTE(データ貼付!P221," ",""),16)</f>
        <v>98</v>
      </c>
      <c r="M222" t="s">
        <f>MID(SUBSTITUTE(データ貼付!P221," ",""),17,16)</f>
        <v>98</v>
      </c>
      <c r="N222" t="s">
        <f>MID(SUBSTITUTE(データ貼付!P221," ",""),33,16)</f>
        <v>98</v>
      </c>
      <c r="O222" t="s">
        <f>IF(データ貼付!L221="","",データ貼付!J221)</f>
        <v>98</v>
      </c>
      <c r="P222" t="s">
        <f>IF(データ貼付!D221="","",データ貼付!D221)</f>
        <v>98</v>
      </c>
      <c r="T222" s="1" t="s">
        <f>IF(P222="","","03-5851-7740")</f>
        <v>98</v>
      </c>
      <c r="V222" t="s">
        <f>IF(P222="","","121-0011")</f>
        <v>98</v>
      </c>
      <c r="W222" t="s">
        <f>IF(P222="","","東京都足立区中央本町3-5-3")</f>
        <v>98</v>
      </c>
      <c r="Y222" t="s">
        <f>IF(P222="","","株式会社Dealz")</f>
        <v>98</v>
      </c>
      <c r="AB222" t="s">
        <f>IF(P222="","",LEFT(データ貼付!AZ221,25))</f>
        <v>98</v>
      </c>
      <c r="AC222" t="s">
        <f>IF(P222="","",LEFT(データ貼付!BC221,30))</f>
        <v>98</v>
      </c>
      <c r="AH222" t="s">
        <f>IF(B222=2,データ貼付!AF221,"")</f>
        <v>98</v>
      </c>
      <c r="AI222" t="s">
        <f>IFERROR(AH222-ROUND(AH222*100/110,0),"")</f>
        <v>98</v>
      </c>
      <c r="AL222">
        <f>データ貼付!AL221</f>
        <v>0</v>
      </c>
      <c r="AM222">
        <f>データ貼付!AM221</f>
        <v>0</v>
      </c>
      <c r="AN222" t="s">
        <f>IF(B222="","","035851774001")</f>
        <v>98</v>
      </c>
      <c r="AP222" t="s">
        <f>IF(AN222="","","01")</f>
        <v>98</v>
      </c>
      <c r="BV222">
        <f>データ貼付!BV221</f>
        <v>0</v>
      </c>
    </row>
    <row r="223">
      <c r="B223" t="s">
        <f>IF(データ貼付!AN222="Cash on Delivery",2,IF(データ貼付!AN222="","",0))</f>
        <v>98</v>
      </c>
      <c r="E223" s="2" t="s">
        <f>IF(B223="","",TODAY())</f>
        <v>98</v>
      </c>
      <c r="F223" s="2" t="s">
        <f>IF(データ貼付!AW222="","",DATE(LEFT(データ貼付!AW222,4),MID(データ貼付!AW222,5,2),RIGHT(データ貼付!AW222,2)))</f>
        <v>98</v>
      </c>
      <c r="G223" t="s">
        <f>IF(データ貼付!AV222=4,1820,IF(データ貼付!AV222=12,1416,IF(データ貼付!AV222=14,1416,IF(データ貼付!AV222=16,1618,IF(データ貼付!AV222=1,"0812","")))))</f>
        <v>98</v>
      </c>
      <c r="I223" t="s">
        <f>IF(B223="","",IF(データ貼付!F222="","000-0000-0000",データ貼付!F222))</f>
        <v>98</v>
      </c>
      <c r="K223" t="s">
        <f>IF(データ貼付!M222="","",SUBSTITUTE(データ貼付!M222,"-",""))</f>
        <v>98</v>
      </c>
      <c r="L223" t="s">
        <f>LEFT(SUBSTITUTE(データ貼付!P222," ",""),16)</f>
        <v>98</v>
      </c>
      <c r="M223" t="s">
        <f>MID(SUBSTITUTE(データ貼付!P222," ",""),17,16)</f>
        <v>98</v>
      </c>
      <c r="N223" t="s">
        <f>MID(SUBSTITUTE(データ貼付!P222," ",""),33,16)</f>
        <v>98</v>
      </c>
      <c r="O223" t="s">
        <f>IF(データ貼付!L222="","",データ貼付!J222)</f>
        <v>98</v>
      </c>
      <c r="P223" t="s">
        <f>IF(データ貼付!D222="","",データ貼付!D222)</f>
        <v>98</v>
      </c>
      <c r="T223" s="1" t="s">
        <f>IF(P223="","","03-5851-7740")</f>
        <v>98</v>
      </c>
      <c r="V223" t="s">
        <f>IF(P223="","","121-0011")</f>
        <v>98</v>
      </c>
      <c r="W223" t="s">
        <f>IF(P223="","","東京都足立区中央本町3-5-3")</f>
        <v>98</v>
      </c>
      <c r="Y223" t="s">
        <f>IF(P223="","","株式会社Dealz")</f>
        <v>98</v>
      </c>
      <c r="AB223" t="s">
        <f>IF(P223="","",LEFT(データ貼付!AZ222,25))</f>
        <v>98</v>
      </c>
      <c r="AC223" t="s">
        <f>IF(P223="","",LEFT(データ貼付!BC222,30))</f>
        <v>98</v>
      </c>
      <c r="AH223" t="s">
        <f>IF(B223=2,データ貼付!AF222,"")</f>
        <v>98</v>
      </c>
      <c r="AI223" t="s">
        <f>IFERROR(AH223-ROUND(AH223*100/110,0),"")</f>
        <v>98</v>
      </c>
      <c r="AL223">
        <f>データ貼付!AL222</f>
        <v>0</v>
      </c>
      <c r="AM223">
        <f>データ貼付!AM222</f>
        <v>0</v>
      </c>
      <c r="AN223" t="s">
        <f>IF(B223="","","035851774001")</f>
        <v>98</v>
      </c>
      <c r="AP223" t="s">
        <f>IF(AN223="","","01")</f>
        <v>98</v>
      </c>
      <c r="BV223">
        <f>データ貼付!BV222</f>
        <v>0</v>
      </c>
    </row>
    <row r="224">
      <c r="B224" t="s">
        <f>IF(データ貼付!AN223="Cash on Delivery",2,IF(データ貼付!AN223="","",0))</f>
        <v>98</v>
      </c>
      <c r="E224" s="2" t="s">
        <f>IF(B224="","",TODAY())</f>
        <v>98</v>
      </c>
      <c r="F224" s="2" t="s">
        <f>IF(データ貼付!AW223="","",DATE(LEFT(データ貼付!AW223,4),MID(データ貼付!AW223,5,2),RIGHT(データ貼付!AW223,2)))</f>
        <v>98</v>
      </c>
      <c r="G224" t="s">
        <f>IF(データ貼付!AV223=4,1820,IF(データ貼付!AV223=12,1416,IF(データ貼付!AV223=14,1416,IF(データ貼付!AV223=16,1618,IF(データ貼付!AV223=1,"0812","")))))</f>
        <v>98</v>
      </c>
      <c r="I224" t="s">
        <f>IF(B224="","",IF(データ貼付!F223="","000-0000-0000",データ貼付!F223))</f>
        <v>98</v>
      </c>
      <c r="K224" t="s">
        <f>IF(データ貼付!M223="","",SUBSTITUTE(データ貼付!M223,"-",""))</f>
        <v>98</v>
      </c>
      <c r="L224" t="s">
        <f>LEFT(SUBSTITUTE(データ貼付!P223," ",""),16)</f>
        <v>98</v>
      </c>
      <c r="M224" t="s">
        <f>MID(SUBSTITUTE(データ貼付!P223," ",""),17,16)</f>
        <v>98</v>
      </c>
      <c r="N224" t="s">
        <f>MID(SUBSTITUTE(データ貼付!P223," ",""),33,16)</f>
        <v>98</v>
      </c>
      <c r="O224" t="s">
        <f>IF(データ貼付!L223="","",データ貼付!J223)</f>
        <v>98</v>
      </c>
      <c r="P224" t="s">
        <f>IF(データ貼付!D223="","",データ貼付!D223)</f>
        <v>98</v>
      </c>
      <c r="T224" s="1" t="s">
        <f>IF(P224="","","03-5851-7740")</f>
        <v>98</v>
      </c>
      <c r="V224" t="s">
        <f>IF(P224="","","121-0011")</f>
        <v>98</v>
      </c>
      <c r="W224" t="s">
        <f>IF(P224="","","東京都足立区中央本町3-5-3")</f>
        <v>98</v>
      </c>
      <c r="Y224" t="s">
        <f>IF(P224="","","株式会社Dealz")</f>
        <v>98</v>
      </c>
      <c r="AB224" t="s">
        <f>IF(P224="","",LEFT(データ貼付!AZ223,25))</f>
        <v>98</v>
      </c>
      <c r="AC224" t="s">
        <f>IF(P224="","",LEFT(データ貼付!BC223,30))</f>
        <v>98</v>
      </c>
      <c r="AH224" t="s">
        <f>IF(B224=2,データ貼付!AF223,"")</f>
        <v>98</v>
      </c>
      <c r="AI224" t="s">
        <f>IFERROR(AH224-ROUND(AH224*100/110,0),"")</f>
        <v>98</v>
      </c>
      <c r="AL224">
        <f>データ貼付!AL223</f>
        <v>0</v>
      </c>
      <c r="AM224">
        <f>データ貼付!AM223</f>
        <v>0</v>
      </c>
      <c r="AN224" t="s">
        <f>IF(B224="","","035851774001")</f>
        <v>98</v>
      </c>
      <c r="AP224" t="s">
        <f>IF(AN224="","","01")</f>
        <v>98</v>
      </c>
      <c r="BV224">
        <f>データ貼付!BV223</f>
        <v>0</v>
      </c>
    </row>
    <row r="225">
      <c r="B225" t="s">
        <f>IF(データ貼付!AN224="Cash on Delivery",2,IF(データ貼付!AN224="","",0))</f>
        <v>98</v>
      </c>
      <c r="E225" s="2" t="s">
        <f>IF(B225="","",TODAY())</f>
        <v>98</v>
      </c>
      <c r="F225" s="2" t="s">
        <f>IF(データ貼付!AW224="","",DATE(LEFT(データ貼付!AW224,4),MID(データ貼付!AW224,5,2),RIGHT(データ貼付!AW224,2)))</f>
        <v>98</v>
      </c>
      <c r="G225" t="s">
        <f>IF(データ貼付!AV224=4,1820,IF(データ貼付!AV224=12,1416,IF(データ貼付!AV224=14,1416,IF(データ貼付!AV224=16,1618,IF(データ貼付!AV224=1,"0812","")))))</f>
        <v>98</v>
      </c>
      <c r="I225" t="s">
        <f>IF(B225="","",IF(データ貼付!F224="","000-0000-0000",データ貼付!F224))</f>
        <v>98</v>
      </c>
      <c r="K225" t="s">
        <f>IF(データ貼付!M224="","",SUBSTITUTE(データ貼付!M224,"-",""))</f>
        <v>98</v>
      </c>
      <c r="L225" t="s">
        <f>LEFT(SUBSTITUTE(データ貼付!P224," ",""),16)</f>
        <v>98</v>
      </c>
      <c r="M225" t="s">
        <f>MID(SUBSTITUTE(データ貼付!P224," ",""),17,16)</f>
        <v>98</v>
      </c>
      <c r="N225" t="s">
        <f>MID(SUBSTITUTE(データ貼付!P224," ",""),33,16)</f>
        <v>98</v>
      </c>
      <c r="O225" t="s">
        <f>IF(データ貼付!L224="","",データ貼付!J224)</f>
        <v>98</v>
      </c>
      <c r="P225" t="s">
        <f>IF(データ貼付!D224="","",データ貼付!D224)</f>
        <v>98</v>
      </c>
      <c r="T225" s="1" t="s">
        <f>IF(P225="","","03-5851-7740")</f>
        <v>98</v>
      </c>
      <c r="V225" t="s">
        <f>IF(P225="","","121-0011")</f>
        <v>98</v>
      </c>
      <c r="W225" t="s">
        <f>IF(P225="","","東京都足立区中央本町3-5-3")</f>
        <v>98</v>
      </c>
      <c r="Y225" t="s">
        <f>IF(P225="","","株式会社Dealz")</f>
        <v>98</v>
      </c>
      <c r="AB225" t="s">
        <f>IF(P225="","",LEFT(データ貼付!AZ224,25))</f>
        <v>98</v>
      </c>
      <c r="AC225" t="s">
        <f>IF(P225="","",LEFT(データ貼付!BC224,30))</f>
        <v>98</v>
      </c>
      <c r="AH225" t="s">
        <f>IF(B225=2,データ貼付!AF224,"")</f>
        <v>98</v>
      </c>
      <c r="AI225" t="s">
        <f>IFERROR(AH225-ROUND(AH225*100/110,0),"")</f>
        <v>98</v>
      </c>
      <c r="AL225">
        <f>データ貼付!AL224</f>
        <v>0</v>
      </c>
      <c r="AM225">
        <f>データ貼付!AM224</f>
        <v>0</v>
      </c>
      <c r="AN225" t="s">
        <f>IF(B225="","","035851774001")</f>
        <v>98</v>
      </c>
      <c r="AP225" t="s">
        <f>IF(AN225="","","01")</f>
        <v>98</v>
      </c>
      <c r="BV225">
        <f>データ貼付!BV224</f>
        <v>0</v>
      </c>
    </row>
    <row r="226">
      <c r="B226" t="s">
        <f>IF(データ貼付!AN225="Cash on Delivery",2,IF(データ貼付!AN225="","",0))</f>
        <v>98</v>
      </c>
      <c r="E226" s="2" t="s">
        <f>IF(B226="","",TODAY())</f>
        <v>98</v>
      </c>
      <c r="F226" s="2" t="s">
        <f>IF(データ貼付!AW225="","",DATE(LEFT(データ貼付!AW225,4),MID(データ貼付!AW225,5,2),RIGHT(データ貼付!AW225,2)))</f>
        <v>98</v>
      </c>
      <c r="G226" t="s">
        <f>IF(データ貼付!AV225=4,1820,IF(データ貼付!AV225=12,1416,IF(データ貼付!AV225=14,1416,IF(データ貼付!AV225=16,1618,IF(データ貼付!AV225=1,"0812","")))))</f>
        <v>98</v>
      </c>
      <c r="I226" t="s">
        <f>IF(B226="","",IF(データ貼付!F225="","000-0000-0000",データ貼付!F225))</f>
        <v>98</v>
      </c>
      <c r="K226" t="s">
        <f>IF(データ貼付!M225="","",SUBSTITUTE(データ貼付!M225,"-",""))</f>
        <v>98</v>
      </c>
      <c r="L226" t="s">
        <f>LEFT(SUBSTITUTE(データ貼付!P225," ",""),16)</f>
        <v>98</v>
      </c>
      <c r="M226" t="s">
        <f>MID(SUBSTITUTE(データ貼付!P225," ",""),17,16)</f>
        <v>98</v>
      </c>
      <c r="N226" t="s">
        <f>MID(SUBSTITUTE(データ貼付!P225," ",""),33,16)</f>
        <v>98</v>
      </c>
      <c r="O226" t="s">
        <f>IF(データ貼付!L225="","",データ貼付!J225)</f>
        <v>98</v>
      </c>
      <c r="P226" t="s">
        <f>IF(データ貼付!D225="","",データ貼付!D225)</f>
        <v>98</v>
      </c>
      <c r="T226" s="1" t="s">
        <f>IF(P226="","","03-5851-7740")</f>
        <v>98</v>
      </c>
      <c r="V226" t="s">
        <f>IF(P226="","","121-0011")</f>
        <v>98</v>
      </c>
      <c r="W226" t="s">
        <f>IF(P226="","","東京都足立区中央本町3-5-3")</f>
        <v>98</v>
      </c>
      <c r="Y226" t="s">
        <f>IF(P226="","","株式会社Dealz")</f>
        <v>98</v>
      </c>
      <c r="AB226" t="s">
        <f>IF(P226="","",LEFT(データ貼付!AZ225,25))</f>
        <v>98</v>
      </c>
      <c r="AC226" t="s">
        <f>IF(P226="","",LEFT(データ貼付!BC225,30))</f>
        <v>98</v>
      </c>
      <c r="AH226" t="s">
        <f>IF(B226=2,データ貼付!AF225,"")</f>
        <v>98</v>
      </c>
      <c r="AI226" t="s">
        <f>IFERROR(AH226-ROUND(AH226*100/110,0),"")</f>
        <v>98</v>
      </c>
      <c r="AL226">
        <f>データ貼付!AL225</f>
        <v>0</v>
      </c>
      <c r="AM226">
        <f>データ貼付!AM225</f>
        <v>0</v>
      </c>
      <c r="AN226" t="s">
        <f>IF(B226="","","035851774001")</f>
        <v>98</v>
      </c>
      <c r="AP226" t="s">
        <f>IF(AN226="","","01")</f>
        <v>98</v>
      </c>
      <c r="BV226">
        <f>データ貼付!BV225</f>
        <v>0</v>
      </c>
    </row>
    <row r="227">
      <c r="B227" t="s">
        <f>IF(データ貼付!AN226="Cash on Delivery",2,IF(データ貼付!AN226="","",0))</f>
        <v>98</v>
      </c>
      <c r="E227" s="2" t="s">
        <f>IF(B227="","",TODAY())</f>
        <v>98</v>
      </c>
      <c r="F227" s="2" t="s">
        <f>IF(データ貼付!AW226="","",DATE(LEFT(データ貼付!AW226,4),MID(データ貼付!AW226,5,2),RIGHT(データ貼付!AW226,2)))</f>
        <v>98</v>
      </c>
      <c r="G227" t="s">
        <f>IF(データ貼付!AV226=4,1820,IF(データ貼付!AV226=12,1416,IF(データ貼付!AV226=14,1416,IF(データ貼付!AV226=16,1618,IF(データ貼付!AV226=1,"0812","")))))</f>
        <v>98</v>
      </c>
      <c r="I227" t="s">
        <f>IF(B227="","",IF(データ貼付!F226="","000-0000-0000",データ貼付!F226))</f>
        <v>98</v>
      </c>
      <c r="K227" t="s">
        <f>IF(データ貼付!M226="","",SUBSTITUTE(データ貼付!M226,"-",""))</f>
        <v>98</v>
      </c>
      <c r="L227" t="s">
        <f>LEFT(SUBSTITUTE(データ貼付!P226," ",""),16)</f>
        <v>98</v>
      </c>
      <c r="M227" t="s">
        <f>MID(SUBSTITUTE(データ貼付!P226," ",""),17,16)</f>
        <v>98</v>
      </c>
      <c r="N227" t="s">
        <f>MID(SUBSTITUTE(データ貼付!P226," ",""),33,16)</f>
        <v>98</v>
      </c>
      <c r="O227" t="s">
        <f>IF(データ貼付!L226="","",データ貼付!J226)</f>
        <v>98</v>
      </c>
      <c r="P227" t="s">
        <f>IF(データ貼付!D226="","",データ貼付!D226)</f>
        <v>98</v>
      </c>
      <c r="T227" s="1" t="s">
        <f>IF(P227="","","03-5851-7740")</f>
        <v>98</v>
      </c>
      <c r="V227" t="s">
        <f>IF(P227="","","121-0011")</f>
        <v>98</v>
      </c>
      <c r="W227" t="s">
        <f>IF(P227="","","東京都足立区中央本町3-5-3")</f>
        <v>98</v>
      </c>
      <c r="Y227" t="s">
        <f>IF(P227="","","株式会社Dealz")</f>
        <v>98</v>
      </c>
      <c r="AB227" t="s">
        <f>IF(P227="","",LEFT(データ貼付!AZ226,25))</f>
        <v>98</v>
      </c>
      <c r="AC227" t="s">
        <f>IF(P227="","",LEFT(データ貼付!BC226,30))</f>
        <v>98</v>
      </c>
      <c r="AH227" t="s">
        <f>IF(B227=2,データ貼付!AF226,"")</f>
        <v>98</v>
      </c>
      <c r="AI227" t="s">
        <f>IFERROR(AH227-ROUND(AH227*100/110,0),"")</f>
        <v>98</v>
      </c>
      <c r="AL227">
        <f>データ貼付!AL226</f>
        <v>0</v>
      </c>
      <c r="AM227">
        <f>データ貼付!AM226</f>
        <v>0</v>
      </c>
      <c r="AN227" t="s">
        <f>IF(B227="","","035851774001")</f>
        <v>98</v>
      </c>
      <c r="AP227" t="s">
        <f>IF(AN227="","","01")</f>
        <v>98</v>
      </c>
      <c r="BV227">
        <f>データ貼付!BV226</f>
        <v>0</v>
      </c>
    </row>
    <row r="228">
      <c r="B228" t="s">
        <f>IF(データ貼付!AN227="Cash on Delivery",2,IF(データ貼付!AN227="","",0))</f>
        <v>98</v>
      </c>
      <c r="E228" s="2" t="s">
        <f>IF(B228="","",TODAY())</f>
        <v>98</v>
      </c>
      <c r="F228" s="2" t="s">
        <f>IF(データ貼付!AW227="","",DATE(LEFT(データ貼付!AW227,4),MID(データ貼付!AW227,5,2),RIGHT(データ貼付!AW227,2)))</f>
        <v>98</v>
      </c>
      <c r="G228" t="s">
        <f>IF(データ貼付!AV227=4,1820,IF(データ貼付!AV227=12,1416,IF(データ貼付!AV227=14,1416,IF(データ貼付!AV227=16,1618,IF(データ貼付!AV227=1,"0812","")))))</f>
        <v>98</v>
      </c>
      <c r="I228" t="s">
        <f>IF(B228="","",IF(データ貼付!F227="","000-0000-0000",データ貼付!F227))</f>
        <v>98</v>
      </c>
      <c r="K228" t="s">
        <f>IF(データ貼付!M227="","",SUBSTITUTE(データ貼付!M227,"-",""))</f>
        <v>98</v>
      </c>
      <c r="L228" t="s">
        <f>LEFT(SUBSTITUTE(データ貼付!P227," ",""),16)</f>
        <v>98</v>
      </c>
      <c r="M228" t="s">
        <f>MID(SUBSTITUTE(データ貼付!P227," ",""),17,16)</f>
        <v>98</v>
      </c>
      <c r="N228" t="s">
        <f>MID(SUBSTITUTE(データ貼付!P227," ",""),33,16)</f>
        <v>98</v>
      </c>
      <c r="O228" t="s">
        <f>IF(データ貼付!L227="","",データ貼付!J227)</f>
        <v>98</v>
      </c>
      <c r="P228" t="s">
        <f>IF(データ貼付!D227="","",データ貼付!D227)</f>
        <v>98</v>
      </c>
      <c r="T228" s="1" t="s">
        <f>IF(P228="","","03-5851-7740")</f>
        <v>98</v>
      </c>
      <c r="V228" t="s">
        <f>IF(P228="","","121-0011")</f>
        <v>98</v>
      </c>
      <c r="W228" t="s">
        <f>IF(P228="","","東京都足立区中央本町3-5-3")</f>
        <v>98</v>
      </c>
      <c r="Y228" t="s">
        <f>IF(P228="","","株式会社Dealz")</f>
        <v>98</v>
      </c>
      <c r="AB228" t="s">
        <f>IF(P228="","",LEFT(データ貼付!AZ227,25))</f>
        <v>98</v>
      </c>
      <c r="AC228" t="s">
        <f>IF(P228="","",LEFT(データ貼付!BC227,30))</f>
        <v>98</v>
      </c>
      <c r="AH228" t="s">
        <f>IF(B228=2,データ貼付!AF227,"")</f>
        <v>98</v>
      </c>
      <c r="AI228" t="s">
        <f>IFERROR(AH228-ROUND(AH228*100/110,0),"")</f>
        <v>98</v>
      </c>
      <c r="AL228">
        <f>データ貼付!AL227</f>
        <v>0</v>
      </c>
      <c r="AM228">
        <f>データ貼付!AM227</f>
        <v>0</v>
      </c>
      <c r="AN228" t="s">
        <f>IF(B228="","","035851774001")</f>
        <v>98</v>
      </c>
      <c r="AP228" t="s">
        <f>IF(AN228="","","01")</f>
        <v>98</v>
      </c>
      <c r="BV228">
        <f>データ貼付!BV227</f>
        <v>0</v>
      </c>
    </row>
    <row r="229">
      <c r="B229" t="s">
        <f>IF(データ貼付!AN228="Cash on Delivery",2,IF(データ貼付!AN228="","",0))</f>
        <v>98</v>
      </c>
      <c r="E229" s="2" t="s">
        <f>IF(B229="","",TODAY())</f>
        <v>98</v>
      </c>
      <c r="F229" s="2" t="s">
        <f>IF(データ貼付!AW228="","",DATE(LEFT(データ貼付!AW228,4),MID(データ貼付!AW228,5,2),RIGHT(データ貼付!AW228,2)))</f>
        <v>98</v>
      </c>
      <c r="G229" t="s">
        <f>IF(データ貼付!AV228=4,1820,IF(データ貼付!AV228=12,1416,IF(データ貼付!AV228=14,1416,IF(データ貼付!AV228=16,1618,IF(データ貼付!AV228=1,"0812","")))))</f>
        <v>98</v>
      </c>
      <c r="I229" t="s">
        <f>IF(B229="","",IF(データ貼付!F228="","000-0000-0000",データ貼付!F228))</f>
        <v>98</v>
      </c>
      <c r="K229" t="s">
        <f>IF(データ貼付!M228="","",SUBSTITUTE(データ貼付!M228,"-",""))</f>
        <v>98</v>
      </c>
      <c r="L229" t="s">
        <f>LEFT(SUBSTITUTE(データ貼付!P228," ",""),16)</f>
        <v>98</v>
      </c>
      <c r="M229" t="s">
        <f>MID(SUBSTITUTE(データ貼付!P228," ",""),17,16)</f>
        <v>98</v>
      </c>
      <c r="N229" t="s">
        <f>MID(SUBSTITUTE(データ貼付!P228," ",""),33,16)</f>
        <v>98</v>
      </c>
      <c r="O229" t="s">
        <f>IF(データ貼付!L228="","",データ貼付!J228)</f>
        <v>98</v>
      </c>
      <c r="P229" t="s">
        <f>IF(データ貼付!D228="","",データ貼付!D228)</f>
        <v>98</v>
      </c>
      <c r="T229" s="1" t="s">
        <f>IF(P229="","","03-5851-7740")</f>
        <v>98</v>
      </c>
      <c r="V229" t="s">
        <f>IF(P229="","","121-0011")</f>
        <v>98</v>
      </c>
      <c r="W229" t="s">
        <f>IF(P229="","","東京都足立区中央本町3-5-3")</f>
        <v>98</v>
      </c>
      <c r="Y229" t="s">
        <f>IF(P229="","","株式会社Dealz")</f>
        <v>98</v>
      </c>
      <c r="AB229" t="s">
        <f>IF(P229="","",LEFT(データ貼付!AZ228,25))</f>
        <v>98</v>
      </c>
      <c r="AC229" t="s">
        <f>IF(P229="","",LEFT(データ貼付!BC228,30))</f>
        <v>98</v>
      </c>
      <c r="AH229" t="s">
        <f>IF(B229=2,データ貼付!AF228,"")</f>
        <v>98</v>
      </c>
      <c r="AI229" t="s">
        <f>IFERROR(AH229-ROUND(AH229*100/110,0),"")</f>
        <v>98</v>
      </c>
      <c r="AL229">
        <f>データ貼付!AL228</f>
        <v>0</v>
      </c>
      <c r="AM229">
        <f>データ貼付!AM228</f>
        <v>0</v>
      </c>
      <c r="AN229" t="s">
        <f>IF(B229="","","035851774001")</f>
        <v>98</v>
      </c>
      <c r="AP229" t="s">
        <f>IF(AN229="","","01")</f>
        <v>98</v>
      </c>
      <c r="BV229">
        <f>データ貼付!BV228</f>
        <v>0</v>
      </c>
    </row>
    <row r="230">
      <c r="B230" t="s">
        <f>IF(データ貼付!AN229="Cash on Delivery",2,IF(データ貼付!AN229="","",0))</f>
        <v>98</v>
      </c>
      <c r="E230" s="2" t="s">
        <f>IF(B230="","",TODAY())</f>
        <v>98</v>
      </c>
      <c r="F230" s="2" t="s">
        <f>IF(データ貼付!AW229="","",DATE(LEFT(データ貼付!AW229,4),MID(データ貼付!AW229,5,2),RIGHT(データ貼付!AW229,2)))</f>
        <v>98</v>
      </c>
      <c r="G230" t="s">
        <f>IF(データ貼付!AV229=4,1820,IF(データ貼付!AV229=12,1416,IF(データ貼付!AV229=14,1416,IF(データ貼付!AV229=16,1618,IF(データ貼付!AV229=1,"0812","")))))</f>
        <v>98</v>
      </c>
      <c r="I230" t="s">
        <f>IF(B230="","",IF(データ貼付!F229="","000-0000-0000",データ貼付!F229))</f>
        <v>98</v>
      </c>
      <c r="K230" t="s">
        <f>IF(データ貼付!M229="","",SUBSTITUTE(データ貼付!M229,"-",""))</f>
        <v>98</v>
      </c>
      <c r="L230" t="s">
        <f>LEFT(SUBSTITUTE(データ貼付!P229," ",""),16)</f>
        <v>98</v>
      </c>
      <c r="M230" t="s">
        <f>MID(SUBSTITUTE(データ貼付!P229," ",""),17,16)</f>
        <v>98</v>
      </c>
      <c r="N230" t="s">
        <f>MID(SUBSTITUTE(データ貼付!P229," ",""),33,16)</f>
        <v>98</v>
      </c>
      <c r="O230" t="s">
        <f>IF(データ貼付!L229="","",データ貼付!J229)</f>
        <v>98</v>
      </c>
      <c r="P230" t="s">
        <f>IF(データ貼付!D229="","",データ貼付!D229)</f>
        <v>98</v>
      </c>
      <c r="T230" s="1" t="s">
        <f>IF(P230="","","03-5851-7740")</f>
        <v>98</v>
      </c>
      <c r="V230" t="s">
        <f>IF(P230="","","121-0011")</f>
        <v>98</v>
      </c>
      <c r="W230" t="s">
        <f>IF(P230="","","東京都足立区中央本町3-5-3")</f>
        <v>98</v>
      </c>
      <c r="Y230" t="s">
        <f>IF(P230="","","株式会社Dealz")</f>
        <v>98</v>
      </c>
      <c r="AB230" t="s">
        <f>IF(P230="","",LEFT(データ貼付!AZ229,25))</f>
        <v>98</v>
      </c>
      <c r="AC230" t="s">
        <f>IF(P230="","",LEFT(データ貼付!BC229,30))</f>
        <v>98</v>
      </c>
      <c r="AH230" t="s">
        <f>IF(B230=2,データ貼付!AF229,"")</f>
        <v>98</v>
      </c>
      <c r="AI230" t="s">
        <f>IFERROR(AH230-ROUND(AH230*100/110,0),"")</f>
        <v>98</v>
      </c>
      <c r="AL230">
        <f>データ貼付!AL229</f>
        <v>0</v>
      </c>
      <c r="AM230">
        <f>データ貼付!AM229</f>
        <v>0</v>
      </c>
      <c r="AN230" t="s">
        <f>IF(B230="","","035851774001")</f>
        <v>98</v>
      </c>
      <c r="AP230" t="s">
        <f>IF(AN230="","","01")</f>
        <v>98</v>
      </c>
      <c r="BV230">
        <f>データ貼付!BV229</f>
        <v>0</v>
      </c>
    </row>
    <row r="231">
      <c r="B231" t="s">
        <f>IF(データ貼付!AN230="Cash on Delivery",2,IF(データ貼付!AN230="","",0))</f>
        <v>98</v>
      </c>
      <c r="E231" s="2" t="s">
        <f>IF(B231="","",TODAY())</f>
        <v>98</v>
      </c>
      <c r="F231" s="2" t="s">
        <f>IF(データ貼付!AW230="","",DATE(LEFT(データ貼付!AW230,4),MID(データ貼付!AW230,5,2),RIGHT(データ貼付!AW230,2)))</f>
        <v>98</v>
      </c>
      <c r="G231" t="s">
        <f>IF(データ貼付!AV230=4,1820,IF(データ貼付!AV230=12,1416,IF(データ貼付!AV230=14,1416,IF(データ貼付!AV230=16,1618,IF(データ貼付!AV230=1,"0812","")))))</f>
        <v>98</v>
      </c>
      <c r="I231" t="s">
        <f>IF(B231="","",IF(データ貼付!F230="","000-0000-0000",データ貼付!F230))</f>
        <v>98</v>
      </c>
      <c r="K231" t="s">
        <f>IF(データ貼付!M230="","",SUBSTITUTE(データ貼付!M230,"-",""))</f>
        <v>98</v>
      </c>
      <c r="L231" t="s">
        <f>LEFT(SUBSTITUTE(データ貼付!P230," ",""),16)</f>
        <v>98</v>
      </c>
      <c r="M231" t="s">
        <f>MID(SUBSTITUTE(データ貼付!P230," ",""),17,16)</f>
        <v>98</v>
      </c>
      <c r="N231" t="s">
        <f>MID(SUBSTITUTE(データ貼付!P230," ",""),33,16)</f>
        <v>98</v>
      </c>
      <c r="O231" t="s">
        <f>IF(データ貼付!L230="","",データ貼付!J230)</f>
        <v>98</v>
      </c>
      <c r="P231" t="s">
        <f>IF(データ貼付!D230="","",データ貼付!D230)</f>
        <v>98</v>
      </c>
      <c r="T231" s="1" t="s">
        <f>IF(P231="","","03-5851-7740")</f>
        <v>98</v>
      </c>
      <c r="V231" t="s">
        <f>IF(P231="","","121-0011")</f>
        <v>98</v>
      </c>
      <c r="W231" t="s">
        <f>IF(P231="","","東京都足立区中央本町3-5-3")</f>
        <v>98</v>
      </c>
      <c r="Y231" t="s">
        <f>IF(P231="","","株式会社Dealz")</f>
        <v>98</v>
      </c>
      <c r="AB231" t="s">
        <f>IF(P231="","",LEFT(データ貼付!AZ230,25))</f>
        <v>98</v>
      </c>
      <c r="AC231" t="s">
        <f>IF(P231="","",LEFT(データ貼付!BC230,30))</f>
        <v>98</v>
      </c>
      <c r="AH231" t="s">
        <f>IF(B231=2,データ貼付!AF230,"")</f>
        <v>98</v>
      </c>
      <c r="AI231" t="s">
        <f>IFERROR(AH231-ROUND(AH231*100/110,0),"")</f>
        <v>98</v>
      </c>
      <c r="AL231">
        <f>データ貼付!AL230</f>
        <v>0</v>
      </c>
      <c r="AM231">
        <f>データ貼付!AM230</f>
        <v>0</v>
      </c>
      <c r="AN231" t="s">
        <f>IF(B231="","","035851774001")</f>
        <v>98</v>
      </c>
      <c r="AP231" t="s">
        <f>IF(AN231="","","01")</f>
        <v>98</v>
      </c>
      <c r="BV231">
        <f>データ貼付!BV230</f>
        <v>0</v>
      </c>
    </row>
    <row r="232">
      <c r="B232" t="s">
        <f>IF(データ貼付!AN231="Cash on Delivery",2,IF(データ貼付!AN231="","",0))</f>
        <v>98</v>
      </c>
      <c r="E232" s="2" t="s">
        <f>IF(B232="","",TODAY())</f>
        <v>98</v>
      </c>
      <c r="F232" s="2" t="s">
        <f>IF(データ貼付!AW231="","",DATE(LEFT(データ貼付!AW231,4),MID(データ貼付!AW231,5,2),RIGHT(データ貼付!AW231,2)))</f>
        <v>98</v>
      </c>
      <c r="G232" t="s">
        <f>IF(データ貼付!AV231=4,1820,IF(データ貼付!AV231=12,1416,IF(データ貼付!AV231=14,1416,IF(データ貼付!AV231=16,1618,IF(データ貼付!AV231=1,"0812","")))))</f>
        <v>98</v>
      </c>
      <c r="I232" t="s">
        <f>IF(B232="","",IF(データ貼付!F231="","000-0000-0000",データ貼付!F231))</f>
        <v>98</v>
      </c>
      <c r="K232" t="s">
        <f>IF(データ貼付!M231="","",SUBSTITUTE(データ貼付!M231,"-",""))</f>
        <v>98</v>
      </c>
      <c r="L232" t="s">
        <f>LEFT(SUBSTITUTE(データ貼付!P231," ",""),16)</f>
        <v>98</v>
      </c>
      <c r="M232" t="s">
        <f>MID(SUBSTITUTE(データ貼付!P231," ",""),17,16)</f>
        <v>98</v>
      </c>
      <c r="N232" t="s">
        <f>MID(SUBSTITUTE(データ貼付!P231," ",""),33,16)</f>
        <v>98</v>
      </c>
      <c r="O232" t="s">
        <f>IF(データ貼付!L231="","",データ貼付!J231)</f>
        <v>98</v>
      </c>
      <c r="P232" t="s">
        <f>IF(データ貼付!D231="","",データ貼付!D231)</f>
        <v>98</v>
      </c>
      <c r="T232" s="1" t="s">
        <f>IF(P232="","","03-5851-7740")</f>
        <v>98</v>
      </c>
      <c r="V232" t="s">
        <f>IF(P232="","","121-0011")</f>
        <v>98</v>
      </c>
      <c r="W232" t="s">
        <f>IF(P232="","","東京都足立区中央本町3-5-3")</f>
        <v>98</v>
      </c>
      <c r="Y232" t="s">
        <f>IF(P232="","","株式会社Dealz")</f>
        <v>98</v>
      </c>
      <c r="AB232" t="s">
        <f>IF(P232="","",LEFT(データ貼付!AZ231,25))</f>
        <v>98</v>
      </c>
      <c r="AC232" t="s">
        <f>IF(P232="","",LEFT(データ貼付!BC231,30))</f>
        <v>98</v>
      </c>
      <c r="AH232" t="s">
        <f>IF(B232=2,データ貼付!AF231,"")</f>
        <v>98</v>
      </c>
      <c r="AI232" t="s">
        <f>IFERROR(AH232-ROUND(AH232*100/110,0),"")</f>
        <v>98</v>
      </c>
      <c r="AL232">
        <f>データ貼付!AL231</f>
        <v>0</v>
      </c>
      <c r="AM232">
        <f>データ貼付!AM231</f>
        <v>0</v>
      </c>
      <c r="AN232" t="s">
        <f>IF(B232="","","035851774001")</f>
        <v>98</v>
      </c>
      <c r="AP232" t="s">
        <f>IF(AN232="","","01")</f>
        <v>98</v>
      </c>
      <c r="BV232">
        <f>データ貼付!BV231</f>
        <v>0</v>
      </c>
    </row>
    <row r="233">
      <c r="B233" t="s">
        <f>IF(データ貼付!AN232="Cash on Delivery",2,IF(データ貼付!AN232="","",0))</f>
        <v>98</v>
      </c>
      <c r="E233" s="2" t="s">
        <f>IF(B233="","",TODAY())</f>
        <v>98</v>
      </c>
      <c r="F233" s="2" t="s">
        <f>IF(データ貼付!AW232="","",DATE(LEFT(データ貼付!AW232,4),MID(データ貼付!AW232,5,2),RIGHT(データ貼付!AW232,2)))</f>
        <v>98</v>
      </c>
      <c r="G233" t="s">
        <f>IF(データ貼付!AV232=4,1820,IF(データ貼付!AV232=12,1416,IF(データ貼付!AV232=14,1416,IF(データ貼付!AV232=16,1618,IF(データ貼付!AV232=1,"0812","")))))</f>
        <v>98</v>
      </c>
      <c r="I233" t="s">
        <f>IF(B233="","",IF(データ貼付!F232="","000-0000-0000",データ貼付!F232))</f>
        <v>98</v>
      </c>
      <c r="K233" t="s">
        <f>IF(データ貼付!M232="","",SUBSTITUTE(データ貼付!M232,"-",""))</f>
        <v>98</v>
      </c>
      <c r="L233" t="s">
        <f>LEFT(SUBSTITUTE(データ貼付!P232," ",""),16)</f>
        <v>98</v>
      </c>
      <c r="M233" t="s">
        <f>MID(SUBSTITUTE(データ貼付!P232," ",""),17,16)</f>
        <v>98</v>
      </c>
      <c r="N233" t="s">
        <f>MID(SUBSTITUTE(データ貼付!P232," ",""),33,16)</f>
        <v>98</v>
      </c>
      <c r="O233" t="s">
        <f>IF(データ貼付!L232="","",データ貼付!J232)</f>
        <v>98</v>
      </c>
      <c r="P233" t="s">
        <f>IF(データ貼付!D232="","",データ貼付!D232)</f>
        <v>98</v>
      </c>
      <c r="T233" s="1" t="s">
        <f>IF(P233="","","03-5851-7740")</f>
        <v>98</v>
      </c>
      <c r="V233" t="s">
        <f>IF(P233="","","121-0011")</f>
        <v>98</v>
      </c>
      <c r="W233" t="s">
        <f>IF(P233="","","東京都足立区中央本町3-5-3")</f>
        <v>98</v>
      </c>
      <c r="Y233" t="s">
        <f>IF(P233="","","株式会社Dealz")</f>
        <v>98</v>
      </c>
      <c r="AB233" t="s">
        <f>IF(P233="","",LEFT(データ貼付!AZ232,25))</f>
        <v>98</v>
      </c>
      <c r="AC233" t="s">
        <f>IF(P233="","",LEFT(データ貼付!BC232,30))</f>
        <v>98</v>
      </c>
      <c r="AH233" t="s">
        <f>IF(B233=2,データ貼付!AF232,"")</f>
        <v>98</v>
      </c>
      <c r="AI233" t="s">
        <f>IFERROR(AH233-ROUND(AH233*100/110,0),"")</f>
        <v>98</v>
      </c>
      <c r="AL233">
        <f>データ貼付!AL232</f>
        <v>0</v>
      </c>
      <c r="AM233">
        <f>データ貼付!AM232</f>
        <v>0</v>
      </c>
      <c r="AN233" t="s">
        <f>IF(B233="","","035851774001")</f>
        <v>98</v>
      </c>
      <c r="AP233" t="s">
        <f>IF(AN233="","","01")</f>
        <v>98</v>
      </c>
      <c r="BV233">
        <f>データ貼付!BV232</f>
        <v>0</v>
      </c>
    </row>
    <row r="234">
      <c r="B234" t="s">
        <f>IF(データ貼付!AN233="Cash on Delivery",2,IF(データ貼付!AN233="","",0))</f>
        <v>98</v>
      </c>
      <c r="E234" s="2" t="s">
        <f>IF(B234="","",TODAY())</f>
        <v>98</v>
      </c>
      <c r="F234" s="2" t="s">
        <f>IF(データ貼付!AW233="","",DATE(LEFT(データ貼付!AW233,4),MID(データ貼付!AW233,5,2),RIGHT(データ貼付!AW233,2)))</f>
        <v>98</v>
      </c>
      <c r="G234" t="s">
        <f>IF(データ貼付!AV233=4,1820,IF(データ貼付!AV233=12,1416,IF(データ貼付!AV233=14,1416,IF(データ貼付!AV233=16,1618,IF(データ貼付!AV233=1,"0812","")))))</f>
        <v>98</v>
      </c>
      <c r="I234" t="s">
        <f>IF(B234="","",IF(データ貼付!F233="","000-0000-0000",データ貼付!F233))</f>
        <v>98</v>
      </c>
      <c r="K234" t="s">
        <f>IF(データ貼付!M233="","",SUBSTITUTE(データ貼付!M233,"-",""))</f>
        <v>98</v>
      </c>
      <c r="L234" t="s">
        <f>LEFT(SUBSTITUTE(データ貼付!P233," ",""),16)</f>
        <v>98</v>
      </c>
      <c r="M234" t="s">
        <f>MID(SUBSTITUTE(データ貼付!P233," ",""),17,16)</f>
        <v>98</v>
      </c>
      <c r="N234" t="s">
        <f>MID(SUBSTITUTE(データ貼付!P233," ",""),33,16)</f>
        <v>98</v>
      </c>
      <c r="O234" t="s">
        <f>IF(データ貼付!L233="","",データ貼付!J233)</f>
        <v>98</v>
      </c>
      <c r="P234" t="s">
        <f>IF(データ貼付!D233="","",データ貼付!D233)</f>
        <v>98</v>
      </c>
      <c r="T234" s="1" t="s">
        <f>IF(P234="","","03-5851-7740")</f>
        <v>98</v>
      </c>
      <c r="V234" t="s">
        <f>IF(P234="","","121-0011")</f>
        <v>98</v>
      </c>
      <c r="W234" t="s">
        <f>IF(P234="","","東京都足立区中央本町3-5-3")</f>
        <v>98</v>
      </c>
      <c r="Y234" t="s">
        <f>IF(P234="","","株式会社Dealz")</f>
        <v>98</v>
      </c>
      <c r="AB234" t="s">
        <f>IF(P234="","",LEFT(データ貼付!AZ233,25))</f>
        <v>98</v>
      </c>
      <c r="AC234" t="s">
        <f>IF(P234="","",LEFT(データ貼付!BC233,30))</f>
        <v>98</v>
      </c>
      <c r="AH234" t="s">
        <f>IF(B234=2,データ貼付!AF233,"")</f>
        <v>98</v>
      </c>
      <c r="AI234" t="s">
        <f>IFERROR(AH234-ROUND(AH234*100/110,0),"")</f>
        <v>98</v>
      </c>
      <c r="AL234">
        <f>データ貼付!AL233</f>
        <v>0</v>
      </c>
      <c r="AM234">
        <f>データ貼付!AM233</f>
        <v>0</v>
      </c>
      <c r="AN234" t="s">
        <f>IF(B234="","","035851774001")</f>
        <v>98</v>
      </c>
      <c r="AP234" t="s">
        <f>IF(AN234="","","01")</f>
        <v>98</v>
      </c>
      <c r="BV234">
        <f>データ貼付!BV233</f>
        <v>0</v>
      </c>
    </row>
    <row r="235">
      <c r="B235" t="s">
        <f>IF(データ貼付!AN234="Cash on Delivery",2,IF(データ貼付!AN234="","",0))</f>
        <v>98</v>
      </c>
      <c r="E235" s="2" t="s">
        <f>IF(B235="","",TODAY())</f>
        <v>98</v>
      </c>
      <c r="F235" s="2" t="s">
        <f>IF(データ貼付!AW234="","",DATE(LEFT(データ貼付!AW234,4),MID(データ貼付!AW234,5,2),RIGHT(データ貼付!AW234,2)))</f>
        <v>98</v>
      </c>
      <c r="G235" t="s">
        <f>IF(データ貼付!AV234=4,1820,IF(データ貼付!AV234=12,1416,IF(データ貼付!AV234=14,1416,IF(データ貼付!AV234=16,1618,IF(データ貼付!AV234=1,"0812","")))))</f>
        <v>98</v>
      </c>
      <c r="I235" t="s">
        <f>IF(B235="","",IF(データ貼付!F234="","000-0000-0000",データ貼付!F234))</f>
        <v>98</v>
      </c>
      <c r="K235" t="s">
        <f>IF(データ貼付!M234="","",SUBSTITUTE(データ貼付!M234,"-",""))</f>
        <v>98</v>
      </c>
      <c r="L235" t="s">
        <f>LEFT(SUBSTITUTE(データ貼付!P234," ",""),16)</f>
        <v>98</v>
      </c>
      <c r="M235" t="s">
        <f>MID(SUBSTITUTE(データ貼付!P234," ",""),17,16)</f>
        <v>98</v>
      </c>
      <c r="N235" t="s">
        <f>MID(SUBSTITUTE(データ貼付!P234," ",""),33,16)</f>
        <v>98</v>
      </c>
      <c r="O235" t="s">
        <f>IF(データ貼付!L234="","",データ貼付!J234)</f>
        <v>98</v>
      </c>
      <c r="P235" t="s">
        <f>IF(データ貼付!D234="","",データ貼付!D234)</f>
        <v>98</v>
      </c>
      <c r="T235" s="1" t="s">
        <f>IF(P235="","","03-5851-7740")</f>
        <v>98</v>
      </c>
      <c r="V235" t="s">
        <f>IF(P235="","","121-0011")</f>
        <v>98</v>
      </c>
      <c r="W235" t="s">
        <f>IF(P235="","","東京都足立区中央本町3-5-3")</f>
        <v>98</v>
      </c>
      <c r="Y235" t="s">
        <f>IF(P235="","","株式会社Dealz")</f>
        <v>98</v>
      </c>
      <c r="AB235" t="s">
        <f>IF(P235="","",LEFT(データ貼付!AZ234,25))</f>
        <v>98</v>
      </c>
      <c r="AC235" t="s">
        <f>IF(P235="","",LEFT(データ貼付!BC234,30))</f>
        <v>98</v>
      </c>
      <c r="AH235" t="s">
        <f>IF(B235=2,データ貼付!AF234,"")</f>
        <v>98</v>
      </c>
      <c r="AI235" t="s">
        <f>IFERROR(AH235-ROUND(AH235*100/110,0),"")</f>
        <v>98</v>
      </c>
      <c r="AL235">
        <f>データ貼付!AL234</f>
        <v>0</v>
      </c>
      <c r="AM235">
        <f>データ貼付!AM234</f>
        <v>0</v>
      </c>
      <c r="AN235" t="s">
        <f>IF(B235="","","035851774001")</f>
        <v>98</v>
      </c>
      <c r="AP235" t="s">
        <f>IF(AN235="","","01")</f>
        <v>98</v>
      </c>
      <c r="BV235">
        <f>データ貼付!BV234</f>
        <v>0</v>
      </c>
    </row>
    <row r="236">
      <c r="B236" t="s">
        <f>IF(データ貼付!AN235="Cash on Delivery",2,IF(データ貼付!AN235="","",0))</f>
        <v>98</v>
      </c>
      <c r="E236" s="2" t="s">
        <f>IF(B236="","",TODAY())</f>
        <v>98</v>
      </c>
      <c r="F236" s="2" t="s">
        <f>IF(データ貼付!AW235="","",DATE(LEFT(データ貼付!AW235,4),MID(データ貼付!AW235,5,2),RIGHT(データ貼付!AW235,2)))</f>
        <v>98</v>
      </c>
      <c r="G236" t="s">
        <f>IF(データ貼付!AV235=4,1820,IF(データ貼付!AV235=12,1416,IF(データ貼付!AV235=14,1416,IF(データ貼付!AV235=16,1618,IF(データ貼付!AV235=1,"0812","")))))</f>
        <v>98</v>
      </c>
      <c r="I236" t="s">
        <f>IF(B236="","",IF(データ貼付!F235="","000-0000-0000",データ貼付!F235))</f>
        <v>98</v>
      </c>
      <c r="K236" t="s">
        <f>IF(データ貼付!M235="","",SUBSTITUTE(データ貼付!M235,"-",""))</f>
        <v>98</v>
      </c>
      <c r="L236" t="s">
        <f>LEFT(SUBSTITUTE(データ貼付!P235," ",""),16)</f>
        <v>98</v>
      </c>
      <c r="M236" t="s">
        <f>MID(SUBSTITUTE(データ貼付!P235," ",""),17,16)</f>
        <v>98</v>
      </c>
      <c r="N236" t="s">
        <f>MID(SUBSTITUTE(データ貼付!P235," ",""),33,16)</f>
        <v>98</v>
      </c>
      <c r="O236" t="s">
        <f>IF(データ貼付!L235="","",データ貼付!J235)</f>
        <v>98</v>
      </c>
      <c r="P236" t="s">
        <f>IF(データ貼付!D235="","",データ貼付!D235)</f>
        <v>98</v>
      </c>
      <c r="T236" s="1" t="s">
        <f>IF(P236="","","03-5851-7740")</f>
        <v>98</v>
      </c>
      <c r="V236" t="s">
        <f>IF(P236="","","121-0011")</f>
        <v>98</v>
      </c>
      <c r="W236" t="s">
        <f>IF(P236="","","東京都足立区中央本町3-5-3")</f>
        <v>98</v>
      </c>
      <c r="Y236" t="s">
        <f>IF(P236="","","株式会社Dealz")</f>
        <v>98</v>
      </c>
      <c r="AB236" t="s">
        <f>IF(P236="","",LEFT(データ貼付!AZ235,25))</f>
        <v>98</v>
      </c>
      <c r="AC236" t="s">
        <f>IF(P236="","",LEFT(データ貼付!BC235,30))</f>
        <v>98</v>
      </c>
      <c r="AH236" t="s">
        <f>IF(B236=2,データ貼付!AF235,"")</f>
        <v>98</v>
      </c>
      <c r="AI236" t="s">
        <f>IFERROR(AH236-ROUND(AH236*100/110,0),"")</f>
        <v>98</v>
      </c>
      <c r="AL236">
        <f>データ貼付!AL235</f>
        <v>0</v>
      </c>
      <c r="AM236">
        <f>データ貼付!AM235</f>
        <v>0</v>
      </c>
      <c r="AN236" t="s">
        <f>IF(B236="","","035851774001")</f>
        <v>98</v>
      </c>
      <c r="AP236" t="s">
        <f>IF(AN236="","","01")</f>
        <v>98</v>
      </c>
      <c r="BV236">
        <f>データ貼付!BV235</f>
        <v>0</v>
      </c>
    </row>
    <row r="237">
      <c r="B237" t="s">
        <f>IF(データ貼付!AN236="Cash on Delivery",2,IF(データ貼付!AN236="","",0))</f>
        <v>98</v>
      </c>
      <c r="E237" s="2" t="s">
        <f>IF(B237="","",TODAY())</f>
        <v>98</v>
      </c>
      <c r="F237" s="2" t="s">
        <f>IF(データ貼付!AW236="","",DATE(LEFT(データ貼付!AW236,4),MID(データ貼付!AW236,5,2),RIGHT(データ貼付!AW236,2)))</f>
        <v>98</v>
      </c>
      <c r="G237" t="s">
        <f>IF(データ貼付!AV236=4,1820,IF(データ貼付!AV236=12,1416,IF(データ貼付!AV236=14,1416,IF(データ貼付!AV236=16,1618,IF(データ貼付!AV236=1,"0812","")))))</f>
        <v>98</v>
      </c>
      <c r="I237" t="s">
        <f>IF(B237="","",IF(データ貼付!F236="","000-0000-0000",データ貼付!F236))</f>
        <v>98</v>
      </c>
      <c r="K237" t="s">
        <f>IF(データ貼付!M236="","",SUBSTITUTE(データ貼付!M236,"-",""))</f>
        <v>98</v>
      </c>
      <c r="L237" t="s">
        <f>LEFT(SUBSTITUTE(データ貼付!P236," ",""),16)</f>
        <v>98</v>
      </c>
      <c r="M237" t="s">
        <f>MID(SUBSTITUTE(データ貼付!P236," ",""),17,16)</f>
        <v>98</v>
      </c>
      <c r="N237" t="s">
        <f>MID(SUBSTITUTE(データ貼付!P236," ",""),33,16)</f>
        <v>98</v>
      </c>
      <c r="O237" t="s">
        <f>IF(データ貼付!L236="","",データ貼付!J236)</f>
        <v>98</v>
      </c>
      <c r="P237" t="s">
        <f>IF(データ貼付!D236="","",データ貼付!D236)</f>
        <v>98</v>
      </c>
      <c r="T237" s="1" t="s">
        <f>IF(P237="","","03-5851-7740")</f>
        <v>98</v>
      </c>
      <c r="V237" t="s">
        <f>IF(P237="","","121-0011")</f>
        <v>98</v>
      </c>
      <c r="W237" t="s">
        <f>IF(P237="","","東京都足立区中央本町3-5-3")</f>
        <v>98</v>
      </c>
      <c r="Y237" t="s">
        <f>IF(P237="","","株式会社Dealz")</f>
        <v>98</v>
      </c>
      <c r="AB237" t="s">
        <f>IF(P237="","",LEFT(データ貼付!AZ236,25))</f>
        <v>98</v>
      </c>
      <c r="AC237" t="s">
        <f>IF(P237="","",LEFT(データ貼付!BC236,30))</f>
        <v>98</v>
      </c>
      <c r="AH237" t="s">
        <f>IF(B237=2,データ貼付!AF236,"")</f>
        <v>98</v>
      </c>
      <c r="AI237" t="s">
        <f>IFERROR(AH237-ROUND(AH237*100/110,0),"")</f>
        <v>98</v>
      </c>
      <c r="AL237">
        <f>データ貼付!AL236</f>
        <v>0</v>
      </c>
      <c r="AM237">
        <f>データ貼付!AM236</f>
        <v>0</v>
      </c>
      <c r="AN237" t="s">
        <f>IF(B237="","","035851774001")</f>
        <v>98</v>
      </c>
      <c r="AP237" t="s">
        <f>IF(AN237="","","01")</f>
        <v>98</v>
      </c>
      <c r="BV237">
        <f>データ貼付!BV236</f>
        <v>0</v>
      </c>
    </row>
    <row r="238">
      <c r="B238" t="s">
        <f>IF(データ貼付!AN237="Cash on Delivery",2,IF(データ貼付!AN237="","",0))</f>
        <v>98</v>
      </c>
      <c r="E238" s="2" t="s">
        <f>IF(B238="","",TODAY())</f>
        <v>98</v>
      </c>
      <c r="F238" s="2" t="s">
        <f>IF(データ貼付!AW237="","",DATE(LEFT(データ貼付!AW237,4),MID(データ貼付!AW237,5,2),RIGHT(データ貼付!AW237,2)))</f>
        <v>98</v>
      </c>
      <c r="G238" t="s">
        <f>IF(データ貼付!AV237=4,1820,IF(データ貼付!AV237=12,1416,IF(データ貼付!AV237=14,1416,IF(データ貼付!AV237=16,1618,IF(データ貼付!AV237=1,"0812","")))))</f>
        <v>98</v>
      </c>
      <c r="I238" t="s">
        <f>IF(B238="","",IF(データ貼付!F237="","000-0000-0000",データ貼付!F237))</f>
        <v>98</v>
      </c>
      <c r="K238" t="s">
        <f>IF(データ貼付!M237="","",SUBSTITUTE(データ貼付!M237,"-",""))</f>
        <v>98</v>
      </c>
      <c r="L238" t="s">
        <f>LEFT(SUBSTITUTE(データ貼付!P237," ",""),16)</f>
        <v>98</v>
      </c>
      <c r="M238" t="s">
        <f>MID(SUBSTITUTE(データ貼付!P237," ",""),17,16)</f>
        <v>98</v>
      </c>
      <c r="N238" t="s">
        <f>MID(SUBSTITUTE(データ貼付!P237," ",""),33,16)</f>
        <v>98</v>
      </c>
      <c r="O238" t="s">
        <f>IF(データ貼付!L237="","",データ貼付!J237)</f>
        <v>98</v>
      </c>
      <c r="P238" t="s">
        <f>IF(データ貼付!D237="","",データ貼付!D237)</f>
        <v>98</v>
      </c>
      <c r="T238" s="1" t="s">
        <f>IF(P238="","","03-5851-7740")</f>
        <v>98</v>
      </c>
      <c r="V238" t="s">
        <f>IF(P238="","","121-0011")</f>
        <v>98</v>
      </c>
      <c r="W238" t="s">
        <f>IF(P238="","","東京都足立区中央本町3-5-3")</f>
        <v>98</v>
      </c>
      <c r="Y238" t="s">
        <f>IF(P238="","","株式会社Dealz")</f>
        <v>98</v>
      </c>
      <c r="AB238" t="s">
        <f>IF(P238="","",LEFT(データ貼付!AZ237,25))</f>
        <v>98</v>
      </c>
      <c r="AC238" t="s">
        <f>IF(P238="","",LEFT(データ貼付!BC237,30))</f>
        <v>98</v>
      </c>
      <c r="AH238" t="s">
        <f>IF(B238=2,データ貼付!AF237,"")</f>
        <v>98</v>
      </c>
      <c r="AI238" t="s">
        <f>IFERROR(AH238-ROUND(AH238*100/110,0),"")</f>
        <v>98</v>
      </c>
      <c r="AL238">
        <f>データ貼付!AL237</f>
        <v>0</v>
      </c>
      <c r="AM238">
        <f>データ貼付!AM237</f>
        <v>0</v>
      </c>
      <c r="AN238" t="s">
        <f>IF(B238="","","035851774001")</f>
        <v>98</v>
      </c>
      <c r="AP238" t="s">
        <f>IF(AN238="","","01")</f>
        <v>98</v>
      </c>
      <c r="BV238">
        <f>データ貼付!BV237</f>
        <v>0</v>
      </c>
    </row>
    <row r="239">
      <c r="B239" t="s">
        <f>IF(データ貼付!AN238="Cash on Delivery",2,IF(データ貼付!AN238="","",0))</f>
        <v>98</v>
      </c>
      <c r="E239" s="2" t="s">
        <f>IF(B239="","",TODAY())</f>
        <v>98</v>
      </c>
      <c r="F239" s="2" t="s">
        <f>IF(データ貼付!AW238="","",DATE(LEFT(データ貼付!AW238,4),MID(データ貼付!AW238,5,2),RIGHT(データ貼付!AW238,2)))</f>
        <v>98</v>
      </c>
      <c r="G239" t="s">
        <f>IF(データ貼付!AV238=4,1820,IF(データ貼付!AV238=12,1416,IF(データ貼付!AV238=14,1416,IF(データ貼付!AV238=16,1618,IF(データ貼付!AV238=1,"0812","")))))</f>
        <v>98</v>
      </c>
      <c r="I239" t="s">
        <f>IF(B239="","",IF(データ貼付!F238="","000-0000-0000",データ貼付!F238))</f>
        <v>98</v>
      </c>
      <c r="K239" t="s">
        <f>IF(データ貼付!M238="","",SUBSTITUTE(データ貼付!M238,"-",""))</f>
        <v>98</v>
      </c>
      <c r="L239" t="s">
        <f>LEFT(SUBSTITUTE(データ貼付!P238," ",""),16)</f>
        <v>98</v>
      </c>
      <c r="M239" t="s">
        <f>MID(SUBSTITUTE(データ貼付!P238," ",""),17,16)</f>
        <v>98</v>
      </c>
      <c r="N239" t="s">
        <f>MID(SUBSTITUTE(データ貼付!P238," ",""),33,16)</f>
        <v>98</v>
      </c>
      <c r="O239" t="s">
        <f>IF(データ貼付!L238="","",データ貼付!J238)</f>
        <v>98</v>
      </c>
      <c r="P239" t="s">
        <f>IF(データ貼付!D238="","",データ貼付!D238)</f>
        <v>98</v>
      </c>
      <c r="T239" s="1" t="s">
        <f>IF(P239="","","03-5851-7740")</f>
        <v>98</v>
      </c>
      <c r="V239" t="s">
        <f>IF(P239="","","121-0011")</f>
        <v>98</v>
      </c>
      <c r="W239" t="s">
        <f>IF(P239="","","東京都足立区中央本町3-5-3")</f>
        <v>98</v>
      </c>
      <c r="Y239" t="s">
        <f>IF(P239="","","株式会社Dealz")</f>
        <v>98</v>
      </c>
      <c r="AB239" t="s">
        <f>IF(P239="","",LEFT(データ貼付!AZ238,25))</f>
        <v>98</v>
      </c>
      <c r="AC239" t="s">
        <f>IF(P239="","",LEFT(データ貼付!BC238,30))</f>
        <v>98</v>
      </c>
      <c r="AH239" t="s">
        <f>IF(B239=2,データ貼付!AF238,"")</f>
        <v>98</v>
      </c>
      <c r="AI239" t="s">
        <f>IFERROR(AH239-ROUND(AH239*100/110,0),"")</f>
        <v>98</v>
      </c>
      <c r="AL239">
        <f>データ貼付!AL238</f>
        <v>0</v>
      </c>
      <c r="AM239">
        <f>データ貼付!AM238</f>
        <v>0</v>
      </c>
      <c r="AN239" t="s">
        <f>IF(B239="","","035851774001")</f>
        <v>98</v>
      </c>
      <c r="AP239" t="s">
        <f>IF(AN239="","","01")</f>
        <v>98</v>
      </c>
      <c r="BV239">
        <f>データ貼付!BV238</f>
        <v>0</v>
      </c>
    </row>
    <row r="240">
      <c r="B240" t="s">
        <f>IF(データ貼付!AN239="Cash on Delivery",2,IF(データ貼付!AN239="","",0))</f>
        <v>98</v>
      </c>
      <c r="E240" s="2" t="s">
        <f>IF(B240="","",TODAY())</f>
        <v>98</v>
      </c>
      <c r="F240" s="2" t="s">
        <f>IF(データ貼付!AW239="","",DATE(LEFT(データ貼付!AW239,4),MID(データ貼付!AW239,5,2),RIGHT(データ貼付!AW239,2)))</f>
        <v>98</v>
      </c>
      <c r="G240" t="s">
        <f>IF(データ貼付!AV239=4,1820,IF(データ貼付!AV239=12,1416,IF(データ貼付!AV239=14,1416,IF(データ貼付!AV239=16,1618,IF(データ貼付!AV239=1,"0812","")))))</f>
        <v>98</v>
      </c>
      <c r="I240" t="s">
        <f>IF(B240="","",IF(データ貼付!F239="","000-0000-0000",データ貼付!F239))</f>
        <v>98</v>
      </c>
      <c r="K240" t="s">
        <f>IF(データ貼付!M239="","",SUBSTITUTE(データ貼付!M239,"-",""))</f>
        <v>98</v>
      </c>
      <c r="L240" t="s">
        <f>LEFT(SUBSTITUTE(データ貼付!P239," ",""),16)</f>
        <v>98</v>
      </c>
      <c r="M240" t="s">
        <f>MID(SUBSTITUTE(データ貼付!P239," ",""),17,16)</f>
        <v>98</v>
      </c>
      <c r="N240" t="s">
        <f>MID(SUBSTITUTE(データ貼付!P239," ",""),33,16)</f>
        <v>98</v>
      </c>
      <c r="O240" t="s">
        <f>IF(データ貼付!L239="","",データ貼付!J239)</f>
        <v>98</v>
      </c>
      <c r="P240" t="s">
        <f>IF(データ貼付!D239="","",データ貼付!D239)</f>
        <v>98</v>
      </c>
      <c r="T240" s="1" t="s">
        <f>IF(P240="","","03-5851-7740")</f>
        <v>98</v>
      </c>
      <c r="V240" t="s">
        <f>IF(P240="","","121-0011")</f>
        <v>98</v>
      </c>
      <c r="W240" t="s">
        <f>IF(P240="","","東京都足立区中央本町3-5-3")</f>
        <v>98</v>
      </c>
      <c r="Y240" t="s">
        <f>IF(P240="","","株式会社Dealz")</f>
        <v>98</v>
      </c>
      <c r="AB240" t="s">
        <f>IF(P240="","",LEFT(データ貼付!AZ239,25))</f>
        <v>98</v>
      </c>
      <c r="AC240" t="s">
        <f>IF(P240="","",LEFT(データ貼付!BC239,30))</f>
        <v>98</v>
      </c>
      <c r="AH240" t="s">
        <f>IF(B240=2,データ貼付!AF239,"")</f>
        <v>98</v>
      </c>
      <c r="AI240" t="s">
        <f>IFERROR(AH240-ROUND(AH240*100/110,0),"")</f>
        <v>98</v>
      </c>
      <c r="AL240">
        <f>データ貼付!AL239</f>
        <v>0</v>
      </c>
      <c r="AM240">
        <f>データ貼付!AM239</f>
        <v>0</v>
      </c>
      <c r="AN240" t="s">
        <f>IF(B240="","","035851774001")</f>
        <v>98</v>
      </c>
      <c r="AP240" t="s">
        <f>IF(AN240="","","01")</f>
        <v>98</v>
      </c>
      <c r="BV240">
        <f>データ貼付!BV239</f>
        <v>0</v>
      </c>
    </row>
    <row r="241">
      <c r="B241" t="s">
        <f>IF(データ貼付!AN240="Cash on Delivery",2,IF(データ貼付!AN240="","",0))</f>
        <v>98</v>
      </c>
      <c r="E241" s="2" t="s">
        <f>IF(B241="","",TODAY())</f>
        <v>98</v>
      </c>
      <c r="F241" s="2" t="s">
        <f>IF(データ貼付!AW240="","",DATE(LEFT(データ貼付!AW240,4),MID(データ貼付!AW240,5,2),RIGHT(データ貼付!AW240,2)))</f>
        <v>98</v>
      </c>
      <c r="G241" t="s">
        <f>IF(データ貼付!AV240=4,1820,IF(データ貼付!AV240=12,1416,IF(データ貼付!AV240=14,1416,IF(データ貼付!AV240=16,1618,IF(データ貼付!AV240=1,"0812","")))))</f>
        <v>98</v>
      </c>
      <c r="I241" t="s">
        <f>IF(B241="","",IF(データ貼付!F240="","000-0000-0000",データ貼付!F240))</f>
        <v>98</v>
      </c>
      <c r="K241" t="s">
        <f>IF(データ貼付!M240="","",SUBSTITUTE(データ貼付!M240,"-",""))</f>
        <v>98</v>
      </c>
      <c r="L241" t="s">
        <f>LEFT(SUBSTITUTE(データ貼付!P240," ",""),16)</f>
        <v>98</v>
      </c>
      <c r="M241" t="s">
        <f>MID(SUBSTITUTE(データ貼付!P240," ",""),17,16)</f>
        <v>98</v>
      </c>
      <c r="N241" t="s">
        <f>MID(SUBSTITUTE(データ貼付!P240," ",""),33,16)</f>
        <v>98</v>
      </c>
      <c r="O241" t="s">
        <f>IF(データ貼付!L240="","",データ貼付!J240)</f>
        <v>98</v>
      </c>
      <c r="P241" t="s">
        <f>IF(データ貼付!D240="","",データ貼付!D240)</f>
        <v>98</v>
      </c>
      <c r="T241" s="1" t="s">
        <f>IF(P241="","","03-5851-7740")</f>
        <v>98</v>
      </c>
      <c r="V241" t="s">
        <f>IF(P241="","","121-0011")</f>
        <v>98</v>
      </c>
      <c r="W241" t="s">
        <f>IF(P241="","","東京都足立区中央本町3-5-3")</f>
        <v>98</v>
      </c>
      <c r="Y241" t="s">
        <f>IF(P241="","","株式会社Dealz")</f>
        <v>98</v>
      </c>
      <c r="AB241" t="s">
        <f>IF(P241="","",LEFT(データ貼付!AZ240,25))</f>
        <v>98</v>
      </c>
      <c r="AC241" t="s">
        <f>IF(P241="","",LEFT(データ貼付!BC240,30))</f>
        <v>98</v>
      </c>
      <c r="AH241" t="s">
        <f>IF(B241=2,データ貼付!AF240,"")</f>
        <v>98</v>
      </c>
      <c r="AI241" t="s">
        <f>IFERROR(AH241-ROUND(AH241*100/110,0),"")</f>
        <v>98</v>
      </c>
      <c r="AL241">
        <f>データ貼付!AL240</f>
        <v>0</v>
      </c>
      <c r="AM241">
        <f>データ貼付!AM240</f>
        <v>0</v>
      </c>
      <c r="AN241" t="s">
        <f>IF(B241="","","035851774001")</f>
        <v>98</v>
      </c>
      <c r="AP241" t="s">
        <f>IF(AN241="","","01")</f>
        <v>98</v>
      </c>
      <c r="BV241">
        <f>データ貼付!BV240</f>
        <v>0</v>
      </c>
    </row>
    <row r="242">
      <c r="B242" t="s">
        <f>IF(データ貼付!AN241="Cash on Delivery",2,IF(データ貼付!AN241="","",0))</f>
        <v>98</v>
      </c>
      <c r="E242" s="2" t="s">
        <f>IF(B242="","",TODAY())</f>
        <v>98</v>
      </c>
      <c r="F242" s="2" t="s">
        <f>IF(データ貼付!AW241="","",DATE(LEFT(データ貼付!AW241,4),MID(データ貼付!AW241,5,2),RIGHT(データ貼付!AW241,2)))</f>
        <v>98</v>
      </c>
      <c r="G242" t="s">
        <f>IF(データ貼付!AV241=4,1820,IF(データ貼付!AV241=12,1416,IF(データ貼付!AV241=14,1416,IF(データ貼付!AV241=16,1618,IF(データ貼付!AV241=1,"0812","")))))</f>
        <v>98</v>
      </c>
      <c r="I242" t="s">
        <f>IF(B242="","",IF(データ貼付!F241="","000-0000-0000",データ貼付!F241))</f>
        <v>98</v>
      </c>
      <c r="K242" t="s">
        <f>IF(データ貼付!M241="","",SUBSTITUTE(データ貼付!M241,"-",""))</f>
        <v>98</v>
      </c>
      <c r="L242" t="s">
        <f>LEFT(SUBSTITUTE(データ貼付!P241," ",""),16)</f>
        <v>98</v>
      </c>
      <c r="M242" t="s">
        <f>MID(SUBSTITUTE(データ貼付!P241," ",""),17,16)</f>
        <v>98</v>
      </c>
      <c r="N242" t="s">
        <f>MID(SUBSTITUTE(データ貼付!P241," ",""),33,16)</f>
        <v>98</v>
      </c>
      <c r="O242" t="s">
        <f>IF(データ貼付!L241="","",データ貼付!J241)</f>
        <v>98</v>
      </c>
      <c r="P242" t="s">
        <f>IF(データ貼付!D241="","",データ貼付!D241)</f>
        <v>98</v>
      </c>
      <c r="T242" s="1" t="s">
        <f>IF(P242="","","03-5851-7740")</f>
        <v>98</v>
      </c>
      <c r="V242" t="s">
        <f>IF(P242="","","121-0011")</f>
        <v>98</v>
      </c>
      <c r="W242" t="s">
        <f>IF(P242="","","東京都足立区中央本町3-5-3")</f>
        <v>98</v>
      </c>
      <c r="Y242" t="s">
        <f>IF(P242="","","株式会社Dealz")</f>
        <v>98</v>
      </c>
      <c r="AB242" t="s">
        <f>IF(P242="","",LEFT(データ貼付!AZ241,25))</f>
        <v>98</v>
      </c>
      <c r="AC242" t="s">
        <f>IF(P242="","",LEFT(データ貼付!BC241,30))</f>
        <v>98</v>
      </c>
      <c r="AH242" t="s">
        <f>IF(B242=2,データ貼付!AF241,"")</f>
        <v>98</v>
      </c>
      <c r="AI242" t="s">
        <f>IFERROR(AH242-ROUND(AH242*100/110,0),"")</f>
        <v>98</v>
      </c>
      <c r="AL242">
        <f>データ貼付!AL241</f>
        <v>0</v>
      </c>
      <c r="AM242">
        <f>データ貼付!AM241</f>
        <v>0</v>
      </c>
      <c r="AN242" t="s">
        <f>IF(B242="","","035851774001")</f>
        <v>98</v>
      </c>
      <c r="AP242" t="s">
        <f>IF(AN242="","","01")</f>
        <v>98</v>
      </c>
      <c r="BV242">
        <f>データ貼付!BV241</f>
        <v>0</v>
      </c>
    </row>
    <row r="243">
      <c r="B243" t="s">
        <f>IF(データ貼付!AN242="Cash on Delivery",2,IF(データ貼付!AN242="","",0))</f>
        <v>98</v>
      </c>
      <c r="E243" s="2" t="s">
        <f>IF(B243="","",TODAY())</f>
        <v>98</v>
      </c>
      <c r="F243" s="2" t="s">
        <f>IF(データ貼付!AW242="","",DATE(LEFT(データ貼付!AW242,4),MID(データ貼付!AW242,5,2),RIGHT(データ貼付!AW242,2)))</f>
        <v>98</v>
      </c>
      <c r="G243" t="s">
        <f>IF(データ貼付!AV242=4,1820,IF(データ貼付!AV242=12,1416,IF(データ貼付!AV242=14,1416,IF(データ貼付!AV242=16,1618,IF(データ貼付!AV242=1,"0812","")))))</f>
        <v>98</v>
      </c>
      <c r="I243" t="s">
        <f>IF(B243="","",IF(データ貼付!F242="","000-0000-0000",データ貼付!F242))</f>
        <v>98</v>
      </c>
      <c r="K243" t="s">
        <f>IF(データ貼付!M242="","",SUBSTITUTE(データ貼付!M242,"-",""))</f>
        <v>98</v>
      </c>
      <c r="L243" t="s">
        <f>LEFT(SUBSTITUTE(データ貼付!P242," ",""),16)</f>
        <v>98</v>
      </c>
      <c r="M243" t="s">
        <f>MID(SUBSTITUTE(データ貼付!P242," ",""),17,16)</f>
        <v>98</v>
      </c>
      <c r="N243" t="s">
        <f>MID(SUBSTITUTE(データ貼付!P242," ",""),33,16)</f>
        <v>98</v>
      </c>
      <c r="O243" t="s">
        <f>IF(データ貼付!L242="","",データ貼付!J242)</f>
        <v>98</v>
      </c>
      <c r="P243" t="s">
        <f>IF(データ貼付!D242="","",データ貼付!D242)</f>
        <v>98</v>
      </c>
      <c r="T243" s="1" t="s">
        <f>IF(P243="","","03-5851-7740")</f>
        <v>98</v>
      </c>
      <c r="V243" t="s">
        <f>IF(P243="","","121-0011")</f>
        <v>98</v>
      </c>
      <c r="W243" t="s">
        <f>IF(P243="","","東京都足立区中央本町3-5-3")</f>
        <v>98</v>
      </c>
      <c r="Y243" t="s">
        <f>IF(P243="","","株式会社Dealz")</f>
        <v>98</v>
      </c>
      <c r="AB243" t="s">
        <f>IF(P243="","",LEFT(データ貼付!AZ242,25))</f>
        <v>98</v>
      </c>
      <c r="AC243" t="s">
        <f>IF(P243="","",LEFT(データ貼付!BC242,30))</f>
        <v>98</v>
      </c>
      <c r="AH243" t="s">
        <f>IF(B243=2,データ貼付!AF242,"")</f>
        <v>98</v>
      </c>
      <c r="AI243" t="s">
        <f>IFERROR(AH243-ROUND(AH243*100/110,0),"")</f>
        <v>98</v>
      </c>
      <c r="AL243">
        <f>データ貼付!AL242</f>
        <v>0</v>
      </c>
      <c r="AM243">
        <f>データ貼付!AM242</f>
        <v>0</v>
      </c>
      <c r="AN243" t="s">
        <f>IF(B243="","","035851774001")</f>
        <v>98</v>
      </c>
      <c r="AP243" t="s">
        <f>IF(AN243="","","01")</f>
        <v>98</v>
      </c>
      <c r="BV243">
        <f>データ貼付!BV242</f>
        <v>0</v>
      </c>
    </row>
    <row r="244">
      <c r="B244" t="s">
        <f>IF(データ貼付!AN243="Cash on Delivery",2,IF(データ貼付!AN243="","",0))</f>
        <v>98</v>
      </c>
      <c r="E244" s="2" t="s">
        <f>IF(B244="","",TODAY())</f>
        <v>98</v>
      </c>
      <c r="F244" s="2" t="s">
        <f>IF(データ貼付!AW243="","",DATE(LEFT(データ貼付!AW243,4),MID(データ貼付!AW243,5,2),RIGHT(データ貼付!AW243,2)))</f>
        <v>98</v>
      </c>
      <c r="G244" t="s">
        <f>IF(データ貼付!AV243=4,1820,IF(データ貼付!AV243=12,1416,IF(データ貼付!AV243=14,1416,IF(データ貼付!AV243=16,1618,IF(データ貼付!AV243=1,"0812","")))))</f>
        <v>98</v>
      </c>
      <c r="I244" t="s">
        <f>IF(B244="","",IF(データ貼付!F243="","000-0000-0000",データ貼付!F243))</f>
        <v>98</v>
      </c>
      <c r="K244" t="s">
        <f>IF(データ貼付!M243="","",SUBSTITUTE(データ貼付!M243,"-",""))</f>
        <v>98</v>
      </c>
      <c r="L244" t="s">
        <f>LEFT(SUBSTITUTE(データ貼付!P243," ",""),16)</f>
        <v>98</v>
      </c>
      <c r="M244" t="s">
        <f>MID(SUBSTITUTE(データ貼付!P243," ",""),17,16)</f>
        <v>98</v>
      </c>
      <c r="N244" t="s">
        <f>MID(SUBSTITUTE(データ貼付!P243," ",""),33,16)</f>
        <v>98</v>
      </c>
      <c r="O244" t="s">
        <f>IF(データ貼付!L243="","",データ貼付!J243)</f>
        <v>98</v>
      </c>
      <c r="P244" t="s">
        <f>IF(データ貼付!D243="","",データ貼付!D243)</f>
        <v>98</v>
      </c>
      <c r="T244" s="1" t="s">
        <f>IF(P244="","","03-5851-7740")</f>
        <v>98</v>
      </c>
      <c r="V244" t="s">
        <f>IF(P244="","","121-0011")</f>
        <v>98</v>
      </c>
      <c r="W244" t="s">
        <f>IF(P244="","","東京都足立区中央本町3-5-3")</f>
        <v>98</v>
      </c>
      <c r="Y244" t="s">
        <f>IF(P244="","","株式会社Dealz")</f>
        <v>98</v>
      </c>
      <c r="AB244" t="s">
        <f>IF(P244="","",LEFT(データ貼付!AZ243,25))</f>
        <v>98</v>
      </c>
      <c r="AC244" t="s">
        <f>IF(P244="","",LEFT(データ貼付!BC243,30))</f>
        <v>98</v>
      </c>
      <c r="AH244" t="s">
        <f>IF(B244=2,データ貼付!AF243,"")</f>
        <v>98</v>
      </c>
      <c r="AI244" t="s">
        <f>IFERROR(AH244-ROUND(AH244*100/110,0),"")</f>
        <v>98</v>
      </c>
      <c r="AL244">
        <f>データ貼付!AL243</f>
        <v>0</v>
      </c>
      <c r="AM244">
        <f>データ貼付!AM243</f>
        <v>0</v>
      </c>
      <c r="AN244" t="s">
        <f>IF(B244="","","035851774001")</f>
        <v>98</v>
      </c>
      <c r="AP244" t="s">
        <f>IF(AN244="","","01")</f>
        <v>98</v>
      </c>
      <c r="BV244">
        <f>データ貼付!BV243</f>
        <v>0</v>
      </c>
    </row>
    <row r="245">
      <c r="B245" t="s">
        <f>IF(データ貼付!AN244="Cash on Delivery",2,IF(データ貼付!AN244="","",0))</f>
        <v>98</v>
      </c>
      <c r="E245" s="2" t="s">
        <f>IF(B245="","",TODAY())</f>
        <v>98</v>
      </c>
      <c r="F245" s="2" t="s">
        <f>IF(データ貼付!AW244="","",DATE(LEFT(データ貼付!AW244,4),MID(データ貼付!AW244,5,2),RIGHT(データ貼付!AW244,2)))</f>
        <v>98</v>
      </c>
      <c r="G245" t="s">
        <f>IF(データ貼付!AV244=4,1820,IF(データ貼付!AV244=12,1416,IF(データ貼付!AV244=14,1416,IF(データ貼付!AV244=16,1618,IF(データ貼付!AV244=1,"0812","")))))</f>
        <v>98</v>
      </c>
      <c r="I245" t="s">
        <f>IF(B245="","",IF(データ貼付!F244="","000-0000-0000",データ貼付!F244))</f>
        <v>98</v>
      </c>
      <c r="K245" t="s">
        <f>IF(データ貼付!M244="","",SUBSTITUTE(データ貼付!M244,"-",""))</f>
        <v>98</v>
      </c>
      <c r="L245" t="s">
        <f>LEFT(SUBSTITUTE(データ貼付!P244," ",""),16)</f>
        <v>98</v>
      </c>
      <c r="M245" t="s">
        <f>MID(SUBSTITUTE(データ貼付!P244," ",""),17,16)</f>
        <v>98</v>
      </c>
      <c r="N245" t="s">
        <f>MID(SUBSTITUTE(データ貼付!P244," ",""),33,16)</f>
        <v>98</v>
      </c>
      <c r="O245" t="s">
        <f>IF(データ貼付!L244="","",データ貼付!J244)</f>
        <v>98</v>
      </c>
      <c r="P245" t="s">
        <f>IF(データ貼付!D244="","",データ貼付!D244)</f>
        <v>98</v>
      </c>
      <c r="T245" s="1" t="s">
        <f>IF(P245="","","03-5851-7740")</f>
        <v>98</v>
      </c>
      <c r="V245" t="s">
        <f>IF(P245="","","121-0011")</f>
        <v>98</v>
      </c>
      <c r="W245" t="s">
        <f>IF(P245="","","東京都足立区中央本町3-5-3")</f>
        <v>98</v>
      </c>
      <c r="Y245" t="s">
        <f>IF(P245="","","株式会社Dealz")</f>
        <v>98</v>
      </c>
      <c r="AB245" t="s">
        <f>IF(P245="","",LEFT(データ貼付!AZ244,25))</f>
        <v>98</v>
      </c>
      <c r="AC245" t="s">
        <f>IF(P245="","",LEFT(データ貼付!BC244,30))</f>
        <v>98</v>
      </c>
      <c r="AH245" t="s">
        <f>IF(B245=2,データ貼付!AF244,"")</f>
        <v>98</v>
      </c>
      <c r="AI245" t="s">
        <f>IFERROR(AH245-ROUND(AH245*100/110,0),"")</f>
        <v>98</v>
      </c>
      <c r="AL245">
        <f>データ貼付!AL244</f>
        <v>0</v>
      </c>
      <c r="AM245">
        <f>データ貼付!AM244</f>
        <v>0</v>
      </c>
      <c r="AN245" t="s">
        <f>IF(B245="","","035851774001")</f>
        <v>98</v>
      </c>
      <c r="AP245" t="s">
        <f>IF(AN245="","","01")</f>
        <v>98</v>
      </c>
      <c r="BV245">
        <f>データ貼付!BV244</f>
        <v>0</v>
      </c>
    </row>
    <row r="246">
      <c r="B246" t="s">
        <f>IF(データ貼付!AN245="Cash on Delivery",2,IF(データ貼付!AN245="","",0))</f>
        <v>98</v>
      </c>
      <c r="E246" s="2" t="s">
        <f>IF(B246="","",TODAY())</f>
        <v>98</v>
      </c>
      <c r="F246" s="2" t="s">
        <f>IF(データ貼付!AW245="","",DATE(LEFT(データ貼付!AW245,4),MID(データ貼付!AW245,5,2),RIGHT(データ貼付!AW245,2)))</f>
        <v>98</v>
      </c>
      <c r="G246" t="s">
        <f>IF(データ貼付!AV245=4,1820,IF(データ貼付!AV245=12,1416,IF(データ貼付!AV245=14,1416,IF(データ貼付!AV245=16,1618,IF(データ貼付!AV245=1,"0812","")))))</f>
        <v>98</v>
      </c>
      <c r="I246" t="s">
        <f>IF(B246="","",IF(データ貼付!F245="","000-0000-0000",データ貼付!F245))</f>
        <v>98</v>
      </c>
      <c r="K246" t="s">
        <f>IF(データ貼付!M245="","",SUBSTITUTE(データ貼付!M245,"-",""))</f>
        <v>98</v>
      </c>
      <c r="L246" t="s">
        <f>LEFT(SUBSTITUTE(データ貼付!P245," ",""),16)</f>
        <v>98</v>
      </c>
      <c r="M246" t="s">
        <f>MID(SUBSTITUTE(データ貼付!P245," ",""),17,16)</f>
        <v>98</v>
      </c>
      <c r="N246" t="s">
        <f>MID(SUBSTITUTE(データ貼付!P245," ",""),33,16)</f>
        <v>98</v>
      </c>
      <c r="O246" t="s">
        <f>IF(データ貼付!L245="","",データ貼付!J245)</f>
        <v>98</v>
      </c>
      <c r="P246" t="s">
        <f>IF(データ貼付!D245="","",データ貼付!D245)</f>
        <v>98</v>
      </c>
      <c r="T246" s="1" t="s">
        <f>IF(P246="","","03-5851-7740")</f>
        <v>98</v>
      </c>
      <c r="V246" t="s">
        <f>IF(P246="","","121-0011")</f>
        <v>98</v>
      </c>
      <c r="W246" t="s">
        <f>IF(P246="","","東京都足立区中央本町3-5-3")</f>
        <v>98</v>
      </c>
      <c r="Y246" t="s">
        <f>IF(P246="","","株式会社Dealz")</f>
        <v>98</v>
      </c>
      <c r="AB246" t="s">
        <f>IF(P246="","",LEFT(データ貼付!AZ245,25))</f>
        <v>98</v>
      </c>
      <c r="AC246" t="s">
        <f>IF(P246="","",LEFT(データ貼付!BC245,30))</f>
        <v>98</v>
      </c>
      <c r="AH246" t="s">
        <f>IF(B246=2,データ貼付!AF245,"")</f>
        <v>98</v>
      </c>
      <c r="AI246" t="s">
        <f>IFERROR(AH246-ROUND(AH246*100/110,0),"")</f>
        <v>98</v>
      </c>
      <c r="AL246">
        <f>データ貼付!AL245</f>
        <v>0</v>
      </c>
      <c r="AM246">
        <f>データ貼付!AM245</f>
        <v>0</v>
      </c>
      <c r="AN246" t="s">
        <f>IF(B246="","","035851774001")</f>
        <v>98</v>
      </c>
      <c r="AP246" t="s">
        <f>IF(AN246="","","01")</f>
        <v>98</v>
      </c>
      <c r="BV246">
        <f>データ貼付!BV245</f>
        <v>0</v>
      </c>
    </row>
    <row r="247">
      <c r="B247" t="s">
        <f>IF(データ貼付!AN246="Cash on Delivery",2,IF(データ貼付!AN246="","",0))</f>
        <v>98</v>
      </c>
      <c r="E247" s="2" t="s">
        <f>IF(B247="","",TODAY())</f>
        <v>98</v>
      </c>
      <c r="F247" s="2" t="s">
        <f>IF(データ貼付!AW246="","",DATE(LEFT(データ貼付!AW246,4),MID(データ貼付!AW246,5,2),RIGHT(データ貼付!AW246,2)))</f>
        <v>98</v>
      </c>
      <c r="G247" t="s">
        <f>IF(データ貼付!AV246=4,1820,IF(データ貼付!AV246=12,1416,IF(データ貼付!AV246=14,1416,IF(データ貼付!AV246=16,1618,IF(データ貼付!AV246=1,"0812","")))))</f>
        <v>98</v>
      </c>
      <c r="I247" t="s">
        <f>IF(B247="","",IF(データ貼付!F246="","000-0000-0000",データ貼付!F246))</f>
        <v>98</v>
      </c>
      <c r="K247" t="s">
        <f>IF(データ貼付!M246="","",SUBSTITUTE(データ貼付!M246,"-",""))</f>
        <v>98</v>
      </c>
      <c r="L247" t="s">
        <f>LEFT(SUBSTITUTE(データ貼付!P246," ",""),16)</f>
        <v>98</v>
      </c>
      <c r="M247" t="s">
        <f>MID(SUBSTITUTE(データ貼付!P246," ",""),17,16)</f>
        <v>98</v>
      </c>
      <c r="N247" t="s">
        <f>MID(SUBSTITUTE(データ貼付!P246," ",""),33,16)</f>
        <v>98</v>
      </c>
      <c r="O247" t="s">
        <f>IF(データ貼付!L246="","",データ貼付!J246)</f>
        <v>98</v>
      </c>
      <c r="P247" t="s">
        <f>IF(データ貼付!D246="","",データ貼付!D246)</f>
        <v>98</v>
      </c>
      <c r="T247" s="1" t="s">
        <f>IF(P247="","","03-5851-7740")</f>
        <v>98</v>
      </c>
      <c r="V247" t="s">
        <f>IF(P247="","","121-0011")</f>
        <v>98</v>
      </c>
      <c r="W247" t="s">
        <f>IF(P247="","","東京都足立区中央本町3-5-3")</f>
        <v>98</v>
      </c>
      <c r="Y247" t="s">
        <f>IF(P247="","","株式会社Dealz")</f>
        <v>98</v>
      </c>
      <c r="AB247" t="s">
        <f>IF(P247="","",LEFT(データ貼付!AZ246,25))</f>
        <v>98</v>
      </c>
      <c r="AC247" t="s">
        <f>IF(P247="","",LEFT(データ貼付!BC246,30))</f>
        <v>98</v>
      </c>
      <c r="AH247" t="s">
        <f>IF(B247=2,データ貼付!AF246,"")</f>
        <v>98</v>
      </c>
      <c r="AI247" t="s">
        <f>IFERROR(AH247-ROUND(AH247*100/110,0),"")</f>
        <v>98</v>
      </c>
      <c r="AL247">
        <f>データ貼付!AL246</f>
        <v>0</v>
      </c>
      <c r="AM247">
        <f>データ貼付!AM246</f>
        <v>0</v>
      </c>
      <c r="AN247" t="s">
        <f>IF(B247="","","035851774001")</f>
        <v>98</v>
      </c>
      <c r="AP247" t="s">
        <f>IF(AN247="","","01")</f>
        <v>98</v>
      </c>
      <c r="BV247">
        <f>データ貼付!BV246</f>
        <v>0</v>
      </c>
    </row>
    <row r="248">
      <c r="B248" t="s">
        <f>IF(データ貼付!AN247="Cash on Delivery",2,IF(データ貼付!AN247="","",0))</f>
        <v>98</v>
      </c>
      <c r="E248" s="2" t="s">
        <f>IF(B248="","",TODAY())</f>
        <v>98</v>
      </c>
      <c r="F248" s="2" t="s">
        <f>IF(データ貼付!AW247="","",DATE(LEFT(データ貼付!AW247,4),MID(データ貼付!AW247,5,2),RIGHT(データ貼付!AW247,2)))</f>
        <v>98</v>
      </c>
      <c r="G248" t="s">
        <f>IF(データ貼付!AV247=4,1820,IF(データ貼付!AV247=12,1416,IF(データ貼付!AV247=14,1416,IF(データ貼付!AV247=16,1618,IF(データ貼付!AV247=1,"0812","")))))</f>
        <v>98</v>
      </c>
      <c r="I248" t="s">
        <f>IF(B248="","",IF(データ貼付!F247="","000-0000-0000",データ貼付!F247))</f>
        <v>98</v>
      </c>
      <c r="K248" t="s">
        <f>IF(データ貼付!M247="","",SUBSTITUTE(データ貼付!M247,"-",""))</f>
        <v>98</v>
      </c>
      <c r="L248" t="s">
        <f>LEFT(SUBSTITUTE(データ貼付!P247," ",""),16)</f>
        <v>98</v>
      </c>
      <c r="M248" t="s">
        <f>MID(SUBSTITUTE(データ貼付!P247," ",""),17,16)</f>
        <v>98</v>
      </c>
      <c r="N248" t="s">
        <f>MID(SUBSTITUTE(データ貼付!P247," ",""),33,16)</f>
        <v>98</v>
      </c>
      <c r="O248" t="s">
        <f>IF(データ貼付!L247="","",データ貼付!J247)</f>
        <v>98</v>
      </c>
      <c r="P248" t="s">
        <f>IF(データ貼付!D247="","",データ貼付!D247)</f>
        <v>98</v>
      </c>
      <c r="T248" s="1" t="s">
        <f>IF(P248="","","03-5851-7740")</f>
        <v>98</v>
      </c>
      <c r="V248" t="s">
        <f>IF(P248="","","121-0011")</f>
        <v>98</v>
      </c>
      <c r="W248" t="s">
        <f>IF(P248="","","東京都足立区中央本町3-5-3")</f>
        <v>98</v>
      </c>
      <c r="Y248" t="s">
        <f>IF(P248="","","株式会社Dealz")</f>
        <v>98</v>
      </c>
      <c r="AB248" t="s">
        <f>IF(P248="","",LEFT(データ貼付!AZ247,25))</f>
        <v>98</v>
      </c>
      <c r="AC248" t="s">
        <f>IF(P248="","",LEFT(データ貼付!BC247,30))</f>
        <v>98</v>
      </c>
      <c r="AH248" t="s">
        <f>IF(B248=2,データ貼付!AF247,"")</f>
        <v>98</v>
      </c>
      <c r="AI248" t="s">
        <f>IFERROR(AH248-ROUND(AH248*100/110,0),"")</f>
        <v>98</v>
      </c>
      <c r="AL248">
        <f>データ貼付!AL247</f>
        <v>0</v>
      </c>
      <c r="AM248">
        <f>データ貼付!AM247</f>
        <v>0</v>
      </c>
      <c r="AN248" t="s">
        <f>IF(B248="","","035851774001")</f>
        <v>98</v>
      </c>
      <c r="AP248" t="s">
        <f>IF(AN248="","","01")</f>
        <v>98</v>
      </c>
      <c r="BV248">
        <f>データ貼付!BV247</f>
        <v>0</v>
      </c>
    </row>
    <row r="249">
      <c r="B249" t="s">
        <f>IF(データ貼付!AN248="Cash on Delivery",2,IF(データ貼付!AN248="","",0))</f>
        <v>98</v>
      </c>
      <c r="E249" s="2" t="s">
        <f>IF(B249="","",TODAY())</f>
        <v>98</v>
      </c>
      <c r="F249" s="2" t="s">
        <f>IF(データ貼付!AW248="","",DATE(LEFT(データ貼付!AW248,4),MID(データ貼付!AW248,5,2),RIGHT(データ貼付!AW248,2)))</f>
        <v>98</v>
      </c>
      <c r="G249" t="s">
        <f>IF(データ貼付!AV248=4,1820,IF(データ貼付!AV248=12,1416,IF(データ貼付!AV248=14,1416,IF(データ貼付!AV248=16,1618,IF(データ貼付!AV248=1,"0812","")))))</f>
        <v>98</v>
      </c>
      <c r="I249" t="s">
        <f>IF(B249="","",IF(データ貼付!F248="","000-0000-0000",データ貼付!F248))</f>
        <v>98</v>
      </c>
      <c r="K249" t="s">
        <f>IF(データ貼付!M248="","",SUBSTITUTE(データ貼付!M248,"-",""))</f>
        <v>98</v>
      </c>
      <c r="L249" t="s">
        <f>LEFT(SUBSTITUTE(データ貼付!P248," ",""),16)</f>
        <v>98</v>
      </c>
      <c r="M249" t="s">
        <f>MID(SUBSTITUTE(データ貼付!P248," ",""),17,16)</f>
        <v>98</v>
      </c>
      <c r="N249" t="s">
        <f>MID(SUBSTITUTE(データ貼付!P248," ",""),33,16)</f>
        <v>98</v>
      </c>
      <c r="O249" t="s">
        <f>IF(データ貼付!L248="","",データ貼付!J248)</f>
        <v>98</v>
      </c>
      <c r="P249" t="s">
        <f>IF(データ貼付!D248="","",データ貼付!D248)</f>
        <v>98</v>
      </c>
      <c r="T249" s="1" t="s">
        <f>IF(P249="","","03-5851-7740")</f>
        <v>98</v>
      </c>
      <c r="V249" t="s">
        <f>IF(P249="","","121-0011")</f>
        <v>98</v>
      </c>
      <c r="W249" t="s">
        <f>IF(P249="","","東京都足立区中央本町3-5-3")</f>
        <v>98</v>
      </c>
      <c r="Y249" t="s">
        <f>IF(P249="","","株式会社Dealz")</f>
        <v>98</v>
      </c>
      <c r="AB249" t="s">
        <f>IF(P249="","",LEFT(データ貼付!AZ248,25))</f>
        <v>98</v>
      </c>
      <c r="AC249" t="s">
        <f>IF(P249="","",LEFT(データ貼付!BC248,30))</f>
        <v>98</v>
      </c>
      <c r="AH249" t="s">
        <f>IF(B249=2,データ貼付!AF248,"")</f>
        <v>98</v>
      </c>
      <c r="AI249" t="s">
        <f>IFERROR(AH249-ROUND(AH249*100/110,0),"")</f>
        <v>98</v>
      </c>
      <c r="AL249">
        <f>データ貼付!AL248</f>
        <v>0</v>
      </c>
      <c r="AM249">
        <f>データ貼付!AM248</f>
        <v>0</v>
      </c>
      <c r="AN249" t="s">
        <f>IF(B249="","","035851774001")</f>
        <v>98</v>
      </c>
      <c r="AP249" t="s">
        <f>IF(AN249="","","01")</f>
        <v>98</v>
      </c>
      <c r="BV249">
        <f>データ貼付!BV248</f>
        <v>0</v>
      </c>
    </row>
    <row r="250">
      <c r="B250" t="s">
        <f>IF(データ貼付!AN249="Cash on Delivery",2,IF(データ貼付!AN249="","",0))</f>
        <v>98</v>
      </c>
      <c r="E250" s="2" t="s">
        <f>IF(B250="","",TODAY())</f>
        <v>98</v>
      </c>
      <c r="F250" s="2" t="s">
        <f>IF(データ貼付!AW249="","",DATE(LEFT(データ貼付!AW249,4),MID(データ貼付!AW249,5,2),RIGHT(データ貼付!AW249,2)))</f>
        <v>98</v>
      </c>
      <c r="G250" t="s">
        <f>IF(データ貼付!AV249=4,1820,IF(データ貼付!AV249=12,1416,IF(データ貼付!AV249=14,1416,IF(データ貼付!AV249=16,1618,IF(データ貼付!AV249=1,"0812","")))))</f>
        <v>98</v>
      </c>
      <c r="I250" t="s">
        <f>IF(B250="","",IF(データ貼付!F249="","000-0000-0000",データ貼付!F249))</f>
        <v>98</v>
      </c>
      <c r="K250" t="s">
        <f>IF(データ貼付!M249="","",SUBSTITUTE(データ貼付!M249,"-",""))</f>
        <v>98</v>
      </c>
      <c r="L250" t="s">
        <f>LEFT(SUBSTITUTE(データ貼付!P249," ",""),16)</f>
        <v>98</v>
      </c>
      <c r="M250" t="s">
        <f>MID(SUBSTITUTE(データ貼付!P249," ",""),17,16)</f>
        <v>98</v>
      </c>
      <c r="N250" t="s">
        <f>MID(SUBSTITUTE(データ貼付!P249," ",""),33,16)</f>
        <v>98</v>
      </c>
      <c r="O250" t="s">
        <f>IF(データ貼付!L249="","",データ貼付!J249)</f>
        <v>98</v>
      </c>
      <c r="P250" t="s">
        <f>IF(データ貼付!D249="","",データ貼付!D249)</f>
        <v>98</v>
      </c>
      <c r="T250" s="1" t="s">
        <f>IF(P250="","","03-5851-7740")</f>
        <v>98</v>
      </c>
      <c r="V250" t="s">
        <f>IF(P250="","","121-0011")</f>
        <v>98</v>
      </c>
      <c r="W250" t="s">
        <f>IF(P250="","","東京都足立区中央本町3-5-3")</f>
        <v>98</v>
      </c>
      <c r="Y250" t="s">
        <f>IF(P250="","","株式会社Dealz")</f>
        <v>98</v>
      </c>
      <c r="AB250" t="s">
        <f>IF(P250="","",LEFT(データ貼付!AZ249,25))</f>
        <v>98</v>
      </c>
      <c r="AC250" t="s">
        <f>IF(P250="","",LEFT(データ貼付!BC249,30))</f>
        <v>98</v>
      </c>
      <c r="AH250" t="s">
        <f>IF(B250=2,データ貼付!AF249,"")</f>
        <v>98</v>
      </c>
      <c r="AI250" t="s">
        <f>IFERROR(AH250-ROUND(AH250*100/110,0),"")</f>
        <v>98</v>
      </c>
      <c r="AL250">
        <f>データ貼付!AL249</f>
        <v>0</v>
      </c>
      <c r="AM250">
        <f>データ貼付!AM249</f>
        <v>0</v>
      </c>
      <c r="AN250" t="s">
        <f>IF(B250="","","035851774001")</f>
        <v>98</v>
      </c>
      <c r="AP250" t="s">
        <f>IF(AN250="","","01")</f>
        <v>98</v>
      </c>
      <c r="BV250">
        <f>データ貼付!BV249</f>
        <v>0</v>
      </c>
    </row>
    <row r="251">
      <c r="B251" t="s">
        <f>IF(データ貼付!AN250="Cash on Delivery",2,IF(データ貼付!AN250="","",0))</f>
        <v>98</v>
      </c>
      <c r="E251" s="2" t="s">
        <f>IF(B251="","",TODAY())</f>
        <v>98</v>
      </c>
      <c r="F251" s="2" t="s">
        <f>IF(データ貼付!AW250="","",DATE(LEFT(データ貼付!AW250,4),MID(データ貼付!AW250,5,2),RIGHT(データ貼付!AW250,2)))</f>
        <v>98</v>
      </c>
      <c r="G251" t="s">
        <f>IF(データ貼付!AV250=4,1820,IF(データ貼付!AV250=12,1416,IF(データ貼付!AV250=14,1416,IF(データ貼付!AV250=16,1618,IF(データ貼付!AV250=1,"0812","")))))</f>
        <v>98</v>
      </c>
      <c r="I251" t="s">
        <f>IF(B251="","",IF(データ貼付!F250="","000-0000-0000",データ貼付!F250))</f>
        <v>98</v>
      </c>
      <c r="K251" t="s">
        <f>IF(データ貼付!M250="","",SUBSTITUTE(データ貼付!M250,"-",""))</f>
        <v>98</v>
      </c>
      <c r="L251" t="s">
        <f>LEFT(SUBSTITUTE(データ貼付!P250," ",""),16)</f>
        <v>98</v>
      </c>
      <c r="M251" t="s">
        <f>MID(SUBSTITUTE(データ貼付!P250," ",""),17,16)</f>
        <v>98</v>
      </c>
      <c r="N251" t="s">
        <f>MID(SUBSTITUTE(データ貼付!P250," ",""),33,16)</f>
        <v>98</v>
      </c>
      <c r="O251" t="s">
        <f>IF(データ貼付!L250="","",データ貼付!J250)</f>
        <v>98</v>
      </c>
      <c r="P251" t="s">
        <f>IF(データ貼付!D250="","",データ貼付!D250)</f>
        <v>98</v>
      </c>
      <c r="T251" s="1" t="s">
        <f>IF(P251="","","03-5851-7740")</f>
        <v>98</v>
      </c>
      <c r="V251" t="s">
        <f>IF(P251="","","121-0011")</f>
        <v>98</v>
      </c>
      <c r="W251" t="s">
        <f>IF(P251="","","東京都足立区中央本町3-5-3")</f>
        <v>98</v>
      </c>
      <c r="Y251" t="s">
        <f>IF(P251="","","株式会社Dealz")</f>
        <v>98</v>
      </c>
      <c r="AB251" t="s">
        <f>IF(P251="","",LEFT(データ貼付!AZ250,25))</f>
        <v>98</v>
      </c>
      <c r="AC251" t="s">
        <f>IF(P251="","",LEFT(データ貼付!BC250,30))</f>
        <v>98</v>
      </c>
      <c r="AH251" t="s">
        <f>IF(B251=2,データ貼付!AF250,"")</f>
        <v>98</v>
      </c>
      <c r="AI251" t="s">
        <f>IFERROR(AH251-ROUND(AH251*100/110,0),"")</f>
        <v>98</v>
      </c>
      <c r="AL251">
        <f>データ貼付!AL250</f>
        <v>0</v>
      </c>
      <c r="AM251">
        <f>データ貼付!AM250</f>
        <v>0</v>
      </c>
      <c r="AN251" t="s">
        <f>IF(B251="","","035851774001")</f>
        <v>98</v>
      </c>
      <c r="AP251" t="s">
        <f>IF(AN251="","","01")</f>
        <v>98</v>
      </c>
      <c r="BV251">
        <f>データ貼付!BV250</f>
        <v>0</v>
      </c>
    </row>
    <row r="252">
      <c r="B252" t="s">
        <f>IF(データ貼付!AN251="Cash on Delivery",2,IF(データ貼付!AN251="","",0))</f>
        <v>98</v>
      </c>
      <c r="E252" s="2" t="s">
        <f>IF(B252="","",TODAY())</f>
        <v>98</v>
      </c>
      <c r="F252" s="2" t="s">
        <f>IF(データ貼付!AW251="","",DATE(LEFT(データ貼付!AW251,4),MID(データ貼付!AW251,5,2),RIGHT(データ貼付!AW251,2)))</f>
        <v>98</v>
      </c>
      <c r="G252" t="s">
        <f>IF(データ貼付!AV251=4,1820,IF(データ貼付!AV251=12,1416,IF(データ貼付!AV251=14,1416,IF(データ貼付!AV251=16,1618,IF(データ貼付!AV251=1,"0812","")))))</f>
        <v>98</v>
      </c>
      <c r="I252" t="s">
        <f>IF(B252="","",IF(データ貼付!F251="","000-0000-0000",データ貼付!F251))</f>
        <v>98</v>
      </c>
      <c r="K252" t="s">
        <f>IF(データ貼付!M251="","",SUBSTITUTE(データ貼付!M251,"-",""))</f>
        <v>98</v>
      </c>
      <c r="L252" t="s">
        <f>LEFT(SUBSTITUTE(データ貼付!P251," ",""),16)</f>
        <v>98</v>
      </c>
      <c r="M252" t="s">
        <f>MID(SUBSTITUTE(データ貼付!P251," ",""),17,16)</f>
        <v>98</v>
      </c>
      <c r="N252" t="s">
        <f>MID(SUBSTITUTE(データ貼付!P251," ",""),33,16)</f>
        <v>98</v>
      </c>
      <c r="O252" t="s">
        <f>IF(データ貼付!L251="","",データ貼付!J251)</f>
        <v>98</v>
      </c>
      <c r="P252" t="s">
        <f>IF(データ貼付!D251="","",データ貼付!D251)</f>
        <v>98</v>
      </c>
      <c r="T252" s="1" t="s">
        <f>IF(P252="","","03-5851-7740")</f>
        <v>98</v>
      </c>
      <c r="V252" t="s">
        <f>IF(P252="","","121-0011")</f>
        <v>98</v>
      </c>
      <c r="W252" t="s">
        <f>IF(P252="","","東京都足立区中央本町3-5-3")</f>
        <v>98</v>
      </c>
      <c r="Y252" t="s">
        <f>IF(P252="","","株式会社Dealz")</f>
        <v>98</v>
      </c>
      <c r="AB252" t="s">
        <f>IF(P252="","",LEFT(データ貼付!AZ251,25))</f>
        <v>98</v>
      </c>
      <c r="AC252" t="s">
        <f>IF(P252="","",LEFT(データ貼付!BC251,30))</f>
        <v>98</v>
      </c>
      <c r="AH252" t="s">
        <f>IF(B252=2,データ貼付!AF251,"")</f>
        <v>98</v>
      </c>
      <c r="AI252" t="s">
        <f>IFERROR(AH252-ROUND(AH252*100/110,0),"")</f>
        <v>98</v>
      </c>
      <c r="AL252">
        <f>データ貼付!AL251</f>
        <v>0</v>
      </c>
      <c r="AM252">
        <f>データ貼付!AM251</f>
        <v>0</v>
      </c>
      <c r="AN252" t="s">
        <f>IF(B252="","","035851774001")</f>
        <v>98</v>
      </c>
      <c r="AP252" t="s">
        <f>IF(AN252="","","01")</f>
        <v>98</v>
      </c>
      <c r="BV252">
        <f>データ貼付!BV251</f>
        <v>0</v>
      </c>
    </row>
    <row r="253">
      <c r="B253" t="s">
        <f>IF(データ貼付!AN252="Cash on Delivery",2,IF(データ貼付!AN252="","",0))</f>
        <v>98</v>
      </c>
      <c r="E253" s="2" t="s">
        <f>IF(B253="","",TODAY())</f>
        <v>98</v>
      </c>
      <c r="F253" s="2" t="s">
        <f>IF(データ貼付!AW252="","",DATE(LEFT(データ貼付!AW252,4),MID(データ貼付!AW252,5,2),RIGHT(データ貼付!AW252,2)))</f>
        <v>98</v>
      </c>
      <c r="G253" t="s">
        <f>IF(データ貼付!AV252=4,1820,IF(データ貼付!AV252=12,1416,IF(データ貼付!AV252=14,1416,IF(データ貼付!AV252=16,1618,IF(データ貼付!AV252=1,"0812","")))))</f>
        <v>98</v>
      </c>
      <c r="I253" t="s">
        <f>IF(B253="","",IF(データ貼付!F252="","000-0000-0000",データ貼付!F252))</f>
        <v>98</v>
      </c>
      <c r="K253" t="s">
        <f>IF(データ貼付!M252="","",SUBSTITUTE(データ貼付!M252,"-",""))</f>
        <v>98</v>
      </c>
      <c r="L253" t="s">
        <f>LEFT(SUBSTITUTE(データ貼付!P252," ",""),16)</f>
        <v>98</v>
      </c>
      <c r="M253" t="s">
        <f>MID(SUBSTITUTE(データ貼付!P252," ",""),17,16)</f>
        <v>98</v>
      </c>
      <c r="N253" t="s">
        <f>MID(SUBSTITUTE(データ貼付!P252," ",""),33,16)</f>
        <v>98</v>
      </c>
      <c r="O253" t="s">
        <f>IF(データ貼付!L252="","",データ貼付!J252)</f>
        <v>98</v>
      </c>
      <c r="P253" t="s">
        <f>IF(データ貼付!D252="","",データ貼付!D252)</f>
        <v>98</v>
      </c>
      <c r="T253" s="1" t="s">
        <f>IF(P253="","","03-5851-7740")</f>
        <v>98</v>
      </c>
      <c r="V253" t="s">
        <f>IF(P253="","","121-0011")</f>
        <v>98</v>
      </c>
      <c r="W253" t="s">
        <f>IF(P253="","","東京都足立区中央本町3-5-3")</f>
        <v>98</v>
      </c>
      <c r="Y253" t="s">
        <f>IF(P253="","","株式会社Dealz")</f>
        <v>98</v>
      </c>
      <c r="AB253" t="s">
        <f>IF(P253="","",LEFT(データ貼付!AZ252,25))</f>
        <v>98</v>
      </c>
      <c r="AC253" t="s">
        <f>IF(P253="","",LEFT(データ貼付!BC252,30))</f>
        <v>98</v>
      </c>
      <c r="AH253" t="s">
        <f>IF(B253=2,データ貼付!AF252,"")</f>
        <v>98</v>
      </c>
      <c r="AI253" t="s">
        <f>IFERROR(AH253-ROUND(AH253*100/110,0),"")</f>
        <v>98</v>
      </c>
      <c r="AL253">
        <f>データ貼付!AL252</f>
        <v>0</v>
      </c>
      <c r="AM253">
        <f>データ貼付!AM252</f>
        <v>0</v>
      </c>
      <c r="AN253" t="s">
        <f>IF(B253="","","035851774001")</f>
        <v>98</v>
      </c>
      <c r="AP253" t="s">
        <f>IF(AN253="","","01")</f>
        <v>98</v>
      </c>
      <c r="BV253">
        <f>データ貼付!BV252</f>
        <v>0</v>
      </c>
    </row>
    <row r="254">
      <c r="B254" t="s">
        <f>IF(データ貼付!AN253="Cash on Delivery",2,IF(データ貼付!AN253="","",0))</f>
        <v>98</v>
      </c>
      <c r="E254" s="2" t="s">
        <f>IF(B254="","",TODAY())</f>
        <v>98</v>
      </c>
      <c r="F254" s="2" t="s">
        <f>IF(データ貼付!AW253="","",DATE(LEFT(データ貼付!AW253,4),MID(データ貼付!AW253,5,2),RIGHT(データ貼付!AW253,2)))</f>
        <v>98</v>
      </c>
      <c r="G254" t="s">
        <f>IF(データ貼付!AV253=4,1820,IF(データ貼付!AV253=12,1416,IF(データ貼付!AV253=14,1416,IF(データ貼付!AV253=16,1618,IF(データ貼付!AV253=1,"0812","")))))</f>
        <v>98</v>
      </c>
      <c r="I254" t="s">
        <f>IF(B254="","",IF(データ貼付!F253="","000-0000-0000",データ貼付!F253))</f>
        <v>98</v>
      </c>
      <c r="K254" t="s">
        <f>IF(データ貼付!M253="","",SUBSTITUTE(データ貼付!M253,"-",""))</f>
        <v>98</v>
      </c>
      <c r="L254" t="s">
        <f>LEFT(SUBSTITUTE(データ貼付!P253," ",""),16)</f>
        <v>98</v>
      </c>
      <c r="M254" t="s">
        <f>MID(SUBSTITUTE(データ貼付!P253," ",""),17,16)</f>
        <v>98</v>
      </c>
      <c r="N254" t="s">
        <f>MID(SUBSTITUTE(データ貼付!P253," ",""),33,16)</f>
        <v>98</v>
      </c>
      <c r="O254" t="s">
        <f>IF(データ貼付!L253="","",データ貼付!J253)</f>
        <v>98</v>
      </c>
      <c r="P254" t="s">
        <f>IF(データ貼付!D253="","",データ貼付!D253)</f>
        <v>98</v>
      </c>
      <c r="T254" s="1" t="s">
        <f>IF(P254="","","03-5851-7740")</f>
        <v>98</v>
      </c>
      <c r="V254" t="s">
        <f>IF(P254="","","121-0011")</f>
        <v>98</v>
      </c>
      <c r="W254" t="s">
        <f>IF(P254="","","東京都足立区中央本町3-5-3")</f>
        <v>98</v>
      </c>
      <c r="Y254" t="s">
        <f>IF(P254="","","株式会社Dealz")</f>
        <v>98</v>
      </c>
      <c r="AB254" t="s">
        <f>IF(P254="","",LEFT(データ貼付!AZ253,25))</f>
        <v>98</v>
      </c>
      <c r="AC254" t="s">
        <f>IF(P254="","",LEFT(データ貼付!BC253,30))</f>
        <v>98</v>
      </c>
      <c r="AH254" t="s">
        <f>IF(B254=2,データ貼付!AF253,"")</f>
        <v>98</v>
      </c>
      <c r="AI254" t="s">
        <f>IFERROR(AH254-ROUND(AH254*100/110,0),"")</f>
        <v>98</v>
      </c>
      <c r="AL254">
        <f>データ貼付!AL253</f>
        <v>0</v>
      </c>
      <c r="AM254">
        <f>データ貼付!AM253</f>
        <v>0</v>
      </c>
      <c r="AN254" t="s">
        <f>IF(B254="","","035851774001")</f>
        <v>98</v>
      </c>
      <c r="AP254" t="s">
        <f>IF(AN254="","","01")</f>
        <v>98</v>
      </c>
      <c r="BV254">
        <f>データ貼付!BV253</f>
        <v>0</v>
      </c>
    </row>
    <row r="255">
      <c r="B255" t="s">
        <f>IF(データ貼付!AN254="Cash on Delivery",2,IF(データ貼付!AN254="","",0))</f>
        <v>98</v>
      </c>
      <c r="E255" s="2" t="s">
        <f>IF(B255="","",TODAY())</f>
        <v>98</v>
      </c>
      <c r="F255" s="2" t="s">
        <f>IF(データ貼付!AW254="","",DATE(LEFT(データ貼付!AW254,4),MID(データ貼付!AW254,5,2),RIGHT(データ貼付!AW254,2)))</f>
        <v>98</v>
      </c>
      <c r="G255" t="s">
        <f>IF(データ貼付!AV254=4,1820,IF(データ貼付!AV254=12,1416,IF(データ貼付!AV254=14,1416,IF(データ貼付!AV254=16,1618,IF(データ貼付!AV254=1,"0812","")))))</f>
        <v>98</v>
      </c>
      <c r="I255" t="s">
        <f>IF(B255="","",IF(データ貼付!F254="","000-0000-0000",データ貼付!F254))</f>
        <v>98</v>
      </c>
      <c r="K255" t="s">
        <f>IF(データ貼付!M254="","",SUBSTITUTE(データ貼付!M254,"-",""))</f>
        <v>98</v>
      </c>
      <c r="L255" t="s">
        <f>LEFT(SUBSTITUTE(データ貼付!P254," ",""),16)</f>
        <v>98</v>
      </c>
      <c r="M255" t="s">
        <f>MID(SUBSTITUTE(データ貼付!P254," ",""),17,16)</f>
        <v>98</v>
      </c>
      <c r="N255" t="s">
        <f>MID(SUBSTITUTE(データ貼付!P254," ",""),33,16)</f>
        <v>98</v>
      </c>
      <c r="O255" t="s">
        <f>IF(データ貼付!L254="","",データ貼付!J254)</f>
        <v>98</v>
      </c>
      <c r="P255" t="s">
        <f>IF(データ貼付!D254="","",データ貼付!D254)</f>
        <v>98</v>
      </c>
      <c r="T255" s="1" t="s">
        <f>IF(P255="","","03-5851-7740")</f>
        <v>98</v>
      </c>
      <c r="V255" t="s">
        <f>IF(P255="","","121-0011")</f>
        <v>98</v>
      </c>
      <c r="W255" t="s">
        <f>IF(P255="","","東京都足立区中央本町3-5-3")</f>
        <v>98</v>
      </c>
      <c r="Y255" t="s">
        <f>IF(P255="","","株式会社Dealz")</f>
        <v>98</v>
      </c>
      <c r="AB255" t="s">
        <f>IF(P255="","",LEFT(データ貼付!AZ254,25))</f>
        <v>98</v>
      </c>
      <c r="AC255" t="s">
        <f>IF(P255="","",LEFT(データ貼付!BC254,30))</f>
        <v>98</v>
      </c>
      <c r="AH255" t="s">
        <f>IF(B255=2,データ貼付!AF254,"")</f>
        <v>98</v>
      </c>
      <c r="AI255" t="s">
        <f>IFERROR(AH255-ROUND(AH255*100/110,0),"")</f>
        <v>98</v>
      </c>
      <c r="AL255">
        <f>データ貼付!AL254</f>
        <v>0</v>
      </c>
      <c r="AM255">
        <f>データ貼付!AM254</f>
        <v>0</v>
      </c>
      <c r="AN255" t="s">
        <f>IF(B255="","","035851774001")</f>
        <v>98</v>
      </c>
      <c r="AP255" t="s">
        <f>IF(AN255="","","01")</f>
        <v>98</v>
      </c>
      <c r="BV255">
        <f>データ貼付!BV254</f>
        <v>0</v>
      </c>
    </row>
    <row r="256">
      <c r="B256" t="s">
        <f>IF(データ貼付!AN255="Cash on Delivery",2,IF(データ貼付!AN255="","",0))</f>
        <v>98</v>
      </c>
      <c r="E256" s="2" t="s">
        <f>IF(B256="","",TODAY())</f>
        <v>98</v>
      </c>
      <c r="F256" s="2" t="s">
        <f>IF(データ貼付!AW255="","",DATE(LEFT(データ貼付!AW255,4),MID(データ貼付!AW255,5,2),RIGHT(データ貼付!AW255,2)))</f>
        <v>98</v>
      </c>
      <c r="G256" t="s">
        <f>IF(データ貼付!AV255=4,1820,IF(データ貼付!AV255=12,1416,IF(データ貼付!AV255=14,1416,IF(データ貼付!AV255=16,1618,IF(データ貼付!AV255=1,"0812","")))))</f>
        <v>98</v>
      </c>
      <c r="I256" t="s">
        <f>IF(B256="","",IF(データ貼付!F255="","000-0000-0000",データ貼付!F255))</f>
        <v>98</v>
      </c>
      <c r="K256" t="s">
        <f>IF(データ貼付!M255="","",SUBSTITUTE(データ貼付!M255,"-",""))</f>
        <v>98</v>
      </c>
      <c r="L256" t="s">
        <f>LEFT(SUBSTITUTE(データ貼付!P255," ",""),16)</f>
        <v>98</v>
      </c>
      <c r="M256" t="s">
        <f>MID(SUBSTITUTE(データ貼付!P255," ",""),17,16)</f>
        <v>98</v>
      </c>
      <c r="N256" t="s">
        <f>MID(SUBSTITUTE(データ貼付!P255," ",""),33,16)</f>
        <v>98</v>
      </c>
      <c r="O256" t="s">
        <f>IF(データ貼付!L255="","",データ貼付!J255)</f>
        <v>98</v>
      </c>
      <c r="P256" t="s">
        <f>IF(データ貼付!D255="","",データ貼付!D255)</f>
        <v>98</v>
      </c>
      <c r="T256" s="1" t="s">
        <f>IF(P256="","","03-5851-7740")</f>
        <v>98</v>
      </c>
      <c r="V256" t="s">
        <f>IF(P256="","","121-0011")</f>
        <v>98</v>
      </c>
      <c r="W256" t="s">
        <f>IF(P256="","","東京都足立区中央本町3-5-3")</f>
        <v>98</v>
      </c>
      <c r="Y256" t="s">
        <f>IF(P256="","","株式会社Dealz")</f>
        <v>98</v>
      </c>
      <c r="AB256" t="s">
        <f>IF(P256="","",LEFT(データ貼付!AZ255,25))</f>
        <v>98</v>
      </c>
      <c r="AC256" t="s">
        <f>IF(P256="","",LEFT(データ貼付!BC255,30))</f>
        <v>98</v>
      </c>
      <c r="AH256" t="s">
        <f>IF(B256=2,データ貼付!AF255,"")</f>
        <v>98</v>
      </c>
      <c r="AI256" t="s">
        <f>IFERROR(AH256-ROUND(AH256*100/110,0),"")</f>
        <v>98</v>
      </c>
      <c r="AL256">
        <f>データ貼付!AL255</f>
        <v>0</v>
      </c>
      <c r="AM256">
        <f>データ貼付!AM255</f>
        <v>0</v>
      </c>
      <c r="AN256" t="s">
        <f>IF(B256="","","035851774001")</f>
        <v>98</v>
      </c>
      <c r="AP256" t="s">
        <f>IF(AN256="","","01")</f>
        <v>98</v>
      </c>
      <c r="BV256">
        <f>データ貼付!BV255</f>
        <v>0</v>
      </c>
    </row>
    <row r="257">
      <c r="B257" t="s">
        <f>IF(データ貼付!AN256="Cash on Delivery",2,IF(データ貼付!AN256="","",0))</f>
        <v>98</v>
      </c>
      <c r="E257" s="2" t="s">
        <f>IF(B257="","",TODAY())</f>
        <v>98</v>
      </c>
      <c r="F257" s="2" t="s">
        <f>IF(データ貼付!AW256="","",DATE(LEFT(データ貼付!AW256,4),MID(データ貼付!AW256,5,2),RIGHT(データ貼付!AW256,2)))</f>
        <v>98</v>
      </c>
      <c r="G257" t="s">
        <f>IF(データ貼付!AV256=4,1820,IF(データ貼付!AV256=12,1416,IF(データ貼付!AV256=14,1416,IF(データ貼付!AV256=16,1618,IF(データ貼付!AV256=1,"0812","")))))</f>
        <v>98</v>
      </c>
      <c r="I257" t="s">
        <f>IF(B257="","",IF(データ貼付!F256="","000-0000-0000",データ貼付!F256))</f>
        <v>98</v>
      </c>
      <c r="K257" t="s">
        <f>IF(データ貼付!M256="","",SUBSTITUTE(データ貼付!M256,"-",""))</f>
        <v>98</v>
      </c>
      <c r="L257" t="s">
        <f>LEFT(SUBSTITUTE(データ貼付!P256," ",""),16)</f>
        <v>98</v>
      </c>
      <c r="M257" t="s">
        <f>MID(SUBSTITUTE(データ貼付!P256," ",""),17,16)</f>
        <v>98</v>
      </c>
      <c r="N257" t="s">
        <f>MID(SUBSTITUTE(データ貼付!P256," ",""),33,16)</f>
        <v>98</v>
      </c>
      <c r="O257" t="s">
        <f>IF(データ貼付!L256="","",データ貼付!J256)</f>
        <v>98</v>
      </c>
      <c r="P257" t="s">
        <f>IF(データ貼付!D256="","",データ貼付!D256)</f>
        <v>98</v>
      </c>
      <c r="T257" s="1" t="s">
        <f>IF(P257="","","03-5851-7740")</f>
        <v>98</v>
      </c>
      <c r="V257" t="s">
        <f>IF(P257="","","121-0011")</f>
        <v>98</v>
      </c>
      <c r="W257" t="s">
        <f>IF(P257="","","東京都足立区中央本町3-5-3")</f>
        <v>98</v>
      </c>
      <c r="Y257" t="s">
        <f>IF(P257="","","株式会社Dealz")</f>
        <v>98</v>
      </c>
      <c r="AB257" t="s">
        <f>IF(P257="","",LEFT(データ貼付!AZ256,25))</f>
        <v>98</v>
      </c>
      <c r="AC257" t="s">
        <f>IF(P257="","",LEFT(データ貼付!BC256,30))</f>
        <v>98</v>
      </c>
      <c r="AH257" t="s">
        <f>IF(B257=2,データ貼付!AF256,"")</f>
        <v>98</v>
      </c>
      <c r="AI257" t="s">
        <f>IFERROR(AH257-ROUND(AH257*100/110,0),"")</f>
        <v>98</v>
      </c>
      <c r="AL257">
        <f>データ貼付!AL256</f>
        <v>0</v>
      </c>
      <c r="AM257">
        <f>データ貼付!AM256</f>
        <v>0</v>
      </c>
      <c r="AN257" t="s">
        <f>IF(B257="","","035851774001")</f>
        <v>98</v>
      </c>
      <c r="AP257" t="s">
        <f>IF(AN257="","","01")</f>
        <v>98</v>
      </c>
      <c r="BV257">
        <f>データ貼付!BV256</f>
        <v>0</v>
      </c>
    </row>
    <row r="258">
      <c r="B258" t="s">
        <f>IF(データ貼付!AN257="Cash on Delivery",2,IF(データ貼付!AN257="","",0))</f>
        <v>98</v>
      </c>
      <c r="E258" s="2" t="s">
        <f>IF(B258="","",TODAY())</f>
        <v>98</v>
      </c>
      <c r="F258" s="2" t="s">
        <f>IF(データ貼付!AW257="","",DATE(LEFT(データ貼付!AW257,4),MID(データ貼付!AW257,5,2),RIGHT(データ貼付!AW257,2)))</f>
        <v>98</v>
      </c>
      <c r="G258" t="s">
        <f>IF(データ貼付!AV257=4,1820,IF(データ貼付!AV257=12,1416,IF(データ貼付!AV257=14,1416,IF(データ貼付!AV257=16,1618,IF(データ貼付!AV257=1,"0812","")))))</f>
        <v>98</v>
      </c>
      <c r="I258" t="s">
        <f>IF(B258="","",IF(データ貼付!F257="","000-0000-0000",データ貼付!F257))</f>
        <v>98</v>
      </c>
      <c r="K258" t="s">
        <f>IF(データ貼付!M257="","",SUBSTITUTE(データ貼付!M257,"-",""))</f>
        <v>98</v>
      </c>
      <c r="L258" t="s">
        <f>LEFT(SUBSTITUTE(データ貼付!P257," ",""),16)</f>
        <v>98</v>
      </c>
      <c r="M258" t="s">
        <f>MID(SUBSTITUTE(データ貼付!P257," ",""),17,16)</f>
        <v>98</v>
      </c>
      <c r="N258" t="s">
        <f>MID(SUBSTITUTE(データ貼付!P257," ",""),33,16)</f>
        <v>98</v>
      </c>
      <c r="O258" t="s">
        <f>IF(データ貼付!L257="","",データ貼付!J257)</f>
        <v>98</v>
      </c>
      <c r="P258" t="s">
        <f>IF(データ貼付!D257="","",データ貼付!D257)</f>
        <v>98</v>
      </c>
      <c r="T258" s="1" t="s">
        <f>IF(P258="","","03-5851-7740")</f>
        <v>98</v>
      </c>
      <c r="V258" t="s">
        <f>IF(P258="","","121-0011")</f>
        <v>98</v>
      </c>
      <c r="W258" t="s">
        <f>IF(P258="","","東京都足立区中央本町3-5-3")</f>
        <v>98</v>
      </c>
      <c r="Y258" t="s">
        <f>IF(P258="","","株式会社Dealz")</f>
        <v>98</v>
      </c>
      <c r="AB258" t="s">
        <f>IF(P258="","",LEFT(データ貼付!AZ257,25))</f>
        <v>98</v>
      </c>
      <c r="AC258" t="s">
        <f>IF(P258="","",LEFT(データ貼付!BC257,30))</f>
        <v>98</v>
      </c>
      <c r="AH258" t="s">
        <f>IF(B258=2,データ貼付!AF257,"")</f>
        <v>98</v>
      </c>
      <c r="AI258" t="s">
        <f>IFERROR(AH258-ROUND(AH258*100/110,0),"")</f>
        <v>98</v>
      </c>
      <c r="AL258">
        <f>データ貼付!AL257</f>
        <v>0</v>
      </c>
      <c r="AM258">
        <f>データ貼付!AM257</f>
        <v>0</v>
      </c>
      <c r="AN258" t="s">
        <f>IF(B258="","","035851774001")</f>
        <v>98</v>
      </c>
      <c r="AP258" t="s">
        <f>IF(AN258="","","01")</f>
        <v>98</v>
      </c>
      <c r="BV258">
        <f>データ貼付!BV257</f>
        <v>0</v>
      </c>
    </row>
    <row r="259">
      <c r="B259" t="s">
        <f>IF(データ貼付!AN258="Cash on Delivery",2,IF(データ貼付!AN258="","",0))</f>
        <v>98</v>
      </c>
      <c r="E259" s="2" t="s">
        <f>IF(B259="","",TODAY())</f>
        <v>98</v>
      </c>
      <c r="F259" s="2" t="s">
        <f>IF(データ貼付!AW258="","",DATE(LEFT(データ貼付!AW258,4),MID(データ貼付!AW258,5,2),RIGHT(データ貼付!AW258,2)))</f>
        <v>98</v>
      </c>
      <c r="G259" t="s">
        <f>IF(データ貼付!AV258=4,1820,IF(データ貼付!AV258=12,1416,IF(データ貼付!AV258=14,1416,IF(データ貼付!AV258=16,1618,IF(データ貼付!AV258=1,"0812","")))))</f>
        <v>98</v>
      </c>
      <c r="I259" t="s">
        <f>IF(B259="","",IF(データ貼付!F258="","000-0000-0000",データ貼付!F258))</f>
        <v>98</v>
      </c>
      <c r="K259" t="s">
        <f>IF(データ貼付!M258="","",SUBSTITUTE(データ貼付!M258,"-",""))</f>
        <v>98</v>
      </c>
      <c r="L259" t="s">
        <f>LEFT(SUBSTITUTE(データ貼付!P258," ",""),16)</f>
        <v>98</v>
      </c>
      <c r="M259" t="s">
        <f>MID(SUBSTITUTE(データ貼付!P258," ",""),17,16)</f>
        <v>98</v>
      </c>
      <c r="N259" t="s">
        <f>MID(SUBSTITUTE(データ貼付!P258," ",""),33,16)</f>
        <v>98</v>
      </c>
      <c r="O259" t="s">
        <f>IF(データ貼付!L258="","",データ貼付!J258)</f>
        <v>98</v>
      </c>
      <c r="P259" t="s">
        <f>IF(データ貼付!D258="","",データ貼付!D258)</f>
        <v>98</v>
      </c>
      <c r="T259" s="1" t="s">
        <f>IF(P259="","","03-5851-7740")</f>
        <v>98</v>
      </c>
      <c r="V259" t="s">
        <f>IF(P259="","","121-0011")</f>
        <v>98</v>
      </c>
      <c r="W259" t="s">
        <f>IF(P259="","","東京都足立区中央本町3-5-3")</f>
        <v>98</v>
      </c>
      <c r="Y259" t="s">
        <f>IF(P259="","","株式会社Dealz")</f>
        <v>98</v>
      </c>
      <c r="AB259" t="s">
        <f>IF(P259="","",LEFT(データ貼付!AZ258,25))</f>
        <v>98</v>
      </c>
      <c r="AC259" t="s">
        <f>IF(P259="","",LEFT(データ貼付!BC258,30))</f>
        <v>98</v>
      </c>
      <c r="AH259" t="s">
        <f>IF(B259=2,データ貼付!AF258,"")</f>
        <v>98</v>
      </c>
      <c r="AI259" t="s">
        <f>IFERROR(AH259-ROUND(AH259*100/110,0),"")</f>
        <v>98</v>
      </c>
      <c r="AL259">
        <f>データ貼付!AL258</f>
        <v>0</v>
      </c>
      <c r="AM259">
        <f>データ貼付!AM258</f>
        <v>0</v>
      </c>
      <c r="AN259" t="s">
        <f>IF(B259="","","035851774001")</f>
        <v>98</v>
      </c>
      <c r="AP259" t="s">
        <f>IF(AN259="","","01")</f>
        <v>98</v>
      </c>
      <c r="BV259">
        <f>データ貼付!BV258</f>
        <v>0</v>
      </c>
    </row>
    <row r="260">
      <c r="B260" t="s">
        <f>IF(データ貼付!AN259="Cash on Delivery",2,IF(データ貼付!AN259="","",0))</f>
        <v>98</v>
      </c>
      <c r="E260" s="2" t="s">
        <f>IF(B260="","",TODAY())</f>
        <v>98</v>
      </c>
      <c r="F260" s="2" t="s">
        <f>IF(データ貼付!AW259="","",DATE(LEFT(データ貼付!AW259,4),MID(データ貼付!AW259,5,2),RIGHT(データ貼付!AW259,2)))</f>
        <v>98</v>
      </c>
      <c r="G260" t="s">
        <f>IF(データ貼付!AV259=4,1820,IF(データ貼付!AV259=12,1416,IF(データ貼付!AV259=14,1416,IF(データ貼付!AV259=16,1618,IF(データ貼付!AV259=1,"0812","")))))</f>
        <v>98</v>
      </c>
      <c r="I260" t="s">
        <f>IF(B260="","",IF(データ貼付!F259="","000-0000-0000",データ貼付!F259))</f>
        <v>98</v>
      </c>
      <c r="K260" t="s">
        <f>IF(データ貼付!M259="","",SUBSTITUTE(データ貼付!M259,"-",""))</f>
        <v>98</v>
      </c>
      <c r="L260" t="s">
        <f>LEFT(SUBSTITUTE(データ貼付!P259," ",""),16)</f>
        <v>98</v>
      </c>
      <c r="M260" t="s">
        <f>MID(SUBSTITUTE(データ貼付!P259," ",""),17,16)</f>
        <v>98</v>
      </c>
      <c r="N260" t="s">
        <f>MID(SUBSTITUTE(データ貼付!P259," ",""),33,16)</f>
        <v>98</v>
      </c>
      <c r="O260" t="s">
        <f>IF(データ貼付!L259="","",データ貼付!J259)</f>
        <v>98</v>
      </c>
      <c r="P260" t="s">
        <f>IF(データ貼付!D259="","",データ貼付!D259)</f>
        <v>98</v>
      </c>
      <c r="T260" s="1" t="s">
        <f>IF(P260="","","03-5851-7740")</f>
        <v>98</v>
      </c>
      <c r="V260" t="s">
        <f>IF(P260="","","121-0011")</f>
        <v>98</v>
      </c>
      <c r="W260" t="s">
        <f>IF(P260="","","東京都足立区中央本町3-5-3")</f>
        <v>98</v>
      </c>
      <c r="Y260" t="s">
        <f>IF(P260="","","株式会社Dealz")</f>
        <v>98</v>
      </c>
      <c r="AB260" t="s">
        <f>IF(P260="","",LEFT(データ貼付!AZ259,25))</f>
        <v>98</v>
      </c>
      <c r="AC260" t="s">
        <f>IF(P260="","",LEFT(データ貼付!BC259,30))</f>
        <v>98</v>
      </c>
      <c r="AH260" t="s">
        <f>IF(B260=2,データ貼付!AF259,"")</f>
        <v>98</v>
      </c>
      <c r="AI260" t="s">
        <f>IFERROR(AH260-ROUND(AH260*100/110,0),"")</f>
        <v>98</v>
      </c>
      <c r="AL260">
        <f>データ貼付!AL259</f>
        <v>0</v>
      </c>
      <c r="AM260">
        <f>データ貼付!AM259</f>
        <v>0</v>
      </c>
      <c r="AN260" t="s">
        <f>IF(B260="","","035851774001")</f>
        <v>98</v>
      </c>
      <c r="AP260" t="s">
        <f>IF(AN260="","","01")</f>
        <v>98</v>
      </c>
      <c r="BV260">
        <f>データ貼付!BV259</f>
        <v>0</v>
      </c>
    </row>
    <row r="261">
      <c r="B261" t="s">
        <f>IF(データ貼付!AN260="Cash on Delivery",2,IF(データ貼付!AN260="","",0))</f>
        <v>98</v>
      </c>
      <c r="E261" s="2" t="s">
        <f>IF(B261="","",TODAY())</f>
        <v>98</v>
      </c>
      <c r="F261" s="2" t="s">
        <f>IF(データ貼付!AW260="","",DATE(LEFT(データ貼付!AW260,4),MID(データ貼付!AW260,5,2),RIGHT(データ貼付!AW260,2)))</f>
        <v>98</v>
      </c>
      <c r="G261" t="s">
        <f>IF(データ貼付!AV260=4,1820,IF(データ貼付!AV260=12,1416,IF(データ貼付!AV260=14,1416,IF(データ貼付!AV260=16,1618,IF(データ貼付!AV260=1,"0812","")))))</f>
        <v>98</v>
      </c>
      <c r="I261" t="s">
        <f>IF(B261="","",IF(データ貼付!F260="","000-0000-0000",データ貼付!F260))</f>
        <v>98</v>
      </c>
      <c r="K261" t="s">
        <f>IF(データ貼付!M260="","",SUBSTITUTE(データ貼付!M260,"-",""))</f>
        <v>98</v>
      </c>
      <c r="L261" t="s">
        <f>LEFT(SUBSTITUTE(データ貼付!P260," ",""),16)</f>
        <v>98</v>
      </c>
      <c r="M261" t="s">
        <f>MID(SUBSTITUTE(データ貼付!P260," ",""),17,16)</f>
        <v>98</v>
      </c>
      <c r="N261" t="s">
        <f>MID(SUBSTITUTE(データ貼付!P260," ",""),33,16)</f>
        <v>98</v>
      </c>
      <c r="O261" t="s">
        <f>IF(データ貼付!L260="","",データ貼付!J260)</f>
        <v>98</v>
      </c>
      <c r="P261" t="s">
        <f>IF(データ貼付!D260="","",データ貼付!D260)</f>
        <v>98</v>
      </c>
      <c r="T261" s="1" t="s">
        <f>IF(P261="","","03-5851-7740")</f>
        <v>98</v>
      </c>
      <c r="V261" t="s">
        <f>IF(P261="","","121-0011")</f>
        <v>98</v>
      </c>
      <c r="W261" t="s">
        <f>IF(P261="","","東京都足立区中央本町3-5-3")</f>
        <v>98</v>
      </c>
      <c r="Y261" t="s">
        <f>IF(P261="","","株式会社Dealz")</f>
        <v>98</v>
      </c>
      <c r="AB261" t="s">
        <f>IF(P261="","",LEFT(データ貼付!AZ260,25))</f>
        <v>98</v>
      </c>
      <c r="AC261" t="s">
        <f>IF(P261="","",LEFT(データ貼付!BC260,30))</f>
        <v>98</v>
      </c>
      <c r="AH261" t="s">
        <f>IF(B261=2,データ貼付!AF260,"")</f>
        <v>98</v>
      </c>
      <c r="AI261" t="s">
        <f>IFERROR(AH261-ROUND(AH261*100/110,0),"")</f>
        <v>98</v>
      </c>
      <c r="AL261">
        <f>データ貼付!AL260</f>
        <v>0</v>
      </c>
      <c r="AM261">
        <f>データ貼付!AM260</f>
        <v>0</v>
      </c>
      <c r="AN261" t="s">
        <f>IF(B261="","","035851774001")</f>
        <v>98</v>
      </c>
      <c r="AP261" t="s">
        <f>IF(AN261="","","01")</f>
        <v>98</v>
      </c>
      <c r="BV261">
        <f>データ貼付!BV260</f>
        <v>0</v>
      </c>
    </row>
    <row r="262">
      <c r="B262" t="s">
        <f>IF(データ貼付!AN261="Cash on Delivery",2,IF(データ貼付!AN261="","",0))</f>
        <v>98</v>
      </c>
      <c r="E262" s="2" t="s">
        <f>IF(B262="","",TODAY())</f>
        <v>98</v>
      </c>
      <c r="F262" s="2" t="s">
        <f>IF(データ貼付!AW261="","",DATE(LEFT(データ貼付!AW261,4),MID(データ貼付!AW261,5,2),RIGHT(データ貼付!AW261,2)))</f>
        <v>98</v>
      </c>
      <c r="G262" t="s">
        <f>IF(データ貼付!AV261=4,1820,IF(データ貼付!AV261=12,1416,IF(データ貼付!AV261=14,1416,IF(データ貼付!AV261=16,1618,IF(データ貼付!AV261=1,"0812","")))))</f>
        <v>98</v>
      </c>
      <c r="I262" t="s">
        <f>IF(B262="","",IF(データ貼付!F261="","000-0000-0000",データ貼付!F261))</f>
        <v>98</v>
      </c>
      <c r="K262" t="s">
        <f>IF(データ貼付!M261="","",SUBSTITUTE(データ貼付!M261,"-",""))</f>
        <v>98</v>
      </c>
      <c r="L262" t="s">
        <f>LEFT(SUBSTITUTE(データ貼付!P261," ",""),16)</f>
        <v>98</v>
      </c>
      <c r="M262" t="s">
        <f>MID(SUBSTITUTE(データ貼付!P261," ",""),17,16)</f>
        <v>98</v>
      </c>
      <c r="N262" t="s">
        <f>MID(SUBSTITUTE(データ貼付!P261," ",""),33,16)</f>
        <v>98</v>
      </c>
      <c r="O262" t="s">
        <f>IF(データ貼付!L261="","",データ貼付!J261)</f>
        <v>98</v>
      </c>
      <c r="P262" t="s">
        <f>IF(データ貼付!D261="","",データ貼付!D261)</f>
        <v>98</v>
      </c>
      <c r="T262" s="1" t="s">
        <f>IF(P262="","","03-5851-7740")</f>
        <v>98</v>
      </c>
      <c r="V262" t="s">
        <f>IF(P262="","","121-0011")</f>
        <v>98</v>
      </c>
      <c r="W262" t="s">
        <f>IF(P262="","","東京都足立区中央本町3-5-3")</f>
        <v>98</v>
      </c>
      <c r="Y262" t="s">
        <f>IF(P262="","","株式会社Dealz")</f>
        <v>98</v>
      </c>
      <c r="AB262" t="s">
        <f>IF(P262="","",LEFT(データ貼付!AZ261,25))</f>
        <v>98</v>
      </c>
      <c r="AC262" t="s">
        <f>IF(P262="","",LEFT(データ貼付!BC261,30))</f>
        <v>98</v>
      </c>
      <c r="AH262" t="s">
        <f>IF(B262=2,データ貼付!AF261,"")</f>
        <v>98</v>
      </c>
      <c r="AI262" t="s">
        <f>IFERROR(AH262-ROUND(AH262*100/110,0),"")</f>
        <v>98</v>
      </c>
      <c r="AL262">
        <f>データ貼付!AL261</f>
        <v>0</v>
      </c>
      <c r="AM262">
        <f>データ貼付!AM261</f>
        <v>0</v>
      </c>
      <c r="AN262" t="s">
        <f>IF(B262="","","035851774001")</f>
        <v>98</v>
      </c>
      <c r="AP262" t="s">
        <f>IF(AN262="","","01")</f>
        <v>98</v>
      </c>
      <c r="BV262">
        <f>データ貼付!BV261</f>
        <v>0</v>
      </c>
    </row>
    <row r="263">
      <c r="B263" t="s">
        <f>IF(データ貼付!AN262="Cash on Delivery",2,IF(データ貼付!AN262="","",0))</f>
        <v>98</v>
      </c>
      <c r="E263" s="2" t="s">
        <f>IF(B263="","",TODAY())</f>
        <v>98</v>
      </c>
      <c r="F263" s="2" t="s">
        <f>IF(データ貼付!AW262="","",DATE(LEFT(データ貼付!AW262,4),MID(データ貼付!AW262,5,2),RIGHT(データ貼付!AW262,2)))</f>
        <v>98</v>
      </c>
      <c r="G263" t="s">
        <f>IF(データ貼付!AV262=4,1820,IF(データ貼付!AV262=12,1416,IF(データ貼付!AV262=14,1416,IF(データ貼付!AV262=16,1618,IF(データ貼付!AV262=1,"0812","")))))</f>
        <v>98</v>
      </c>
      <c r="I263" t="s">
        <f>IF(B263="","",IF(データ貼付!F262="","000-0000-0000",データ貼付!F262))</f>
        <v>98</v>
      </c>
      <c r="K263" t="s">
        <f>IF(データ貼付!M262="","",SUBSTITUTE(データ貼付!M262,"-",""))</f>
        <v>98</v>
      </c>
      <c r="L263" t="s">
        <f>LEFT(SUBSTITUTE(データ貼付!P262," ",""),16)</f>
        <v>98</v>
      </c>
      <c r="M263" t="s">
        <f>MID(SUBSTITUTE(データ貼付!P262," ",""),17,16)</f>
        <v>98</v>
      </c>
      <c r="N263" t="s">
        <f>MID(SUBSTITUTE(データ貼付!P262," ",""),33,16)</f>
        <v>98</v>
      </c>
      <c r="O263" t="s">
        <f>IF(データ貼付!L262="","",データ貼付!J262)</f>
        <v>98</v>
      </c>
      <c r="P263" t="s">
        <f>IF(データ貼付!D262="","",データ貼付!D262)</f>
        <v>98</v>
      </c>
      <c r="T263" s="1" t="s">
        <f>IF(P263="","","03-5851-7740")</f>
        <v>98</v>
      </c>
      <c r="V263" t="s">
        <f>IF(P263="","","121-0011")</f>
        <v>98</v>
      </c>
      <c r="W263" t="s">
        <f>IF(P263="","","東京都足立区中央本町3-5-3")</f>
        <v>98</v>
      </c>
      <c r="Y263" t="s">
        <f>IF(P263="","","株式会社Dealz")</f>
        <v>98</v>
      </c>
      <c r="AB263" t="s">
        <f>IF(P263="","",LEFT(データ貼付!AZ262,25))</f>
        <v>98</v>
      </c>
      <c r="AC263" t="s">
        <f>IF(P263="","",LEFT(データ貼付!BC262,30))</f>
        <v>98</v>
      </c>
      <c r="AH263" t="s">
        <f>IF(B263=2,データ貼付!AF262,"")</f>
        <v>98</v>
      </c>
      <c r="AI263" t="s">
        <f>IFERROR(AH263-ROUND(AH263*100/110,0),"")</f>
        <v>98</v>
      </c>
      <c r="AL263">
        <f>データ貼付!AL262</f>
        <v>0</v>
      </c>
      <c r="AM263">
        <f>データ貼付!AM262</f>
        <v>0</v>
      </c>
      <c r="AN263" t="s">
        <f>IF(B263="","","035851774001")</f>
        <v>98</v>
      </c>
      <c r="AP263" t="s">
        <f>IF(AN263="","","01")</f>
        <v>98</v>
      </c>
      <c r="BV263">
        <f>データ貼付!BV262</f>
        <v>0</v>
      </c>
    </row>
    <row r="264">
      <c r="B264" t="s">
        <f>IF(データ貼付!AN263="Cash on Delivery",2,IF(データ貼付!AN263="","",0))</f>
        <v>98</v>
      </c>
      <c r="E264" s="2" t="s">
        <f>IF(B264="","",TODAY())</f>
        <v>98</v>
      </c>
      <c r="F264" s="2" t="s">
        <f>IF(データ貼付!AW263="","",DATE(LEFT(データ貼付!AW263,4),MID(データ貼付!AW263,5,2),RIGHT(データ貼付!AW263,2)))</f>
        <v>98</v>
      </c>
      <c r="G264" t="s">
        <f>IF(データ貼付!AV263=4,1820,IF(データ貼付!AV263=12,1416,IF(データ貼付!AV263=14,1416,IF(データ貼付!AV263=16,1618,IF(データ貼付!AV263=1,"0812","")))))</f>
        <v>98</v>
      </c>
      <c r="I264" t="s">
        <f>IF(B264="","",IF(データ貼付!F263="","000-0000-0000",データ貼付!F263))</f>
        <v>98</v>
      </c>
      <c r="K264" t="s">
        <f>IF(データ貼付!M263="","",SUBSTITUTE(データ貼付!M263,"-",""))</f>
        <v>98</v>
      </c>
      <c r="L264" t="s">
        <f>LEFT(SUBSTITUTE(データ貼付!P263," ",""),16)</f>
        <v>98</v>
      </c>
      <c r="M264" t="s">
        <f>MID(SUBSTITUTE(データ貼付!P263," ",""),17,16)</f>
        <v>98</v>
      </c>
      <c r="N264" t="s">
        <f>MID(SUBSTITUTE(データ貼付!P263," ",""),33,16)</f>
        <v>98</v>
      </c>
      <c r="O264" t="s">
        <f>IF(データ貼付!L263="","",データ貼付!J263)</f>
        <v>98</v>
      </c>
      <c r="P264" t="s">
        <f>IF(データ貼付!D263="","",データ貼付!D263)</f>
        <v>98</v>
      </c>
      <c r="T264" s="1" t="s">
        <f>IF(P264="","","03-5851-7740")</f>
        <v>98</v>
      </c>
      <c r="V264" t="s">
        <f>IF(P264="","","121-0011")</f>
        <v>98</v>
      </c>
      <c r="W264" t="s">
        <f>IF(P264="","","東京都足立区中央本町3-5-3")</f>
        <v>98</v>
      </c>
      <c r="Y264" t="s">
        <f>IF(P264="","","株式会社Dealz")</f>
        <v>98</v>
      </c>
      <c r="AB264" t="s">
        <f>IF(P264="","",LEFT(データ貼付!AZ263,25))</f>
        <v>98</v>
      </c>
      <c r="AC264" t="s">
        <f>IF(P264="","",LEFT(データ貼付!BC263,30))</f>
        <v>98</v>
      </c>
      <c r="AH264" t="s">
        <f>IF(B264=2,データ貼付!AF263,"")</f>
        <v>98</v>
      </c>
      <c r="AI264" t="s">
        <f>IFERROR(AH264-ROUND(AH264*100/110,0),"")</f>
        <v>98</v>
      </c>
      <c r="AL264">
        <f>データ貼付!AL263</f>
        <v>0</v>
      </c>
      <c r="AM264">
        <f>データ貼付!AM263</f>
        <v>0</v>
      </c>
      <c r="AN264" t="s">
        <f>IF(B264="","","035851774001")</f>
        <v>98</v>
      </c>
      <c r="AP264" t="s">
        <f>IF(AN264="","","01")</f>
        <v>98</v>
      </c>
      <c r="BV264">
        <f>データ貼付!BV263</f>
        <v>0</v>
      </c>
    </row>
    <row r="265">
      <c r="B265" t="s">
        <f>IF(データ貼付!AN264="Cash on Delivery",2,IF(データ貼付!AN264="","",0))</f>
        <v>98</v>
      </c>
      <c r="E265" s="2" t="s">
        <f>IF(B265="","",TODAY())</f>
        <v>98</v>
      </c>
      <c r="F265" s="2" t="s">
        <f>IF(データ貼付!AW264="","",DATE(LEFT(データ貼付!AW264,4),MID(データ貼付!AW264,5,2),RIGHT(データ貼付!AW264,2)))</f>
        <v>98</v>
      </c>
      <c r="G265" t="s">
        <f>IF(データ貼付!AV264=4,1820,IF(データ貼付!AV264=12,1416,IF(データ貼付!AV264=14,1416,IF(データ貼付!AV264=16,1618,IF(データ貼付!AV264=1,"0812","")))))</f>
        <v>98</v>
      </c>
      <c r="I265" t="s">
        <f>IF(B265="","",IF(データ貼付!F264="","000-0000-0000",データ貼付!F264))</f>
        <v>98</v>
      </c>
      <c r="K265" t="s">
        <f>IF(データ貼付!M264="","",SUBSTITUTE(データ貼付!M264,"-",""))</f>
        <v>98</v>
      </c>
      <c r="L265" t="s">
        <f>LEFT(SUBSTITUTE(データ貼付!P264," ",""),16)</f>
        <v>98</v>
      </c>
      <c r="M265" t="s">
        <f>MID(SUBSTITUTE(データ貼付!P264," ",""),17,16)</f>
        <v>98</v>
      </c>
      <c r="N265" t="s">
        <f>MID(SUBSTITUTE(データ貼付!P264," ",""),33,16)</f>
        <v>98</v>
      </c>
      <c r="O265" t="s">
        <f>IF(データ貼付!L264="","",データ貼付!J264)</f>
        <v>98</v>
      </c>
      <c r="P265" t="s">
        <f>IF(データ貼付!D264="","",データ貼付!D264)</f>
        <v>98</v>
      </c>
      <c r="T265" s="1" t="s">
        <f>IF(P265="","","03-5851-7740")</f>
        <v>98</v>
      </c>
      <c r="V265" t="s">
        <f>IF(P265="","","121-0011")</f>
        <v>98</v>
      </c>
      <c r="W265" t="s">
        <f>IF(P265="","","東京都足立区中央本町3-5-3")</f>
        <v>98</v>
      </c>
      <c r="Y265" t="s">
        <f>IF(P265="","","株式会社Dealz")</f>
        <v>98</v>
      </c>
      <c r="AB265" t="s">
        <f>IF(P265="","",LEFT(データ貼付!AZ264,25))</f>
        <v>98</v>
      </c>
      <c r="AC265" t="s">
        <f>IF(P265="","",LEFT(データ貼付!BC264,30))</f>
        <v>98</v>
      </c>
      <c r="AH265" t="s">
        <f>IF(B265=2,データ貼付!AF264,"")</f>
        <v>98</v>
      </c>
      <c r="AI265" t="s">
        <f>IFERROR(AH265-ROUND(AH265*100/110,0),"")</f>
        <v>98</v>
      </c>
      <c r="AL265">
        <f>データ貼付!AL264</f>
        <v>0</v>
      </c>
      <c r="AM265">
        <f>データ貼付!AM264</f>
        <v>0</v>
      </c>
      <c r="AN265" t="s">
        <f>IF(B265="","","035851774001")</f>
        <v>98</v>
      </c>
      <c r="AP265" t="s">
        <f>IF(AN265="","","01")</f>
        <v>98</v>
      </c>
      <c r="BV265">
        <f>データ貼付!BV264</f>
        <v>0</v>
      </c>
    </row>
    <row r="266">
      <c r="B266" t="s">
        <f>IF(データ貼付!AN265="Cash on Delivery",2,IF(データ貼付!AN265="","",0))</f>
        <v>98</v>
      </c>
      <c r="E266" s="2" t="s">
        <f>IF(B266="","",TODAY())</f>
        <v>98</v>
      </c>
      <c r="F266" s="2" t="s">
        <f>IF(データ貼付!AW265="","",DATE(LEFT(データ貼付!AW265,4),MID(データ貼付!AW265,5,2),RIGHT(データ貼付!AW265,2)))</f>
        <v>98</v>
      </c>
      <c r="G266" t="s">
        <f>IF(データ貼付!AV265=4,1820,IF(データ貼付!AV265=12,1416,IF(データ貼付!AV265=14,1416,IF(データ貼付!AV265=16,1618,IF(データ貼付!AV265=1,"0812","")))))</f>
        <v>98</v>
      </c>
      <c r="I266" t="s">
        <f>IF(B266="","",IF(データ貼付!F265="","000-0000-0000",データ貼付!F265))</f>
        <v>98</v>
      </c>
      <c r="K266" t="s">
        <f>IF(データ貼付!M265="","",SUBSTITUTE(データ貼付!M265,"-",""))</f>
        <v>98</v>
      </c>
      <c r="L266" t="s">
        <f>LEFT(SUBSTITUTE(データ貼付!P265," ",""),16)</f>
        <v>98</v>
      </c>
      <c r="M266" t="s">
        <f>MID(SUBSTITUTE(データ貼付!P265," ",""),17,16)</f>
        <v>98</v>
      </c>
      <c r="N266" t="s">
        <f>MID(SUBSTITUTE(データ貼付!P265," ",""),33,16)</f>
        <v>98</v>
      </c>
      <c r="O266" t="s">
        <f>IF(データ貼付!L265="","",データ貼付!J265)</f>
        <v>98</v>
      </c>
      <c r="P266" t="s">
        <f>IF(データ貼付!D265="","",データ貼付!D265)</f>
        <v>98</v>
      </c>
      <c r="T266" s="1" t="s">
        <f>IF(P266="","","03-5851-7740")</f>
        <v>98</v>
      </c>
      <c r="V266" t="s">
        <f>IF(P266="","","121-0011")</f>
        <v>98</v>
      </c>
      <c r="W266" t="s">
        <f>IF(P266="","","東京都足立区中央本町3-5-3")</f>
        <v>98</v>
      </c>
      <c r="Y266" t="s">
        <f>IF(P266="","","株式会社Dealz")</f>
        <v>98</v>
      </c>
      <c r="AB266" t="s">
        <f>IF(P266="","",LEFT(データ貼付!AZ265,25))</f>
        <v>98</v>
      </c>
      <c r="AC266" t="s">
        <f>IF(P266="","",LEFT(データ貼付!BC265,30))</f>
        <v>98</v>
      </c>
      <c r="AH266" t="s">
        <f>IF(B266=2,データ貼付!AF265,"")</f>
        <v>98</v>
      </c>
      <c r="AI266" t="s">
        <f>IFERROR(AH266-ROUND(AH266*100/110,0),"")</f>
        <v>98</v>
      </c>
      <c r="AL266">
        <f>データ貼付!AL265</f>
        <v>0</v>
      </c>
      <c r="AM266">
        <f>データ貼付!AM265</f>
        <v>0</v>
      </c>
      <c r="AN266" t="s">
        <f>IF(B266="","","035851774001")</f>
        <v>98</v>
      </c>
      <c r="AP266" t="s">
        <f>IF(AN266="","","01")</f>
        <v>98</v>
      </c>
      <c r="BV266">
        <f>データ貼付!BV265</f>
        <v>0</v>
      </c>
    </row>
    <row r="267">
      <c r="B267" t="s">
        <f>IF(データ貼付!AN266="Cash on Delivery",2,IF(データ貼付!AN266="","",0))</f>
        <v>98</v>
      </c>
      <c r="E267" s="2" t="s">
        <f>IF(B267="","",TODAY())</f>
        <v>98</v>
      </c>
      <c r="F267" s="2" t="s">
        <f>IF(データ貼付!AW266="","",DATE(LEFT(データ貼付!AW266,4),MID(データ貼付!AW266,5,2),RIGHT(データ貼付!AW266,2)))</f>
        <v>98</v>
      </c>
      <c r="G267" t="s">
        <f>IF(データ貼付!AV266=4,1820,IF(データ貼付!AV266=12,1416,IF(データ貼付!AV266=14,1416,IF(データ貼付!AV266=16,1618,IF(データ貼付!AV266=1,"0812","")))))</f>
        <v>98</v>
      </c>
      <c r="I267" t="s">
        <f>IF(B267="","",IF(データ貼付!F266="","000-0000-0000",データ貼付!F266))</f>
        <v>98</v>
      </c>
      <c r="K267" t="s">
        <f>IF(データ貼付!M266="","",SUBSTITUTE(データ貼付!M266,"-",""))</f>
        <v>98</v>
      </c>
      <c r="L267" t="s">
        <f>LEFT(SUBSTITUTE(データ貼付!P266," ",""),16)</f>
        <v>98</v>
      </c>
      <c r="M267" t="s">
        <f>MID(SUBSTITUTE(データ貼付!P266," ",""),17,16)</f>
        <v>98</v>
      </c>
      <c r="N267" t="s">
        <f>MID(SUBSTITUTE(データ貼付!P266," ",""),33,16)</f>
        <v>98</v>
      </c>
      <c r="O267" t="s">
        <f>IF(データ貼付!L266="","",データ貼付!J266)</f>
        <v>98</v>
      </c>
      <c r="P267" t="s">
        <f>IF(データ貼付!D266="","",データ貼付!D266)</f>
        <v>98</v>
      </c>
      <c r="T267" s="1" t="s">
        <f>IF(P267="","","03-5851-7740")</f>
        <v>98</v>
      </c>
      <c r="V267" t="s">
        <f>IF(P267="","","121-0011")</f>
        <v>98</v>
      </c>
      <c r="W267" t="s">
        <f>IF(P267="","","東京都足立区中央本町3-5-3")</f>
        <v>98</v>
      </c>
      <c r="Y267" t="s">
        <f>IF(P267="","","株式会社Dealz")</f>
        <v>98</v>
      </c>
      <c r="AB267" t="s">
        <f>IF(P267="","",LEFT(データ貼付!AZ266,25))</f>
        <v>98</v>
      </c>
      <c r="AC267" t="s">
        <f>IF(P267="","",LEFT(データ貼付!BC266,30))</f>
        <v>98</v>
      </c>
      <c r="AH267" t="s">
        <f>IF(B267=2,データ貼付!AF266,"")</f>
        <v>98</v>
      </c>
      <c r="AI267" t="s">
        <f>IFERROR(AH267-ROUND(AH267*100/110,0),"")</f>
        <v>98</v>
      </c>
      <c r="AL267">
        <f>データ貼付!AL266</f>
        <v>0</v>
      </c>
      <c r="AM267">
        <f>データ貼付!AM266</f>
        <v>0</v>
      </c>
      <c r="AN267" t="s">
        <f>IF(B267="","","035851774001")</f>
        <v>98</v>
      </c>
      <c r="AP267" t="s">
        <f>IF(AN267="","","01")</f>
        <v>98</v>
      </c>
      <c r="BV267">
        <f>データ貼付!BV266</f>
        <v>0</v>
      </c>
    </row>
    <row r="268">
      <c r="B268" t="s">
        <f>IF(データ貼付!AN267="Cash on Delivery",2,IF(データ貼付!AN267="","",0))</f>
        <v>98</v>
      </c>
      <c r="E268" s="2" t="s">
        <f>IF(B268="","",TODAY())</f>
        <v>98</v>
      </c>
      <c r="F268" s="2" t="s">
        <f>IF(データ貼付!AW267="","",DATE(LEFT(データ貼付!AW267,4),MID(データ貼付!AW267,5,2),RIGHT(データ貼付!AW267,2)))</f>
        <v>98</v>
      </c>
      <c r="G268" t="s">
        <f>IF(データ貼付!AV267=4,1820,IF(データ貼付!AV267=12,1416,IF(データ貼付!AV267=14,1416,IF(データ貼付!AV267=16,1618,IF(データ貼付!AV267=1,"0812","")))))</f>
        <v>98</v>
      </c>
      <c r="I268" t="s">
        <f>IF(B268="","",IF(データ貼付!F267="","000-0000-0000",データ貼付!F267))</f>
        <v>98</v>
      </c>
      <c r="K268" t="s">
        <f>IF(データ貼付!M267="","",SUBSTITUTE(データ貼付!M267,"-",""))</f>
        <v>98</v>
      </c>
      <c r="L268" t="s">
        <f>LEFT(SUBSTITUTE(データ貼付!P267," ",""),16)</f>
        <v>98</v>
      </c>
      <c r="M268" t="s">
        <f>MID(SUBSTITUTE(データ貼付!P267," ",""),17,16)</f>
        <v>98</v>
      </c>
      <c r="N268" t="s">
        <f>MID(SUBSTITUTE(データ貼付!P267," ",""),33,16)</f>
        <v>98</v>
      </c>
      <c r="O268" t="s">
        <f>IF(データ貼付!L267="","",データ貼付!J267)</f>
        <v>98</v>
      </c>
      <c r="P268" t="s">
        <f>IF(データ貼付!D267="","",データ貼付!D267)</f>
        <v>98</v>
      </c>
      <c r="T268" s="1" t="s">
        <f>IF(P268="","","03-5851-7740")</f>
        <v>98</v>
      </c>
      <c r="V268" t="s">
        <f>IF(P268="","","121-0011")</f>
        <v>98</v>
      </c>
      <c r="W268" t="s">
        <f>IF(P268="","","東京都足立区中央本町3-5-3")</f>
        <v>98</v>
      </c>
      <c r="Y268" t="s">
        <f>IF(P268="","","株式会社Dealz")</f>
        <v>98</v>
      </c>
      <c r="AB268" t="s">
        <f>IF(P268="","",LEFT(データ貼付!AZ267,25))</f>
        <v>98</v>
      </c>
      <c r="AC268" t="s">
        <f>IF(P268="","",LEFT(データ貼付!BC267,30))</f>
        <v>98</v>
      </c>
      <c r="AH268" t="s">
        <f>IF(B268=2,データ貼付!AF267,"")</f>
        <v>98</v>
      </c>
      <c r="AI268" t="s">
        <f>IFERROR(AH268-ROUND(AH268*100/110,0),"")</f>
        <v>98</v>
      </c>
      <c r="AL268">
        <f>データ貼付!AL267</f>
        <v>0</v>
      </c>
      <c r="AM268">
        <f>データ貼付!AM267</f>
        <v>0</v>
      </c>
      <c r="AN268" t="s">
        <f>IF(B268="","","035851774001")</f>
        <v>98</v>
      </c>
      <c r="AP268" t="s">
        <f>IF(AN268="","","01")</f>
        <v>98</v>
      </c>
      <c r="BV268">
        <f>データ貼付!BV267</f>
        <v>0</v>
      </c>
    </row>
    <row r="269">
      <c r="B269" t="s">
        <f>IF(データ貼付!AN268="Cash on Delivery",2,IF(データ貼付!AN268="","",0))</f>
        <v>98</v>
      </c>
      <c r="E269" s="2" t="s">
        <f>IF(B269="","",TODAY())</f>
        <v>98</v>
      </c>
      <c r="F269" s="2" t="s">
        <f>IF(データ貼付!AW268="","",DATE(LEFT(データ貼付!AW268,4),MID(データ貼付!AW268,5,2),RIGHT(データ貼付!AW268,2)))</f>
        <v>98</v>
      </c>
      <c r="G269" t="s">
        <f>IF(データ貼付!AV268=4,1820,IF(データ貼付!AV268=12,1416,IF(データ貼付!AV268=14,1416,IF(データ貼付!AV268=16,1618,IF(データ貼付!AV268=1,"0812","")))))</f>
        <v>98</v>
      </c>
      <c r="I269" t="s">
        <f>IF(B269="","",IF(データ貼付!F268="","000-0000-0000",データ貼付!F268))</f>
        <v>98</v>
      </c>
      <c r="K269" t="s">
        <f>IF(データ貼付!M268="","",SUBSTITUTE(データ貼付!M268,"-",""))</f>
        <v>98</v>
      </c>
      <c r="L269" t="s">
        <f>LEFT(SUBSTITUTE(データ貼付!P268," ",""),16)</f>
        <v>98</v>
      </c>
      <c r="M269" t="s">
        <f>MID(SUBSTITUTE(データ貼付!P268," ",""),17,16)</f>
        <v>98</v>
      </c>
      <c r="N269" t="s">
        <f>MID(SUBSTITUTE(データ貼付!P268," ",""),33,16)</f>
        <v>98</v>
      </c>
      <c r="O269" t="s">
        <f>IF(データ貼付!L268="","",データ貼付!J268)</f>
        <v>98</v>
      </c>
      <c r="P269" t="s">
        <f>IF(データ貼付!D268="","",データ貼付!D268)</f>
        <v>98</v>
      </c>
      <c r="T269" s="1" t="s">
        <f>IF(P269="","","03-5851-7740")</f>
        <v>98</v>
      </c>
      <c r="V269" t="s">
        <f>IF(P269="","","121-0011")</f>
        <v>98</v>
      </c>
      <c r="W269" t="s">
        <f>IF(P269="","","東京都足立区中央本町3-5-3")</f>
        <v>98</v>
      </c>
      <c r="Y269" t="s">
        <f>IF(P269="","","株式会社Dealz")</f>
        <v>98</v>
      </c>
      <c r="AB269" t="s">
        <f>IF(P269="","",LEFT(データ貼付!AZ268,25))</f>
        <v>98</v>
      </c>
      <c r="AC269" t="s">
        <f>IF(P269="","",LEFT(データ貼付!BC268,30))</f>
        <v>98</v>
      </c>
      <c r="AH269" t="s">
        <f>IF(B269=2,データ貼付!AF268,"")</f>
        <v>98</v>
      </c>
      <c r="AI269" t="s">
        <f>IFERROR(AH269-ROUND(AH269*100/110,0),"")</f>
        <v>98</v>
      </c>
      <c r="AL269">
        <f>データ貼付!AL268</f>
        <v>0</v>
      </c>
      <c r="AM269">
        <f>データ貼付!AM268</f>
        <v>0</v>
      </c>
      <c r="AN269" t="s">
        <f>IF(B269="","","035851774001")</f>
        <v>98</v>
      </c>
      <c r="AP269" t="s">
        <f>IF(AN269="","","01")</f>
        <v>98</v>
      </c>
      <c r="BV269">
        <f>データ貼付!BV268</f>
        <v>0</v>
      </c>
    </row>
    <row r="270">
      <c r="B270" t="s">
        <f>IF(データ貼付!AN269="Cash on Delivery",2,IF(データ貼付!AN269="","",0))</f>
        <v>98</v>
      </c>
      <c r="E270" s="2" t="s">
        <f>IF(B270="","",TODAY())</f>
        <v>98</v>
      </c>
      <c r="F270" s="2" t="s">
        <f>IF(データ貼付!AW269="","",DATE(LEFT(データ貼付!AW269,4),MID(データ貼付!AW269,5,2),RIGHT(データ貼付!AW269,2)))</f>
        <v>98</v>
      </c>
      <c r="G270" t="s">
        <f>IF(データ貼付!AV269=4,1820,IF(データ貼付!AV269=12,1416,IF(データ貼付!AV269=14,1416,IF(データ貼付!AV269=16,1618,IF(データ貼付!AV269=1,"0812","")))))</f>
        <v>98</v>
      </c>
      <c r="I270" t="s">
        <f>IF(B270="","",IF(データ貼付!F269="","000-0000-0000",データ貼付!F269))</f>
        <v>98</v>
      </c>
      <c r="K270" t="s">
        <f>IF(データ貼付!M269="","",SUBSTITUTE(データ貼付!M269,"-",""))</f>
        <v>98</v>
      </c>
      <c r="L270" t="s">
        <f>LEFT(SUBSTITUTE(データ貼付!P269," ",""),16)</f>
        <v>98</v>
      </c>
      <c r="M270" t="s">
        <f>MID(SUBSTITUTE(データ貼付!P269," ",""),17,16)</f>
        <v>98</v>
      </c>
      <c r="N270" t="s">
        <f>MID(SUBSTITUTE(データ貼付!P269," ",""),33,16)</f>
        <v>98</v>
      </c>
      <c r="O270" t="s">
        <f>IF(データ貼付!L269="","",データ貼付!J269)</f>
        <v>98</v>
      </c>
      <c r="P270" t="s">
        <f>IF(データ貼付!D269="","",データ貼付!D269)</f>
        <v>98</v>
      </c>
      <c r="T270" s="1" t="s">
        <f>IF(P270="","","03-5851-7740")</f>
        <v>98</v>
      </c>
      <c r="V270" t="s">
        <f>IF(P270="","","121-0011")</f>
        <v>98</v>
      </c>
      <c r="W270" t="s">
        <f>IF(P270="","","東京都足立区中央本町3-5-3")</f>
        <v>98</v>
      </c>
      <c r="Y270" t="s">
        <f>IF(P270="","","株式会社Dealz")</f>
        <v>98</v>
      </c>
      <c r="AB270" t="s">
        <f>IF(P270="","",LEFT(データ貼付!AZ269,25))</f>
        <v>98</v>
      </c>
      <c r="AC270" t="s">
        <f>IF(P270="","",LEFT(データ貼付!BC269,30))</f>
        <v>98</v>
      </c>
      <c r="AH270" t="s">
        <f>IF(B270=2,データ貼付!AF269,"")</f>
        <v>98</v>
      </c>
      <c r="AI270" t="s">
        <f>IFERROR(AH270-ROUND(AH270*100/110,0),"")</f>
        <v>98</v>
      </c>
      <c r="AL270">
        <f>データ貼付!AL269</f>
        <v>0</v>
      </c>
      <c r="AM270">
        <f>データ貼付!AM269</f>
        <v>0</v>
      </c>
      <c r="AN270" t="s">
        <f>IF(B270="","","035851774001")</f>
        <v>98</v>
      </c>
      <c r="AP270" t="s">
        <f>IF(AN270="","","01")</f>
        <v>98</v>
      </c>
      <c r="BV270">
        <f>データ貼付!BV269</f>
        <v>0</v>
      </c>
    </row>
    <row r="271">
      <c r="B271" t="s">
        <f>IF(データ貼付!AN270="Cash on Delivery",2,IF(データ貼付!AN270="","",0))</f>
        <v>98</v>
      </c>
      <c r="E271" s="2" t="s">
        <f>IF(B271="","",TODAY())</f>
        <v>98</v>
      </c>
      <c r="F271" s="2" t="s">
        <f>IF(データ貼付!AW270="","",DATE(LEFT(データ貼付!AW270,4),MID(データ貼付!AW270,5,2),RIGHT(データ貼付!AW270,2)))</f>
        <v>98</v>
      </c>
      <c r="G271" t="s">
        <f>IF(データ貼付!AV270=4,1820,IF(データ貼付!AV270=12,1416,IF(データ貼付!AV270=14,1416,IF(データ貼付!AV270=16,1618,IF(データ貼付!AV270=1,"0812","")))))</f>
        <v>98</v>
      </c>
      <c r="I271" t="s">
        <f>IF(B271="","",IF(データ貼付!F270="","000-0000-0000",データ貼付!F270))</f>
        <v>98</v>
      </c>
      <c r="K271" t="s">
        <f>IF(データ貼付!M270="","",SUBSTITUTE(データ貼付!M270,"-",""))</f>
        <v>98</v>
      </c>
      <c r="L271" t="s">
        <f>LEFT(SUBSTITUTE(データ貼付!P270," ",""),16)</f>
        <v>98</v>
      </c>
      <c r="M271" t="s">
        <f>MID(SUBSTITUTE(データ貼付!P270," ",""),17,16)</f>
        <v>98</v>
      </c>
      <c r="N271" t="s">
        <f>MID(SUBSTITUTE(データ貼付!P270," ",""),33,16)</f>
        <v>98</v>
      </c>
      <c r="O271" t="s">
        <f>IF(データ貼付!L270="","",データ貼付!J270)</f>
        <v>98</v>
      </c>
      <c r="P271" t="s">
        <f>IF(データ貼付!D270="","",データ貼付!D270)</f>
        <v>98</v>
      </c>
      <c r="T271" s="1" t="s">
        <f>IF(P271="","","03-5851-7740")</f>
        <v>98</v>
      </c>
      <c r="V271" t="s">
        <f>IF(P271="","","121-0011")</f>
        <v>98</v>
      </c>
      <c r="W271" t="s">
        <f>IF(P271="","","東京都足立区中央本町3-5-3")</f>
        <v>98</v>
      </c>
      <c r="Y271" t="s">
        <f>IF(P271="","","株式会社Dealz")</f>
        <v>98</v>
      </c>
      <c r="AB271" t="s">
        <f>IF(P271="","",LEFT(データ貼付!AZ270,25))</f>
        <v>98</v>
      </c>
      <c r="AC271" t="s">
        <f>IF(P271="","",LEFT(データ貼付!BC270,30))</f>
        <v>98</v>
      </c>
      <c r="AH271" t="s">
        <f>IF(B271=2,データ貼付!AF270,"")</f>
        <v>98</v>
      </c>
      <c r="AI271" t="s">
        <f>IFERROR(AH271-ROUND(AH271*100/110,0),"")</f>
        <v>98</v>
      </c>
      <c r="AL271">
        <f>データ貼付!AL270</f>
        <v>0</v>
      </c>
      <c r="AM271">
        <f>データ貼付!AM270</f>
        <v>0</v>
      </c>
      <c r="AN271" t="s">
        <f>IF(B271="","","035851774001")</f>
        <v>98</v>
      </c>
      <c r="AP271" t="s">
        <f>IF(AN271="","","01")</f>
        <v>98</v>
      </c>
      <c r="BV271">
        <f>データ貼付!BV270</f>
        <v>0</v>
      </c>
    </row>
    <row r="272">
      <c r="B272" t="s">
        <f>IF(データ貼付!AN271="Cash on Delivery",2,IF(データ貼付!AN271="","",0))</f>
        <v>98</v>
      </c>
      <c r="E272" s="2" t="s">
        <f>IF(B272="","",TODAY())</f>
        <v>98</v>
      </c>
      <c r="F272" s="2" t="s">
        <f>IF(データ貼付!AW271="","",DATE(LEFT(データ貼付!AW271,4),MID(データ貼付!AW271,5,2),RIGHT(データ貼付!AW271,2)))</f>
        <v>98</v>
      </c>
      <c r="G272" t="s">
        <f>IF(データ貼付!AV271=4,1820,IF(データ貼付!AV271=12,1416,IF(データ貼付!AV271=14,1416,IF(データ貼付!AV271=16,1618,IF(データ貼付!AV271=1,"0812","")))))</f>
        <v>98</v>
      </c>
      <c r="I272" t="s">
        <f>IF(B272="","",IF(データ貼付!F271="","000-0000-0000",データ貼付!F271))</f>
        <v>98</v>
      </c>
      <c r="K272" t="s">
        <f>IF(データ貼付!M271="","",SUBSTITUTE(データ貼付!M271,"-",""))</f>
        <v>98</v>
      </c>
      <c r="L272" t="s">
        <f>LEFT(SUBSTITUTE(データ貼付!P271," ",""),16)</f>
        <v>98</v>
      </c>
      <c r="M272" t="s">
        <f>MID(SUBSTITUTE(データ貼付!P271," ",""),17,16)</f>
        <v>98</v>
      </c>
      <c r="N272" t="s">
        <f>MID(SUBSTITUTE(データ貼付!P271," ",""),33,16)</f>
        <v>98</v>
      </c>
      <c r="O272" t="s">
        <f>IF(データ貼付!L271="","",データ貼付!J271)</f>
        <v>98</v>
      </c>
      <c r="P272" t="s">
        <f>IF(データ貼付!D271="","",データ貼付!D271)</f>
        <v>98</v>
      </c>
      <c r="T272" s="1" t="s">
        <f>IF(P272="","","03-5851-7740")</f>
        <v>98</v>
      </c>
      <c r="V272" t="s">
        <f>IF(P272="","","121-0011")</f>
        <v>98</v>
      </c>
      <c r="W272" t="s">
        <f>IF(P272="","","東京都足立区中央本町3-5-3")</f>
        <v>98</v>
      </c>
      <c r="Y272" t="s">
        <f>IF(P272="","","株式会社Dealz")</f>
        <v>98</v>
      </c>
      <c r="AB272" t="s">
        <f>IF(P272="","",LEFT(データ貼付!AZ271,25))</f>
        <v>98</v>
      </c>
      <c r="AC272" t="s">
        <f>IF(P272="","",LEFT(データ貼付!BC271,30))</f>
        <v>98</v>
      </c>
      <c r="AH272" t="s">
        <f>IF(B272=2,データ貼付!AF271,"")</f>
        <v>98</v>
      </c>
      <c r="AI272" t="s">
        <f>IFERROR(AH272-ROUND(AH272*100/110,0),"")</f>
        <v>98</v>
      </c>
      <c r="AL272">
        <f>データ貼付!AL271</f>
        <v>0</v>
      </c>
      <c r="AM272">
        <f>データ貼付!AM271</f>
        <v>0</v>
      </c>
      <c r="AN272" t="s">
        <f>IF(B272="","","035851774001")</f>
        <v>98</v>
      </c>
      <c r="AP272" t="s">
        <f>IF(AN272="","","01")</f>
        <v>98</v>
      </c>
      <c r="BV272">
        <f>データ貼付!BV271</f>
        <v>0</v>
      </c>
    </row>
    <row r="273">
      <c r="B273" t="s">
        <f>IF(データ貼付!AN272="Cash on Delivery",2,IF(データ貼付!AN272="","",0))</f>
        <v>98</v>
      </c>
      <c r="E273" s="2" t="s">
        <f>IF(B273="","",TODAY())</f>
        <v>98</v>
      </c>
      <c r="F273" s="2" t="s">
        <f>IF(データ貼付!AW272="","",DATE(LEFT(データ貼付!AW272,4),MID(データ貼付!AW272,5,2),RIGHT(データ貼付!AW272,2)))</f>
        <v>98</v>
      </c>
      <c r="G273" t="s">
        <f>IF(データ貼付!AV272=4,1820,IF(データ貼付!AV272=12,1416,IF(データ貼付!AV272=14,1416,IF(データ貼付!AV272=16,1618,IF(データ貼付!AV272=1,"0812","")))))</f>
        <v>98</v>
      </c>
      <c r="I273" t="s">
        <f>IF(B273="","",IF(データ貼付!F272="","000-0000-0000",データ貼付!F272))</f>
        <v>98</v>
      </c>
      <c r="K273" t="s">
        <f>IF(データ貼付!M272="","",SUBSTITUTE(データ貼付!M272,"-",""))</f>
        <v>98</v>
      </c>
      <c r="L273" t="s">
        <f>LEFT(SUBSTITUTE(データ貼付!P272," ",""),16)</f>
        <v>98</v>
      </c>
      <c r="M273" t="s">
        <f>MID(SUBSTITUTE(データ貼付!P272," ",""),17,16)</f>
        <v>98</v>
      </c>
      <c r="N273" t="s">
        <f>MID(SUBSTITUTE(データ貼付!P272," ",""),33,16)</f>
        <v>98</v>
      </c>
      <c r="O273" t="s">
        <f>IF(データ貼付!L272="","",データ貼付!J272)</f>
        <v>98</v>
      </c>
      <c r="P273" t="s">
        <f>IF(データ貼付!D272="","",データ貼付!D272)</f>
        <v>98</v>
      </c>
      <c r="T273" s="1" t="s">
        <f>IF(P273="","","03-5851-7740")</f>
        <v>98</v>
      </c>
      <c r="V273" t="s">
        <f>IF(P273="","","121-0011")</f>
        <v>98</v>
      </c>
      <c r="W273" t="s">
        <f>IF(P273="","","東京都足立区中央本町3-5-3")</f>
        <v>98</v>
      </c>
      <c r="Y273" t="s">
        <f>IF(P273="","","株式会社Dealz")</f>
        <v>98</v>
      </c>
      <c r="AB273" t="s">
        <f>IF(P273="","",LEFT(データ貼付!AZ272,25))</f>
        <v>98</v>
      </c>
      <c r="AC273" t="s">
        <f>IF(P273="","",LEFT(データ貼付!BC272,30))</f>
        <v>98</v>
      </c>
      <c r="AH273" t="s">
        <f>IF(B273=2,データ貼付!AF272,"")</f>
        <v>98</v>
      </c>
      <c r="AI273" t="s">
        <f>IFERROR(AH273-ROUND(AH273*100/110,0),"")</f>
        <v>98</v>
      </c>
      <c r="AL273">
        <f>データ貼付!AL272</f>
        <v>0</v>
      </c>
      <c r="AM273">
        <f>データ貼付!AM272</f>
        <v>0</v>
      </c>
      <c r="AN273" t="s">
        <f>IF(B273="","","035851774001")</f>
        <v>98</v>
      </c>
      <c r="AP273" t="s">
        <f>IF(AN273="","","01")</f>
        <v>98</v>
      </c>
      <c r="BV273">
        <f>データ貼付!BV272</f>
        <v>0</v>
      </c>
    </row>
    <row r="274">
      <c r="B274" t="s">
        <f>IF(データ貼付!AN273="Cash on Delivery",2,IF(データ貼付!AN273="","",0))</f>
        <v>98</v>
      </c>
      <c r="E274" s="2" t="s">
        <f>IF(B274="","",TODAY())</f>
        <v>98</v>
      </c>
      <c r="F274" s="2" t="s">
        <f>IF(データ貼付!AW273="","",DATE(LEFT(データ貼付!AW273,4),MID(データ貼付!AW273,5,2),RIGHT(データ貼付!AW273,2)))</f>
        <v>98</v>
      </c>
      <c r="G274" t="s">
        <f>IF(データ貼付!AV273=4,1820,IF(データ貼付!AV273=12,1416,IF(データ貼付!AV273=14,1416,IF(データ貼付!AV273=16,1618,IF(データ貼付!AV273=1,"0812","")))))</f>
        <v>98</v>
      </c>
      <c r="I274" t="s">
        <f>IF(B274="","",IF(データ貼付!F273="","000-0000-0000",データ貼付!F273))</f>
        <v>98</v>
      </c>
      <c r="K274" t="s">
        <f>IF(データ貼付!M273="","",SUBSTITUTE(データ貼付!M273,"-",""))</f>
        <v>98</v>
      </c>
      <c r="L274" t="s">
        <f>LEFT(SUBSTITUTE(データ貼付!P273," ",""),16)</f>
        <v>98</v>
      </c>
      <c r="M274" t="s">
        <f>MID(SUBSTITUTE(データ貼付!P273," ",""),17,16)</f>
        <v>98</v>
      </c>
      <c r="N274" t="s">
        <f>MID(SUBSTITUTE(データ貼付!P273," ",""),33,16)</f>
        <v>98</v>
      </c>
      <c r="O274" t="s">
        <f>IF(データ貼付!L273="","",データ貼付!J273)</f>
        <v>98</v>
      </c>
      <c r="P274" t="s">
        <f>IF(データ貼付!D273="","",データ貼付!D273)</f>
        <v>98</v>
      </c>
      <c r="T274" s="1" t="s">
        <f>IF(P274="","","03-5851-7740")</f>
        <v>98</v>
      </c>
      <c r="V274" t="s">
        <f>IF(P274="","","121-0011")</f>
        <v>98</v>
      </c>
      <c r="W274" t="s">
        <f>IF(P274="","","東京都足立区中央本町3-5-3")</f>
        <v>98</v>
      </c>
      <c r="Y274" t="s">
        <f>IF(P274="","","株式会社Dealz")</f>
        <v>98</v>
      </c>
      <c r="AB274" t="s">
        <f>IF(P274="","",LEFT(データ貼付!AZ273,25))</f>
        <v>98</v>
      </c>
      <c r="AC274" t="s">
        <f>IF(P274="","",LEFT(データ貼付!BC273,30))</f>
        <v>98</v>
      </c>
      <c r="AH274" t="s">
        <f>IF(B274=2,データ貼付!AF273,"")</f>
        <v>98</v>
      </c>
      <c r="AI274" t="s">
        <f>IFERROR(AH274-ROUND(AH274*100/110,0),"")</f>
        <v>98</v>
      </c>
      <c r="AL274">
        <f>データ貼付!AL273</f>
        <v>0</v>
      </c>
      <c r="AM274">
        <f>データ貼付!AM273</f>
        <v>0</v>
      </c>
      <c r="AN274" t="s">
        <f>IF(B274="","","035851774001")</f>
        <v>98</v>
      </c>
      <c r="AP274" t="s">
        <f>IF(AN274="","","01")</f>
        <v>98</v>
      </c>
      <c r="BV274">
        <f>データ貼付!BV273</f>
        <v>0</v>
      </c>
    </row>
    <row r="275">
      <c r="B275" t="s">
        <f>IF(データ貼付!AN274="Cash on Delivery",2,IF(データ貼付!AN274="","",0))</f>
        <v>98</v>
      </c>
      <c r="E275" s="2" t="s">
        <f>IF(B275="","",TODAY())</f>
        <v>98</v>
      </c>
      <c r="F275" s="2" t="s">
        <f>IF(データ貼付!AW274="","",DATE(LEFT(データ貼付!AW274,4),MID(データ貼付!AW274,5,2),RIGHT(データ貼付!AW274,2)))</f>
        <v>98</v>
      </c>
      <c r="G275" t="s">
        <f>IF(データ貼付!AV274=4,1820,IF(データ貼付!AV274=12,1416,IF(データ貼付!AV274=14,1416,IF(データ貼付!AV274=16,1618,IF(データ貼付!AV274=1,"0812","")))))</f>
        <v>98</v>
      </c>
      <c r="I275" t="s">
        <f>IF(B275="","",IF(データ貼付!F274="","000-0000-0000",データ貼付!F274))</f>
        <v>98</v>
      </c>
      <c r="K275" t="s">
        <f>IF(データ貼付!M274="","",SUBSTITUTE(データ貼付!M274,"-",""))</f>
        <v>98</v>
      </c>
      <c r="L275" t="s">
        <f>LEFT(SUBSTITUTE(データ貼付!P274," ",""),16)</f>
        <v>98</v>
      </c>
      <c r="M275" t="s">
        <f>MID(SUBSTITUTE(データ貼付!P274," ",""),17,16)</f>
        <v>98</v>
      </c>
      <c r="N275" t="s">
        <f>MID(SUBSTITUTE(データ貼付!P274," ",""),33,16)</f>
        <v>98</v>
      </c>
      <c r="O275" t="s">
        <f>IF(データ貼付!L274="","",データ貼付!J274)</f>
        <v>98</v>
      </c>
      <c r="P275" t="s">
        <f>IF(データ貼付!D274="","",データ貼付!D274)</f>
        <v>98</v>
      </c>
      <c r="T275" s="1" t="s">
        <f>IF(P275="","","03-5851-7740")</f>
        <v>98</v>
      </c>
      <c r="V275" t="s">
        <f>IF(P275="","","121-0011")</f>
        <v>98</v>
      </c>
      <c r="W275" t="s">
        <f>IF(P275="","","東京都足立区中央本町3-5-3")</f>
        <v>98</v>
      </c>
      <c r="Y275" t="s">
        <f>IF(P275="","","株式会社Dealz")</f>
        <v>98</v>
      </c>
      <c r="AB275" t="s">
        <f>IF(P275="","",LEFT(データ貼付!AZ274,25))</f>
        <v>98</v>
      </c>
      <c r="AC275" t="s">
        <f>IF(P275="","",LEFT(データ貼付!BC274,30))</f>
        <v>98</v>
      </c>
      <c r="AH275" t="s">
        <f>IF(B275=2,データ貼付!AF274,"")</f>
        <v>98</v>
      </c>
      <c r="AI275" t="s">
        <f>IFERROR(AH275-ROUND(AH275*100/110,0),"")</f>
        <v>98</v>
      </c>
      <c r="AL275">
        <f>データ貼付!AL274</f>
        <v>0</v>
      </c>
      <c r="AM275">
        <f>データ貼付!AM274</f>
        <v>0</v>
      </c>
      <c r="AN275" t="s">
        <f>IF(B275="","","035851774001")</f>
        <v>98</v>
      </c>
      <c r="AP275" t="s">
        <f>IF(AN275="","","01")</f>
        <v>98</v>
      </c>
      <c r="BV275">
        <f>データ貼付!BV274</f>
        <v>0</v>
      </c>
    </row>
    <row r="276">
      <c r="B276" t="s">
        <f>IF(データ貼付!AN275="Cash on Delivery",2,IF(データ貼付!AN275="","",0))</f>
        <v>98</v>
      </c>
      <c r="E276" s="2" t="s">
        <f>IF(B276="","",TODAY())</f>
        <v>98</v>
      </c>
      <c r="F276" s="2" t="s">
        <f>IF(データ貼付!AW275="","",DATE(LEFT(データ貼付!AW275,4),MID(データ貼付!AW275,5,2),RIGHT(データ貼付!AW275,2)))</f>
        <v>98</v>
      </c>
      <c r="G276" t="s">
        <f>IF(データ貼付!AV275=4,1820,IF(データ貼付!AV275=12,1416,IF(データ貼付!AV275=14,1416,IF(データ貼付!AV275=16,1618,IF(データ貼付!AV275=1,"0812","")))))</f>
        <v>98</v>
      </c>
      <c r="I276" t="s">
        <f>IF(B276="","",IF(データ貼付!F275="","000-0000-0000",データ貼付!F275))</f>
        <v>98</v>
      </c>
      <c r="K276" t="s">
        <f>IF(データ貼付!M275="","",SUBSTITUTE(データ貼付!M275,"-",""))</f>
        <v>98</v>
      </c>
      <c r="L276" t="s">
        <f>LEFT(SUBSTITUTE(データ貼付!P275," ",""),16)</f>
        <v>98</v>
      </c>
      <c r="M276" t="s">
        <f>MID(SUBSTITUTE(データ貼付!P275," ",""),17,16)</f>
        <v>98</v>
      </c>
      <c r="N276" t="s">
        <f>MID(SUBSTITUTE(データ貼付!P275," ",""),33,16)</f>
        <v>98</v>
      </c>
      <c r="O276" t="s">
        <f>IF(データ貼付!L275="","",データ貼付!J275)</f>
        <v>98</v>
      </c>
      <c r="P276" t="s">
        <f>IF(データ貼付!D275="","",データ貼付!D275)</f>
        <v>98</v>
      </c>
      <c r="T276" s="1" t="s">
        <f>IF(P276="","","03-5851-7740")</f>
        <v>98</v>
      </c>
      <c r="V276" t="s">
        <f>IF(P276="","","121-0011")</f>
        <v>98</v>
      </c>
      <c r="W276" t="s">
        <f>IF(P276="","","東京都足立区中央本町3-5-3")</f>
        <v>98</v>
      </c>
      <c r="Y276" t="s">
        <f>IF(P276="","","株式会社Dealz")</f>
        <v>98</v>
      </c>
      <c r="AB276" t="s">
        <f>IF(P276="","",LEFT(データ貼付!AZ275,25))</f>
        <v>98</v>
      </c>
      <c r="AC276" t="s">
        <f>IF(P276="","",LEFT(データ貼付!BC275,30))</f>
        <v>98</v>
      </c>
      <c r="AH276" t="s">
        <f>IF(B276=2,データ貼付!AF275,"")</f>
        <v>98</v>
      </c>
      <c r="AI276" t="s">
        <f>IFERROR(AH276-ROUND(AH276*100/110,0),"")</f>
        <v>98</v>
      </c>
      <c r="AL276">
        <f>データ貼付!AL275</f>
        <v>0</v>
      </c>
      <c r="AM276">
        <f>データ貼付!AM275</f>
        <v>0</v>
      </c>
      <c r="AN276" t="s">
        <f>IF(B276="","","035851774001")</f>
        <v>98</v>
      </c>
      <c r="AP276" t="s">
        <f>IF(AN276="","","01")</f>
        <v>98</v>
      </c>
      <c r="BV276">
        <f>データ貼付!BV275</f>
        <v>0</v>
      </c>
    </row>
    <row r="277">
      <c r="B277" t="s">
        <f>IF(データ貼付!AN276="Cash on Delivery",2,IF(データ貼付!AN276="","",0))</f>
        <v>98</v>
      </c>
      <c r="E277" s="2" t="s">
        <f>IF(B277="","",TODAY())</f>
        <v>98</v>
      </c>
      <c r="F277" s="2" t="s">
        <f>IF(データ貼付!AW276="","",DATE(LEFT(データ貼付!AW276,4),MID(データ貼付!AW276,5,2),RIGHT(データ貼付!AW276,2)))</f>
        <v>98</v>
      </c>
      <c r="G277" t="s">
        <f>IF(データ貼付!AV276=4,1820,IF(データ貼付!AV276=12,1416,IF(データ貼付!AV276=14,1416,IF(データ貼付!AV276=16,1618,IF(データ貼付!AV276=1,"0812","")))))</f>
        <v>98</v>
      </c>
      <c r="I277" t="s">
        <f>IF(B277="","",IF(データ貼付!F276="","000-0000-0000",データ貼付!F276))</f>
        <v>98</v>
      </c>
      <c r="K277" t="s">
        <f>IF(データ貼付!M276="","",SUBSTITUTE(データ貼付!M276,"-",""))</f>
        <v>98</v>
      </c>
      <c r="L277" t="s">
        <f>LEFT(SUBSTITUTE(データ貼付!P276," ",""),16)</f>
        <v>98</v>
      </c>
      <c r="M277" t="s">
        <f>MID(SUBSTITUTE(データ貼付!P276," ",""),17,16)</f>
        <v>98</v>
      </c>
      <c r="N277" t="s">
        <f>MID(SUBSTITUTE(データ貼付!P276," ",""),33,16)</f>
        <v>98</v>
      </c>
      <c r="O277" t="s">
        <f>IF(データ貼付!L276="","",データ貼付!J276)</f>
        <v>98</v>
      </c>
      <c r="P277" t="s">
        <f>IF(データ貼付!D276="","",データ貼付!D276)</f>
        <v>98</v>
      </c>
      <c r="T277" s="1" t="s">
        <f>IF(P277="","","03-5851-7740")</f>
        <v>98</v>
      </c>
      <c r="V277" t="s">
        <f>IF(P277="","","121-0011")</f>
        <v>98</v>
      </c>
      <c r="W277" t="s">
        <f>IF(P277="","","東京都足立区中央本町3-5-3")</f>
        <v>98</v>
      </c>
      <c r="Y277" t="s">
        <f>IF(P277="","","株式会社Dealz")</f>
        <v>98</v>
      </c>
      <c r="AB277" t="s">
        <f>IF(P277="","",LEFT(データ貼付!AZ276,25))</f>
        <v>98</v>
      </c>
      <c r="AC277" t="s">
        <f>IF(P277="","",LEFT(データ貼付!BC276,30))</f>
        <v>98</v>
      </c>
      <c r="AH277" t="s">
        <f>IF(B277=2,データ貼付!AF276,"")</f>
        <v>98</v>
      </c>
      <c r="AI277" t="s">
        <f>IFERROR(AH277-ROUND(AH277*100/110,0),"")</f>
        <v>98</v>
      </c>
      <c r="AL277">
        <f>データ貼付!AL276</f>
        <v>0</v>
      </c>
      <c r="AM277">
        <f>データ貼付!AM276</f>
        <v>0</v>
      </c>
      <c r="AN277" t="s">
        <f>IF(B277="","","035851774001")</f>
        <v>98</v>
      </c>
      <c r="AP277" t="s">
        <f>IF(AN277="","","01")</f>
        <v>98</v>
      </c>
      <c r="BV277">
        <f>データ貼付!BV276</f>
        <v>0</v>
      </c>
    </row>
    <row r="278">
      <c r="B278" t="s">
        <f>IF(データ貼付!AN277="Cash on Delivery",2,IF(データ貼付!AN277="","",0))</f>
        <v>98</v>
      </c>
      <c r="E278" s="2" t="s">
        <f>IF(B278="","",TODAY())</f>
        <v>98</v>
      </c>
      <c r="F278" s="2" t="s">
        <f>IF(データ貼付!AW277="","",DATE(LEFT(データ貼付!AW277,4),MID(データ貼付!AW277,5,2),RIGHT(データ貼付!AW277,2)))</f>
        <v>98</v>
      </c>
      <c r="G278" t="s">
        <f>IF(データ貼付!AV277=4,1820,IF(データ貼付!AV277=12,1416,IF(データ貼付!AV277=14,1416,IF(データ貼付!AV277=16,1618,IF(データ貼付!AV277=1,"0812","")))))</f>
        <v>98</v>
      </c>
      <c r="I278" t="s">
        <f>IF(B278="","",IF(データ貼付!F277="","000-0000-0000",データ貼付!F277))</f>
        <v>98</v>
      </c>
      <c r="K278" t="s">
        <f>IF(データ貼付!M277="","",SUBSTITUTE(データ貼付!M277,"-",""))</f>
        <v>98</v>
      </c>
      <c r="L278" t="s">
        <f>LEFT(SUBSTITUTE(データ貼付!P277," ",""),16)</f>
        <v>98</v>
      </c>
      <c r="M278" t="s">
        <f>MID(SUBSTITUTE(データ貼付!P277," ",""),17,16)</f>
        <v>98</v>
      </c>
      <c r="N278" t="s">
        <f>MID(SUBSTITUTE(データ貼付!P277," ",""),33,16)</f>
        <v>98</v>
      </c>
      <c r="O278" t="s">
        <f>IF(データ貼付!L277="","",データ貼付!J277)</f>
        <v>98</v>
      </c>
      <c r="P278" t="s">
        <f>IF(データ貼付!D277="","",データ貼付!D277)</f>
        <v>98</v>
      </c>
      <c r="T278" s="1" t="s">
        <f>IF(P278="","","03-5851-7740")</f>
        <v>98</v>
      </c>
      <c r="V278" t="s">
        <f>IF(P278="","","121-0011")</f>
        <v>98</v>
      </c>
      <c r="W278" t="s">
        <f>IF(P278="","","東京都足立区中央本町3-5-3")</f>
        <v>98</v>
      </c>
      <c r="Y278" t="s">
        <f>IF(P278="","","株式会社Dealz")</f>
        <v>98</v>
      </c>
      <c r="AB278" t="s">
        <f>IF(P278="","",LEFT(データ貼付!AZ277,25))</f>
        <v>98</v>
      </c>
      <c r="AC278" t="s">
        <f>IF(P278="","",LEFT(データ貼付!BC277,30))</f>
        <v>98</v>
      </c>
      <c r="AH278" t="s">
        <f>IF(B278=2,データ貼付!AF277,"")</f>
        <v>98</v>
      </c>
      <c r="AI278" t="s">
        <f>IFERROR(AH278-ROUND(AH278*100/110,0),"")</f>
        <v>98</v>
      </c>
      <c r="AL278">
        <f>データ貼付!AL277</f>
        <v>0</v>
      </c>
      <c r="AM278">
        <f>データ貼付!AM277</f>
        <v>0</v>
      </c>
      <c r="AN278" t="s">
        <f>IF(B278="","","035851774001")</f>
        <v>98</v>
      </c>
      <c r="AP278" t="s">
        <f>IF(AN278="","","01")</f>
        <v>98</v>
      </c>
      <c r="BV278">
        <f>データ貼付!BV277</f>
        <v>0</v>
      </c>
    </row>
    <row r="279">
      <c r="B279" t="s">
        <f>IF(データ貼付!AN278="Cash on Delivery",2,IF(データ貼付!AN278="","",0))</f>
        <v>98</v>
      </c>
      <c r="E279" s="2" t="s">
        <f>IF(B279="","",TODAY())</f>
        <v>98</v>
      </c>
      <c r="F279" s="2" t="s">
        <f>IF(データ貼付!AW278="","",DATE(LEFT(データ貼付!AW278,4),MID(データ貼付!AW278,5,2),RIGHT(データ貼付!AW278,2)))</f>
        <v>98</v>
      </c>
      <c r="G279" t="s">
        <f>IF(データ貼付!AV278=4,1820,IF(データ貼付!AV278=12,1416,IF(データ貼付!AV278=14,1416,IF(データ貼付!AV278=16,1618,IF(データ貼付!AV278=1,"0812","")))))</f>
        <v>98</v>
      </c>
      <c r="I279" t="s">
        <f>IF(B279="","",IF(データ貼付!F278="","000-0000-0000",データ貼付!F278))</f>
        <v>98</v>
      </c>
      <c r="K279" t="s">
        <f>IF(データ貼付!M278="","",SUBSTITUTE(データ貼付!M278,"-",""))</f>
        <v>98</v>
      </c>
      <c r="L279" t="s">
        <f>LEFT(SUBSTITUTE(データ貼付!P278," ",""),16)</f>
        <v>98</v>
      </c>
      <c r="M279" t="s">
        <f>MID(SUBSTITUTE(データ貼付!P278," ",""),17,16)</f>
        <v>98</v>
      </c>
      <c r="N279" t="s">
        <f>MID(SUBSTITUTE(データ貼付!P278," ",""),33,16)</f>
        <v>98</v>
      </c>
      <c r="O279" t="s">
        <f>IF(データ貼付!L278="","",データ貼付!J278)</f>
        <v>98</v>
      </c>
      <c r="P279" t="s">
        <f>IF(データ貼付!D278="","",データ貼付!D278)</f>
        <v>98</v>
      </c>
      <c r="T279" s="1" t="s">
        <f>IF(P279="","","03-5851-7740")</f>
        <v>98</v>
      </c>
      <c r="V279" t="s">
        <f>IF(P279="","","121-0011")</f>
        <v>98</v>
      </c>
      <c r="W279" t="s">
        <f>IF(P279="","","東京都足立区中央本町3-5-3")</f>
        <v>98</v>
      </c>
      <c r="Y279" t="s">
        <f>IF(P279="","","株式会社Dealz")</f>
        <v>98</v>
      </c>
      <c r="AB279" t="s">
        <f>IF(P279="","",LEFT(データ貼付!AZ278,25))</f>
        <v>98</v>
      </c>
      <c r="AC279" t="s">
        <f>IF(P279="","",LEFT(データ貼付!BC278,30))</f>
        <v>98</v>
      </c>
      <c r="AH279" t="s">
        <f>IF(B279=2,データ貼付!AF278,"")</f>
        <v>98</v>
      </c>
      <c r="AI279" t="s">
        <f>IFERROR(AH279-ROUND(AH279*100/110,0),"")</f>
        <v>98</v>
      </c>
      <c r="AL279">
        <f>データ貼付!AL278</f>
        <v>0</v>
      </c>
      <c r="AM279">
        <f>データ貼付!AM278</f>
        <v>0</v>
      </c>
      <c r="AN279" t="s">
        <f>IF(B279="","","035851774001")</f>
        <v>98</v>
      </c>
      <c r="AP279" t="s">
        <f>IF(AN279="","","01")</f>
        <v>98</v>
      </c>
      <c r="BV279">
        <f>データ貼付!BV278</f>
        <v>0</v>
      </c>
    </row>
    <row r="280">
      <c r="B280" t="s">
        <f>IF(データ貼付!AN279="Cash on Delivery",2,IF(データ貼付!AN279="","",0))</f>
        <v>98</v>
      </c>
      <c r="E280" s="2" t="s">
        <f>IF(B280="","",TODAY())</f>
        <v>98</v>
      </c>
      <c r="F280" s="2" t="s">
        <f>IF(データ貼付!AW279="","",DATE(LEFT(データ貼付!AW279,4),MID(データ貼付!AW279,5,2),RIGHT(データ貼付!AW279,2)))</f>
        <v>98</v>
      </c>
      <c r="G280" t="s">
        <f>IF(データ貼付!AV279=4,1820,IF(データ貼付!AV279=12,1416,IF(データ貼付!AV279=14,1416,IF(データ貼付!AV279=16,1618,IF(データ貼付!AV279=1,"0812","")))))</f>
        <v>98</v>
      </c>
      <c r="I280" t="s">
        <f>IF(B280="","",IF(データ貼付!F279="","000-0000-0000",データ貼付!F279))</f>
        <v>98</v>
      </c>
      <c r="K280" t="s">
        <f>IF(データ貼付!M279="","",SUBSTITUTE(データ貼付!M279,"-",""))</f>
        <v>98</v>
      </c>
      <c r="L280" t="s">
        <f>LEFT(SUBSTITUTE(データ貼付!P279," ",""),16)</f>
        <v>98</v>
      </c>
      <c r="M280" t="s">
        <f>MID(SUBSTITUTE(データ貼付!P279," ",""),17,16)</f>
        <v>98</v>
      </c>
      <c r="N280" t="s">
        <f>MID(SUBSTITUTE(データ貼付!P279," ",""),33,16)</f>
        <v>98</v>
      </c>
      <c r="O280" t="s">
        <f>IF(データ貼付!L279="","",データ貼付!J279)</f>
        <v>98</v>
      </c>
      <c r="P280" t="s">
        <f>IF(データ貼付!D279="","",データ貼付!D279)</f>
        <v>98</v>
      </c>
      <c r="T280" s="1" t="s">
        <f>IF(P280="","","03-5851-7740")</f>
        <v>98</v>
      </c>
      <c r="V280" t="s">
        <f>IF(P280="","","121-0011")</f>
        <v>98</v>
      </c>
      <c r="W280" t="s">
        <f>IF(P280="","","東京都足立区中央本町3-5-3")</f>
        <v>98</v>
      </c>
      <c r="Y280" t="s">
        <f>IF(P280="","","株式会社Dealz")</f>
        <v>98</v>
      </c>
      <c r="AB280" t="s">
        <f>IF(P280="","",LEFT(データ貼付!AZ279,25))</f>
        <v>98</v>
      </c>
      <c r="AC280" t="s">
        <f>IF(P280="","",LEFT(データ貼付!BC279,30))</f>
        <v>98</v>
      </c>
      <c r="AH280" t="s">
        <f>IF(B280=2,データ貼付!AF279,"")</f>
        <v>98</v>
      </c>
      <c r="AI280" t="s">
        <f>IFERROR(AH280-ROUND(AH280*100/110,0),"")</f>
        <v>98</v>
      </c>
      <c r="AL280">
        <f>データ貼付!AL279</f>
        <v>0</v>
      </c>
      <c r="AM280">
        <f>データ貼付!AM279</f>
        <v>0</v>
      </c>
      <c r="AN280" t="s">
        <f>IF(B280="","","035851774001")</f>
        <v>98</v>
      </c>
      <c r="AP280" t="s">
        <f>IF(AN280="","","01")</f>
        <v>98</v>
      </c>
      <c r="BV280">
        <f>データ貼付!BV279</f>
        <v>0</v>
      </c>
    </row>
    <row r="281">
      <c r="B281" t="s">
        <f>IF(データ貼付!AN280="Cash on Delivery",2,IF(データ貼付!AN280="","",0))</f>
        <v>98</v>
      </c>
      <c r="E281" s="2" t="s">
        <f>IF(B281="","",TODAY())</f>
        <v>98</v>
      </c>
      <c r="F281" s="2" t="s">
        <f>IF(データ貼付!AW280="","",DATE(LEFT(データ貼付!AW280,4),MID(データ貼付!AW280,5,2),RIGHT(データ貼付!AW280,2)))</f>
        <v>98</v>
      </c>
      <c r="G281" t="s">
        <f>IF(データ貼付!AV280=4,1820,IF(データ貼付!AV280=12,1416,IF(データ貼付!AV280=14,1416,IF(データ貼付!AV280=16,1618,IF(データ貼付!AV280=1,"0812","")))))</f>
        <v>98</v>
      </c>
      <c r="I281" t="s">
        <f>IF(B281="","",IF(データ貼付!F280="","000-0000-0000",データ貼付!F280))</f>
        <v>98</v>
      </c>
      <c r="K281" t="s">
        <f>IF(データ貼付!M280="","",SUBSTITUTE(データ貼付!M280,"-",""))</f>
        <v>98</v>
      </c>
      <c r="L281" t="s">
        <f>LEFT(SUBSTITUTE(データ貼付!P280," ",""),16)</f>
        <v>98</v>
      </c>
      <c r="M281" t="s">
        <f>MID(SUBSTITUTE(データ貼付!P280," ",""),17,16)</f>
        <v>98</v>
      </c>
      <c r="N281" t="s">
        <f>MID(SUBSTITUTE(データ貼付!P280," ",""),33,16)</f>
        <v>98</v>
      </c>
      <c r="O281" t="s">
        <f>IF(データ貼付!L280="","",データ貼付!J280)</f>
        <v>98</v>
      </c>
      <c r="P281" t="s">
        <f>IF(データ貼付!D280="","",データ貼付!D280)</f>
        <v>98</v>
      </c>
      <c r="T281" s="1" t="s">
        <f>IF(P281="","","03-5851-7740")</f>
        <v>98</v>
      </c>
      <c r="V281" t="s">
        <f>IF(P281="","","121-0011")</f>
        <v>98</v>
      </c>
      <c r="W281" t="s">
        <f>IF(P281="","","東京都足立区中央本町3-5-3")</f>
        <v>98</v>
      </c>
      <c r="Y281" t="s">
        <f>IF(P281="","","株式会社Dealz")</f>
        <v>98</v>
      </c>
      <c r="AB281" t="s">
        <f>IF(P281="","",LEFT(データ貼付!AZ280,25))</f>
        <v>98</v>
      </c>
      <c r="AC281" t="s">
        <f>IF(P281="","",LEFT(データ貼付!BC280,30))</f>
        <v>98</v>
      </c>
      <c r="AH281" t="s">
        <f>IF(B281=2,データ貼付!AF280,"")</f>
        <v>98</v>
      </c>
      <c r="AI281" t="s">
        <f>IFERROR(AH281-ROUND(AH281*100/110,0),"")</f>
        <v>98</v>
      </c>
      <c r="AL281">
        <f>データ貼付!AL280</f>
        <v>0</v>
      </c>
      <c r="AM281">
        <f>データ貼付!AM280</f>
        <v>0</v>
      </c>
      <c r="AN281" t="s">
        <f>IF(B281="","","035851774001")</f>
        <v>98</v>
      </c>
      <c r="AP281" t="s">
        <f>IF(AN281="","","01")</f>
        <v>98</v>
      </c>
      <c r="BV281">
        <f>データ貼付!BV280</f>
        <v>0</v>
      </c>
    </row>
    <row r="282">
      <c r="B282" t="s">
        <f>IF(データ貼付!AN281="Cash on Delivery",2,IF(データ貼付!AN281="","",0))</f>
        <v>98</v>
      </c>
      <c r="E282" s="2" t="s">
        <f>IF(B282="","",TODAY())</f>
        <v>98</v>
      </c>
      <c r="F282" s="2" t="s">
        <f>IF(データ貼付!AW281="","",DATE(LEFT(データ貼付!AW281,4),MID(データ貼付!AW281,5,2),RIGHT(データ貼付!AW281,2)))</f>
        <v>98</v>
      </c>
      <c r="G282" t="s">
        <f>IF(データ貼付!AV281=4,1820,IF(データ貼付!AV281=12,1416,IF(データ貼付!AV281=14,1416,IF(データ貼付!AV281=16,1618,IF(データ貼付!AV281=1,"0812","")))))</f>
        <v>98</v>
      </c>
      <c r="I282" t="s">
        <f>IF(B282="","",IF(データ貼付!F281="","000-0000-0000",データ貼付!F281))</f>
        <v>98</v>
      </c>
      <c r="K282" t="s">
        <f>IF(データ貼付!M281="","",SUBSTITUTE(データ貼付!M281,"-",""))</f>
        <v>98</v>
      </c>
      <c r="L282" t="s">
        <f>LEFT(SUBSTITUTE(データ貼付!P281," ",""),16)</f>
        <v>98</v>
      </c>
      <c r="M282" t="s">
        <f>MID(SUBSTITUTE(データ貼付!P281," ",""),17,16)</f>
        <v>98</v>
      </c>
      <c r="N282" t="s">
        <f>MID(SUBSTITUTE(データ貼付!P281," ",""),33,16)</f>
        <v>98</v>
      </c>
      <c r="O282" t="s">
        <f>IF(データ貼付!L281="","",データ貼付!J281)</f>
        <v>98</v>
      </c>
      <c r="P282" t="s">
        <f>IF(データ貼付!D281="","",データ貼付!D281)</f>
        <v>98</v>
      </c>
      <c r="T282" s="1" t="s">
        <f>IF(P282="","","03-5851-7740")</f>
        <v>98</v>
      </c>
      <c r="V282" t="s">
        <f>IF(P282="","","121-0011")</f>
        <v>98</v>
      </c>
      <c r="W282" t="s">
        <f>IF(P282="","","東京都足立区中央本町3-5-3")</f>
        <v>98</v>
      </c>
      <c r="Y282" t="s">
        <f>IF(P282="","","株式会社Dealz")</f>
        <v>98</v>
      </c>
      <c r="AB282" t="s">
        <f>IF(P282="","",LEFT(データ貼付!AZ281,25))</f>
        <v>98</v>
      </c>
      <c r="AC282" t="s">
        <f>IF(P282="","",LEFT(データ貼付!BC281,30))</f>
        <v>98</v>
      </c>
      <c r="AH282" t="s">
        <f>IF(B282=2,データ貼付!AF281,"")</f>
        <v>98</v>
      </c>
      <c r="AI282" t="s">
        <f>IFERROR(AH282-ROUND(AH282*100/110,0),"")</f>
        <v>98</v>
      </c>
      <c r="AL282">
        <f>データ貼付!AL281</f>
        <v>0</v>
      </c>
      <c r="AM282">
        <f>データ貼付!AM281</f>
        <v>0</v>
      </c>
      <c r="AN282" t="s">
        <f>IF(B282="","","035851774001")</f>
        <v>98</v>
      </c>
      <c r="AP282" t="s">
        <f>IF(AN282="","","01")</f>
        <v>98</v>
      </c>
      <c r="BV282">
        <f>データ貼付!BV281</f>
        <v>0</v>
      </c>
    </row>
    <row r="283">
      <c r="B283" t="s">
        <f>IF(データ貼付!AN282="Cash on Delivery",2,IF(データ貼付!AN282="","",0))</f>
        <v>98</v>
      </c>
      <c r="E283" s="2" t="s">
        <f>IF(B283="","",TODAY())</f>
        <v>98</v>
      </c>
      <c r="F283" s="2" t="s">
        <f>IF(データ貼付!AW282="","",DATE(LEFT(データ貼付!AW282,4),MID(データ貼付!AW282,5,2),RIGHT(データ貼付!AW282,2)))</f>
        <v>98</v>
      </c>
      <c r="G283" t="s">
        <f>IF(データ貼付!AV282=4,1820,IF(データ貼付!AV282=12,1416,IF(データ貼付!AV282=14,1416,IF(データ貼付!AV282=16,1618,IF(データ貼付!AV282=1,"0812","")))))</f>
        <v>98</v>
      </c>
      <c r="I283" t="s">
        <f>IF(B283="","",IF(データ貼付!F282="","000-0000-0000",データ貼付!F282))</f>
        <v>98</v>
      </c>
      <c r="K283" t="s">
        <f>IF(データ貼付!M282="","",SUBSTITUTE(データ貼付!M282,"-",""))</f>
        <v>98</v>
      </c>
      <c r="L283" t="s">
        <f>LEFT(SUBSTITUTE(データ貼付!P282," ",""),16)</f>
        <v>98</v>
      </c>
      <c r="M283" t="s">
        <f>MID(SUBSTITUTE(データ貼付!P282," ",""),17,16)</f>
        <v>98</v>
      </c>
      <c r="N283" t="s">
        <f>MID(SUBSTITUTE(データ貼付!P282," ",""),33,16)</f>
        <v>98</v>
      </c>
      <c r="O283" t="s">
        <f>IF(データ貼付!L282="","",データ貼付!J282)</f>
        <v>98</v>
      </c>
      <c r="P283" t="s">
        <f>IF(データ貼付!D282="","",データ貼付!D282)</f>
        <v>98</v>
      </c>
      <c r="T283" s="1" t="s">
        <f>IF(P283="","","03-5851-7740")</f>
        <v>98</v>
      </c>
      <c r="V283" t="s">
        <f>IF(P283="","","121-0011")</f>
        <v>98</v>
      </c>
      <c r="W283" t="s">
        <f>IF(P283="","","東京都足立区中央本町3-5-3")</f>
        <v>98</v>
      </c>
      <c r="Y283" t="s">
        <f>IF(P283="","","株式会社Dealz")</f>
        <v>98</v>
      </c>
      <c r="AB283" t="s">
        <f>IF(P283="","",LEFT(データ貼付!AZ282,25))</f>
        <v>98</v>
      </c>
      <c r="AC283" t="s">
        <f>IF(P283="","",LEFT(データ貼付!BC282,30))</f>
        <v>98</v>
      </c>
      <c r="AH283" t="s">
        <f>IF(B283=2,データ貼付!AF282,"")</f>
        <v>98</v>
      </c>
      <c r="AI283" t="s">
        <f>IFERROR(AH283-ROUND(AH283*100/110,0),"")</f>
        <v>98</v>
      </c>
      <c r="AL283">
        <f>データ貼付!AL282</f>
        <v>0</v>
      </c>
      <c r="AM283">
        <f>データ貼付!AM282</f>
        <v>0</v>
      </c>
      <c r="AN283" t="s">
        <f>IF(B283="","","035851774001")</f>
        <v>98</v>
      </c>
      <c r="AP283" t="s">
        <f>IF(AN283="","","01")</f>
        <v>98</v>
      </c>
      <c r="BV283">
        <f>データ貼付!BV282</f>
        <v>0</v>
      </c>
    </row>
    <row r="284">
      <c r="B284" t="s">
        <f>IF(データ貼付!AN283="Cash on Delivery",2,IF(データ貼付!AN283="","",0))</f>
        <v>98</v>
      </c>
      <c r="E284" s="2" t="s">
        <f>IF(B284="","",TODAY())</f>
        <v>98</v>
      </c>
      <c r="F284" s="2" t="s">
        <f>IF(データ貼付!AW283="","",DATE(LEFT(データ貼付!AW283,4),MID(データ貼付!AW283,5,2),RIGHT(データ貼付!AW283,2)))</f>
        <v>98</v>
      </c>
      <c r="G284" t="s">
        <f>IF(データ貼付!AV283=4,1820,IF(データ貼付!AV283=12,1416,IF(データ貼付!AV283=14,1416,IF(データ貼付!AV283=16,1618,IF(データ貼付!AV283=1,"0812","")))))</f>
        <v>98</v>
      </c>
      <c r="I284" t="s">
        <f>IF(B284="","",IF(データ貼付!F283="","000-0000-0000",データ貼付!F283))</f>
        <v>98</v>
      </c>
      <c r="K284" t="s">
        <f>IF(データ貼付!M283="","",SUBSTITUTE(データ貼付!M283,"-",""))</f>
        <v>98</v>
      </c>
      <c r="L284" t="s">
        <f>LEFT(SUBSTITUTE(データ貼付!P283," ",""),16)</f>
        <v>98</v>
      </c>
      <c r="M284" t="s">
        <f>MID(SUBSTITUTE(データ貼付!P283," ",""),17,16)</f>
        <v>98</v>
      </c>
      <c r="N284" t="s">
        <f>MID(SUBSTITUTE(データ貼付!P283," ",""),33,16)</f>
        <v>98</v>
      </c>
      <c r="O284" t="s">
        <f>IF(データ貼付!L283="","",データ貼付!J283)</f>
        <v>98</v>
      </c>
      <c r="P284" t="s">
        <f>IF(データ貼付!D283="","",データ貼付!D283)</f>
        <v>98</v>
      </c>
      <c r="T284" s="1" t="s">
        <f>IF(P284="","","03-5851-7740")</f>
        <v>98</v>
      </c>
      <c r="V284" t="s">
        <f>IF(P284="","","121-0011")</f>
        <v>98</v>
      </c>
      <c r="W284" t="s">
        <f>IF(P284="","","東京都足立区中央本町3-5-3")</f>
        <v>98</v>
      </c>
      <c r="Y284" t="s">
        <f>IF(P284="","","株式会社Dealz")</f>
        <v>98</v>
      </c>
      <c r="AB284" t="s">
        <f>IF(P284="","",LEFT(データ貼付!AZ283,25))</f>
        <v>98</v>
      </c>
      <c r="AC284" t="s">
        <f>IF(P284="","",LEFT(データ貼付!BC283,30))</f>
        <v>98</v>
      </c>
      <c r="AH284" t="s">
        <f>IF(B284=2,データ貼付!AF283,"")</f>
        <v>98</v>
      </c>
      <c r="AI284" t="s">
        <f>IFERROR(AH284-ROUND(AH284*100/110,0),"")</f>
        <v>98</v>
      </c>
      <c r="AL284">
        <f>データ貼付!AL283</f>
        <v>0</v>
      </c>
      <c r="AM284">
        <f>データ貼付!AM283</f>
        <v>0</v>
      </c>
      <c r="AN284" t="s">
        <f>IF(B284="","","035851774001")</f>
        <v>98</v>
      </c>
      <c r="AP284" t="s">
        <f>IF(AN284="","","01")</f>
        <v>98</v>
      </c>
      <c r="BV284">
        <f>データ貼付!BV283</f>
        <v>0</v>
      </c>
    </row>
    <row r="285">
      <c r="B285" t="s">
        <f>IF(データ貼付!AN284="Cash on Delivery",2,IF(データ貼付!AN284="","",0))</f>
        <v>98</v>
      </c>
      <c r="E285" s="2" t="s">
        <f>IF(B285="","",TODAY())</f>
        <v>98</v>
      </c>
      <c r="F285" s="2" t="s">
        <f>IF(データ貼付!AW284="","",DATE(LEFT(データ貼付!AW284,4),MID(データ貼付!AW284,5,2),RIGHT(データ貼付!AW284,2)))</f>
        <v>98</v>
      </c>
      <c r="G285" t="s">
        <f>IF(データ貼付!AV284=4,1820,IF(データ貼付!AV284=12,1416,IF(データ貼付!AV284=14,1416,IF(データ貼付!AV284=16,1618,IF(データ貼付!AV284=1,"0812","")))))</f>
        <v>98</v>
      </c>
      <c r="I285" t="s">
        <f>IF(B285="","",IF(データ貼付!F284="","000-0000-0000",データ貼付!F284))</f>
        <v>98</v>
      </c>
      <c r="K285" t="s">
        <f>IF(データ貼付!M284="","",SUBSTITUTE(データ貼付!M284,"-",""))</f>
        <v>98</v>
      </c>
      <c r="L285" t="s">
        <f>LEFT(SUBSTITUTE(データ貼付!P284," ",""),16)</f>
        <v>98</v>
      </c>
      <c r="M285" t="s">
        <f>MID(SUBSTITUTE(データ貼付!P284," ",""),17,16)</f>
        <v>98</v>
      </c>
      <c r="N285" t="s">
        <f>MID(SUBSTITUTE(データ貼付!P284," ",""),33,16)</f>
        <v>98</v>
      </c>
      <c r="O285" t="s">
        <f>IF(データ貼付!L284="","",データ貼付!J284)</f>
        <v>98</v>
      </c>
      <c r="P285" t="s">
        <f>IF(データ貼付!D284="","",データ貼付!D284)</f>
        <v>98</v>
      </c>
      <c r="T285" s="1" t="s">
        <f>IF(P285="","","03-5851-7740")</f>
        <v>98</v>
      </c>
      <c r="V285" t="s">
        <f>IF(P285="","","121-0011")</f>
        <v>98</v>
      </c>
      <c r="W285" t="s">
        <f>IF(P285="","","東京都足立区中央本町3-5-3")</f>
        <v>98</v>
      </c>
      <c r="Y285" t="s">
        <f>IF(P285="","","株式会社Dealz")</f>
        <v>98</v>
      </c>
      <c r="AB285" t="s">
        <f>IF(P285="","",LEFT(データ貼付!AZ284,25))</f>
        <v>98</v>
      </c>
      <c r="AC285" t="s">
        <f>IF(P285="","",LEFT(データ貼付!BC284,30))</f>
        <v>98</v>
      </c>
      <c r="AH285" t="s">
        <f>IF(B285=2,データ貼付!AF284,"")</f>
        <v>98</v>
      </c>
      <c r="AI285" t="s">
        <f>IFERROR(AH285-ROUND(AH285*100/110,0),"")</f>
        <v>98</v>
      </c>
      <c r="AL285">
        <f>データ貼付!AL284</f>
        <v>0</v>
      </c>
      <c r="AM285">
        <f>データ貼付!AM284</f>
        <v>0</v>
      </c>
      <c r="AN285" t="s">
        <f>IF(B285="","","035851774001")</f>
        <v>98</v>
      </c>
      <c r="AP285" t="s">
        <f>IF(AN285="","","01")</f>
        <v>98</v>
      </c>
      <c r="BV285">
        <f>データ貼付!BV284</f>
        <v>0</v>
      </c>
    </row>
    <row r="286">
      <c r="B286" t="s">
        <f>IF(データ貼付!AN285="Cash on Delivery",2,IF(データ貼付!AN285="","",0))</f>
        <v>98</v>
      </c>
      <c r="E286" s="2" t="s">
        <f>IF(B286="","",TODAY())</f>
        <v>98</v>
      </c>
      <c r="F286" s="2" t="s">
        <f>IF(データ貼付!AW285="","",DATE(LEFT(データ貼付!AW285,4),MID(データ貼付!AW285,5,2),RIGHT(データ貼付!AW285,2)))</f>
        <v>98</v>
      </c>
      <c r="G286" t="s">
        <f>IF(データ貼付!AV285=4,1820,IF(データ貼付!AV285=12,1416,IF(データ貼付!AV285=14,1416,IF(データ貼付!AV285=16,1618,IF(データ貼付!AV285=1,"0812","")))))</f>
        <v>98</v>
      </c>
      <c r="I286" t="s">
        <f>IF(B286="","",IF(データ貼付!F285="","000-0000-0000",データ貼付!F285))</f>
        <v>98</v>
      </c>
      <c r="K286" t="s">
        <f>IF(データ貼付!M285="","",SUBSTITUTE(データ貼付!M285,"-",""))</f>
        <v>98</v>
      </c>
      <c r="L286" t="s">
        <f>LEFT(SUBSTITUTE(データ貼付!P285," ",""),16)</f>
        <v>98</v>
      </c>
      <c r="M286" t="s">
        <f>MID(SUBSTITUTE(データ貼付!P285," ",""),17,16)</f>
        <v>98</v>
      </c>
      <c r="N286" t="s">
        <f>MID(SUBSTITUTE(データ貼付!P285," ",""),33,16)</f>
        <v>98</v>
      </c>
      <c r="O286" t="s">
        <f>IF(データ貼付!L285="","",データ貼付!J285)</f>
        <v>98</v>
      </c>
      <c r="P286" t="s">
        <f>IF(データ貼付!D285="","",データ貼付!D285)</f>
        <v>98</v>
      </c>
      <c r="T286" s="1" t="s">
        <f>IF(P286="","","03-5851-7740")</f>
        <v>98</v>
      </c>
      <c r="V286" t="s">
        <f>IF(P286="","","121-0011")</f>
        <v>98</v>
      </c>
      <c r="W286" t="s">
        <f>IF(P286="","","東京都足立区中央本町3-5-3")</f>
        <v>98</v>
      </c>
      <c r="Y286" t="s">
        <f>IF(P286="","","株式会社Dealz")</f>
        <v>98</v>
      </c>
      <c r="AB286" t="s">
        <f>IF(P286="","",LEFT(データ貼付!AZ285,25))</f>
        <v>98</v>
      </c>
      <c r="AC286" t="s">
        <f>IF(P286="","",LEFT(データ貼付!BC285,30))</f>
        <v>98</v>
      </c>
      <c r="AH286" t="s">
        <f>IF(B286=2,データ貼付!AF285,"")</f>
        <v>98</v>
      </c>
      <c r="AI286" t="s">
        <f>IFERROR(AH286-ROUND(AH286*100/110,0),"")</f>
        <v>98</v>
      </c>
      <c r="AL286">
        <f>データ貼付!AL285</f>
        <v>0</v>
      </c>
      <c r="AM286">
        <f>データ貼付!AM285</f>
        <v>0</v>
      </c>
      <c r="AN286" t="s">
        <f>IF(B286="","","035851774001")</f>
        <v>98</v>
      </c>
      <c r="AP286" t="s">
        <f>IF(AN286="","","01")</f>
        <v>98</v>
      </c>
      <c r="BV286">
        <f>データ貼付!BV285</f>
        <v>0</v>
      </c>
    </row>
    <row r="287">
      <c r="B287" t="s">
        <f>IF(データ貼付!AN286="Cash on Delivery",2,IF(データ貼付!AN286="","",0))</f>
        <v>98</v>
      </c>
      <c r="E287" s="2" t="s">
        <f>IF(B287="","",TODAY())</f>
        <v>98</v>
      </c>
      <c r="F287" s="2" t="s">
        <f>IF(データ貼付!AW286="","",DATE(LEFT(データ貼付!AW286,4),MID(データ貼付!AW286,5,2),RIGHT(データ貼付!AW286,2)))</f>
        <v>98</v>
      </c>
      <c r="G287" t="s">
        <f>IF(データ貼付!AV286=4,1820,IF(データ貼付!AV286=12,1416,IF(データ貼付!AV286=14,1416,IF(データ貼付!AV286=16,1618,IF(データ貼付!AV286=1,"0812","")))))</f>
        <v>98</v>
      </c>
      <c r="I287" t="s">
        <f>IF(B287="","",IF(データ貼付!F286="","000-0000-0000",データ貼付!F286))</f>
        <v>98</v>
      </c>
      <c r="K287" t="s">
        <f>IF(データ貼付!M286="","",SUBSTITUTE(データ貼付!M286,"-",""))</f>
        <v>98</v>
      </c>
      <c r="L287" t="s">
        <f>LEFT(SUBSTITUTE(データ貼付!P286," ",""),16)</f>
        <v>98</v>
      </c>
      <c r="M287" t="s">
        <f>MID(SUBSTITUTE(データ貼付!P286," ",""),17,16)</f>
        <v>98</v>
      </c>
      <c r="N287" t="s">
        <f>MID(SUBSTITUTE(データ貼付!P286," ",""),33,16)</f>
        <v>98</v>
      </c>
      <c r="O287" t="s">
        <f>IF(データ貼付!L286="","",データ貼付!J286)</f>
        <v>98</v>
      </c>
      <c r="P287" t="s">
        <f>IF(データ貼付!D286="","",データ貼付!D286)</f>
        <v>98</v>
      </c>
      <c r="T287" s="1" t="s">
        <f>IF(P287="","","03-5851-7740")</f>
        <v>98</v>
      </c>
      <c r="V287" t="s">
        <f>IF(P287="","","121-0011")</f>
        <v>98</v>
      </c>
      <c r="W287" t="s">
        <f>IF(P287="","","東京都足立区中央本町3-5-3")</f>
        <v>98</v>
      </c>
      <c r="Y287" t="s">
        <f>IF(P287="","","株式会社Dealz")</f>
        <v>98</v>
      </c>
      <c r="AB287" t="s">
        <f>IF(P287="","",LEFT(データ貼付!AZ286,25))</f>
        <v>98</v>
      </c>
      <c r="AC287" t="s">
        <f>IF(P287="","",LEFT(データ貼付!BC286,30))</f>
        <v>98</v>
      </c>
      <c r="AH287" t="s">
        <f>IF(B287=2,データ貼付!AF286,"")</f>
        <v>98</v>
      </c>
      <c r="AI287" t="s">
        <f>IFERROR(AH287-ROUND(AH287*100/110,0),"")</f>
        <v>98</v>
      </c>
      <c r="AL287">
        <f>データ貼付!AL286</f>
        <v>0</v>
      </c>
      <c r="AM287">
        <f>データ貼付!AM286</f>
        <v>0</v>
      </c>
      <c r="AN287" t="s">
        <f>IF(B287="","","035851774001")</f>
        <v>98</v>
      </c>
      <c r="AP287" t="s">
        <f>IF(AN287="","","01")</f>
        <v>98</v>
      </c>
      <c r="BV287">
        <f>データ貼付!BV286</f>
        <v>0</v>
      </c>
    </row>
    <row r="288">
      <c r="B288" t="s">
        <f>IF(データ貼付!AN287="Cash on Delivery",2,IF(データ貼付!AN287="","",0))</f>
        <v>98</v>
      </c>
      <c r="E288" s="2" t="s">
        <f>IF(B288="","",TODAY())</f>
        <v>98</v>
      </c>
      <c r="F288" s="2" t="s">
        <f>IF(データ貼付!AW287="","",DATE(LEFT(データ貼付!AW287,4),MID(データ貼付!AW287,5,2),RIGHT(データ貼付!AW287,2)))</f>
        <v>98</v>
      </c>
      <c r="G288" t="s">
        <f>IF(データ貼付!AV287=4,1820,IF(データ貼付!AV287=12,1416,IF(データ貼付!AV287=14,1416,IF(データ貼付!AV287=16,1618,IF(データ貼付!AV287=1,"0812","")))))</f>
        <v>98</v>
      </c>
      <c r="I288" t="s">
        <f>IF(B288="","",IF(データ貼付!F287="","000-0000-0000",データ貼付!F287))</f>
        <v>98</v>
      </c>
      <c r="K288" t="s">
        <f>IF(データ貼付!M287="","",SUBSTITUTE(データ貼付!M287,"-",""))</f>
        <v>98</v>
      </c>
      <c r="L288" t="s">
        <f>LEFT(SUBSTITUTE(データ貼付!P287," ",""),16)</f>
        <v>98</v>
      </c>
      <c r="M288" t="s">
        <f>MID(SUBSTITUTE(データ貼付!P287," ",""),17,16)</f>
        <v>98</v>
      </c>
      <c r="N288" t="s">
        <f>MID(SUBSTITUTE(データ貼付!P287," ",""),33,16)</f>
        <v>98</v>
      </c>
      <c r="O288" t="s">
        <f>IF(データ貼付!L287="","",データ貼付!J287)</f>
        <v>98</v>
      </c>
      <c r="P288" t="s">
        <f>IF(データ貼付!D287="","",データ貼付!D287)</f>
        <v>98</v>
      </c>
      <c r="T288" s="1" t="s">
        <f>IF(P288="","","03-5851-7740")</f>
        <v>98</v>
      </c>
      <c r="V288" t="s">
        <f>IF(P288="","","121-0011")</f>
        <v>98</v>
      </c>
      <c r="W288" t="s">
        <f>IF(P288="","","東京都足立区中央本町3-5-3")</f>
        <v>98</v>
      </c>
      <c r="Y288" t="s">
        <f>IF(P288="","","株式会社Dealz")</f>
        <v>98</v>
      </c>
      <c r="AB288" t="s">
        <f>IF(P288="","",LEFT(データ貼付!AZ287,25))</f>
        <v>98</v>
      </c>
      <c r="AC288" t="s">
        <f>IF(P288="","",LEFT(データ貼付!BC287,30))</f>
        <v>98</v>
      </c>
      <c r="AH288" t="s">
        <f>IF(B288=2,データ貼付!AF287,"")</f>
        <v>98</v>
      </c>
      <c r="AI288" t="s">
        <f>IFERROR(AH288-ROUND(AH288*100/110,0),"")</f>
        <v>98</v>
      </c>
      <c r="AL288">
        <f>データ貼付!AL287</f>
        <v>0</v>
      </c>
      <c r="AM288">
        <f>データ貼付!AM287</f>
        <v>0</v>
      </c>
      <c r="AN288" t="s">
        <f>IF(B288="","","035851774001")</f>
        <v>98</v>
      </c>
      <c r="AP288" t="s">
        <f>IF(AN288="","","01")</f>
        <v>98</v>
      </c>
      <c r="BV288">
        <f>データ貼付!BV287</f>
        <v>0</v>
      </c>
    </row>
    <row r="289">
      <c r="B289" t="s">
        <f>IF(データ貼付!AN288="Cash on Delivery",2,IF(データ貼付!AN288="","",0))</f>
        <v>98</v>
      </c>
      <c r="E289" s="2" t="s">
        <f>IF(B289="","",TODAY())</f>
        <v>98</v>
      </c>
      <c r="F289" s="2" t="s">
        <f>IF(データ貼付!AW288="","",DATE(LEFT(データ貼付!AW288,4),MID(データ貼付!AW288,5,2),RIGHT(データ貼付!AW288,2)))</f>
        <v>98</v>
      </c>
      <c r="G289" t="s">
        <f>IF(データ貼付!AV288=4,1820,IF(データ貼付!AV288=12,1416,IF(データ貼付!AV288=14,1416,IF(データ貼付!AV288=16,1618,IF(データ貼付!AV288=1,"0812","")))))</f>
        <v>98</v>
      </c>
      <c r="I289" t="s">
        <f>IF(B289="","",IF(データ貼付!F288="","000-0000-0000",データ貼付!F288))</f>
        <v>98</v>
      </c>
      <c r="K289" t="s">
        <f>IF(データ貼付!M288="","",SUBSTITUTE(データ貼付!M288,"-",""))</f>
        <v>98</v>
      </c>
      <c r="L289" t="s">
        <f>LEFT(SUBSTITUTE(データ貼付!P288," ",""),16)</f>
        <v>98</v>
      </c>
      <c r="M289" t="s">
        <f>MID(SUBSTITUTE(データ貼付!P288," ",""),17,16)</f>
        <v>98</v>
      </c>
      <c r="N289" t="s">
        <f>MID(SUBSTITUTE(データ貼付!P288," ",""),33,16)</f>
        <v>98</v>
      </c>
      <c r="O289" t="s">
        <f>IF(データ貼付!L288="","",データ貼付!J288)</f>
        <v>98</v>
      </c>
      <c r="P289" t="s">
        <f>IF(データ貼付!D288="","",データ貼付!D288)</f>
        <v>98</v>
      </c>
      <c r="T289" s="1" t="s">
        <f>IF(P289="","","03-5851-7740")</f>
        <v>98</v>
      </c>
      <c r="V289" t="s">
        <f>IF(P289="","","121-0011")</f>
        <v>98</v>
      </c>
      <c r="W289" t="s">
        <f>IF(P289="","","東京都足立区中央本町3-5-3")</f>
        <v>98</v>
      </c>
      <c r="Y289" t="s">
        <f>IF(P289="","","株式会社Dealz")</f>
        <v>98</v>
      </c>
      <c r="AB289" t="s">
        <f>IF(P289="","",LEFT(データ貼付!AZ288,25))</f>
        <v>98</v>
      </c>
      <c r="AC289" t="s">
        <f>IF(P289="","",LEFT(データ貼付!BC288,30))</f>
        <v>98</v>
      </c>
      <c r="AH289" t="s">
        <f>IF(B289=2,データ貼付!AF288,"")</f>
        <v>98</v>
      </c>
      <c r="AI289" t="s">
        <f>IFERROR(AH289-ROUND(AH289*100/110,0),"")</f>
        <v>98</v>
      </c>
      <c r="AL289">
        <f>データ貼付!AL288</f>
        <v>0</v>
      </c>
      <c r="AM289">
        <f>データ貼付!AM288</f>
        <v>0</v>
      </c>
      <c r="AN289" t="s">
        <f>IF(B289="","","035851774001")</f>
        <v>98</v>
      </c>
      <c r="AP289" t="s">
        <f>IF(AN289="","","01")</f>
        <v>98</v>
      </c>
      <c r="BV289">
        <f>データ貼付!BV288</f>
        <v>0</v>
      </c>
    </row>
    <row r="290">
      <c r="B290" t="s">
        <f>IF(データ貼付!AN289="Cash on Delivery",2,IF(データ貼付!AN289="","",0))</f>
        <v>98</v>
      </c>
      <c r="E290" s="2" t="s">
        <f>IF(B290="","",TODAY())</f>
        <v>98</v>
      </c>
      <c r="F290" s="2" t="s">
        <f>IF(データ貼付!AW289="","",DATE(LEFT(データ貼付!AW289,4),MID(データ貼付!AW289,5,2),RIGHT(データ貼付!AW289,2)))</f>
        <v>98</v>
      </c>
      <c r="G290" t="s">
        <f>IF(データ貼付!AV289=4,1820,IF(データ貼付!AV289=12,1416,IF(データ貼付!AV289=14,1416,IF(データ貼付!AV289=16,1618,IF(データ貼付!AV289=1,"0812","")))))</f>
        <v>98</v>
      </c>
      <c r="I290" t="s">
        <f>IF(B290="","",IF(データ貼付!F289="","000-0000-0000",データ貼付!F289))</f>
        <v>98</v>
      </c>
      <c r="K290" t="s">
        <f>IF(データ貼付!M289="","",SUBSTITUTE(データ貼付!M289,"-",""))</f>
        <v>98</v>
      </c>
      <c r="L290" t="s">
        <f>LEFT(SUBSTITUTE(データ貼付!P289," ",""),16)</f>
        <v>98</v>
      </c>
      <c r="M290" t="s">
        <f>MID(SUBSTITUTE(データ貼付!P289," ",""),17,16)</f>
        <v>98</v>
      </c>
      <c r="N290" t="s">
        <f>MID(SUBSTITUTE(データ貼付!P289," ",""),33,16)</f>
        <v>98</v>
      </c>
      <c r="O290" t="s">
        <f>IF(データ貼付!L289="","",データ貼付!J289)</f>
        <v>98</v>
      </c>
      <c r="P290" t="s">
        <f>IF(データ貼付!D289="","",データ貼付!D289)</f>
        <v>98</v>
      </c>
      <c r="T290" s="1" t="s">
        <f>IF(P290="","","03-5851-7740")</f>
        <v>98</v>
      </c>
      <c r="V290" t="s">
        <f>IF(P290="","","121-0011")</f>
        <v>98</v>
      </c>
      <c r="W290" t="s">
        <f>IF(P290="","","東京都足立区中央本町3-5-3")</f>
        <v>98</v>
      </c>
      <c r="Y290" t="s">
        <f>IF(P290="","","株式会社Dealz")</f>
        <v>98</v>
      </c>
      <c r="AB290" t="s">
        <f>IF(P290="","",LEFT(データ貼付!AZ289,25))</f>
        <v>98</v>
      </c>
      <c r="AC290" t="s">
        <f>IF(P290="","",LEFT(データ貼付!BC289,30))</f>
        <v>98</v>
      </c>
      <c r="AH290" t="s">
        <f>IF(B290=2,データ貼付!AF289,"")</f>
        <v>98</v>
      </c>
      <c r="AI290" t="s">
        <f>IFERROR(AH290-ROUND(AH290*100/110,0),"")</f>
        <v>98</v>
      </c>
      <c r="AL290">
        <f>データ貼付!AL289</f>
        <v>0</v>
      </c>
      <c r="AM290">
        <f>データ貼付!AM289</f>
        <v>0</v>
      </c>
      <c r="AN290" t="s">
        <f>IF(B290="","","035851774001")</f>
        <v>98</v>
      </c>
      <c r="AP290" t="s">
        <f>IF(AN290="","","01")</f>
        <v>98</v>
      </c>
      <c r="BV290">
        <f>データ貼付!BV289</f>
        <v>0</v>
      </c>
    </row>
    <row r="291">
      <c r="B291" t="s">
        <f>IF(データ貼付!AN290="Cash on Delivery",2,IF(データ貼付!AN290="","",0))</f>
        <v>98</v>
      </c>
      <c r="E291" s="2" t="s">
        <f>IF(B291="","",TODAY())</f>
        <v>98</v>
      </c>
      <c r="F291" s="2" t="s">
        <f>IF(データ貼付!AW290="","",DATE(LEFT(データ貼付!AW290,4),MID(データ貼付!AW290,5,2),RIGHT(データ貼付!AW290,2)))</f>
        <v>98</v>
      </c>
      <c r="G291" t="s">
        <f>IF(データ貼付!AV290=4,1820,IF(データ貼付!AV290=12,1416,IF(データ貼付!AV290=14,1416,IF(データ貼付!AV290=16,1618,IF(データ貼付!AV290=1,"0812","")))))</f>
        <v>98</v>
      </c>
      <c r="I291" t="s">
        <f>IF(B291="","",IF(データ貼付!F290="","000-0000-0000",データ貼付!F290))</f>
        <v>98</v>
      </c>
      <c r="K291" t="s">
        <f>IF(データ貼付!M290="","",SUBSTITUTE(データ貼付!M290,"-",""))</f>
        <v>98</v>
      </c>
      <c r="L291" t="s">
        <f>LEFT(SUBSTITUTE(データ貼付!P290," ",""),16)</f>
        <v>98</v>
      </c>
      <c r="M291" t="s">
        <f>MID(SUBSTITUTE(データ貼付!P290," ",""),17,16)</f>
        <v>98</v>
      </c>
      <c r="N291" t="s">
        <f>MID(SUBSTITUTE(データ貼付!P290," ",""),33,16)</f>
        <v>98</v>
      </c>
      <c r="O291" t="s">
        <f>IF(データ貼付!L290="","",データ貼付!J290)</f>
        <v>98</v>
      </c>
      <c r="P291" t="s">
        <f>IF(データ貼付!D290="","",データ貼付!D290)</f>
        <v>98</v>
      </c>
      <c r="T291" s="1" t="s">
        <f>IF(P291="","","03-5851-7740")</f>
        <v>98</v>
      </c>
      <c r="V291" t="s">
        <f>IF(P291="","","121-0011")</f>
        <v>98</v>
      </c>
      <c r="W291" t="s">
        <f>IF(P291="","","東京都足立区中央本町3-5-3")</f>
        <v>98</v>
      </c>
      <c r="Y291" t="s">
        <f>IF(P291="","","株式会社Dealz")</f>
        <v>98</v>
      </c>
      <c r="AB291" t="s">
        <f>IF(P291="","",LEFT(データ貼付!AZ290,25))</f>
        <v>98</v>
      </c>
      <c r="AC291" t="s">
        <f>IF(P291="","",LEFT(データ貼付!BC290,30))</f>
        <v>98</v>
      </c>
      <c r="AH291" t="s">
        <f>IF(B291=2,データ貼付!AF290,"")</f>
        <v>98</v>
      </c>
      <c r="AI291" t="s">
        <f>IFERROR(AH291-ROUND(AH291*100/110,0),"")</f>
        <v>98</v>
      </c>
      <c r="AL291">
        <f>データ貼付!AL290</f>
        <v>0</v>
      </c>
      <c r="AM291">
        <f>データ貼付!AM290</f>
        <v>0</v>
      </c>
      <c r="AN291" t="s">
        <f>IF(B291="","","035851774001")</f>
        <v>98</v>
      </c>
      <c r="AP291" t="s">
        <f>IF(AN291="","","01")</f>
        <v>98</v>
      </c>
      <c r="BV291">
        <f>データ貼付!BV290</f>
        <v>0</v>
      </c>
    </row>
    <row r="292">
      <c r="B292" t="s">
        <f>IF(データ貼付!AN291="Cash on Delivery",2,IF(データ貼付!AN291="","",0))</f>
        <v>98</v>
      </c>
      <c r="E292" s="2" t="s">
        <f>IF(B292="","",TODAY())</f>
        <v>98</v>
      </c>
      <c r="F292" s="2" t="s">
        <f>IF(データ貼付!AW291="","",DATE(LEFT(データ貼付!AW291,4),MID(データ貼付!AW291,5,2),RIGHT(データ貼付!AW291,2)))</f>
        <v>98</v>
      </c>
      <c r="G292" t="s">
        <f>IF(データ貼付!AV291=4,1820,IF(データ貼付!AV291=12,1416,IF(データ貼付!AV291=14,1416,IF(データ貼付!AV291=16,1618,IF(データ貼付!AV291=1,"0812","")))))</f>
        <v>98</v>
      </c>
      <c r="I292" t="s">
        <f>IF(B292="","",IF(データ貼付!F291="","000-0000-0000",データ貼付!F291))</f>
        <v>98</v>
      </c>
      <c r="K292" t="s">
        <f>IF(データ貼付!M291="","",SUBSTITUTE(データ貼付!M291,"-",""))</f>
        <v>98</v>
      </c>
      <c r="L292" t="s">
        <f>LEFT(SUBSTITUTE(データ貼付!P291," ",""),16)</f>
        <v>98</v>
      </c>
      <c r="M292" t="s">
        <f>MID(SUBSTITUTE(データ貼付!P291," ",""),17,16)</f>
        <v>98</v>
      </c>
      <c r="N292" t="s">
        <f>MID(SUBSTITUTE(データ貼付!P291," ",""),33,16)</f>
        <v>98</v>
      </c>
      <c r="O292" t="s">
        <f>IF(データ貼付!L291="","",データ貼付!J291)</f>
        <v>98</v>
      </c>
      <c r="P292" t="s">
        <f>IF(データ貼付!D291="","",データ貼付!D291)</f>
        <v>98</v>
      </c>
      <c r="T292" s="1" t="s">
        <f>IF(P292="","","03-5851-7740")</f>
        <v>98</v>
      </c>
      <c r="V292" t="s">
        <f>IF(P292="","","121-0011")</f>
        <v>98</v>
      </c>
      <c r="W292" t="s">
        <f>IF(P292="","","東京都足立区中央本町3-5-3")</f>
        <v>98</v>
      </c>
      <c r="Y292" t="s">
        <f>IF(P292="","","株式会社Dealz")</f>
        <v>98</v>
      </c>
      <c r="AB292" t="s">
        <f>IF(P292="","",LEFT(データ貼付!AZ291,25))</f>
        <v>98</v>
      </c>
      <c r="AC292" t="s">
        <f>IF(P292="","",LEFT(データ貼付!BC291,30))</f>
        <v>98</v>
      </c>
      <c r="AH292" t="s">
        <f>IF(B292=2,データ貼付!AF291,"")</f>
        <v>98</v>
      </c>
      <c r="AI292" t="s">
        <f>IFERROR(AH292-ROUND(AH292*100/110,0),"")</f>
        <v>98</v>
      </c>
      <c r="AL292">
        <f>データ貼付!AL291</f>
        <v>0</v>
      </c>
      <c r="AM292">
        <f>データ貼付!AM291</f>
        <v>0</v>
      </c>
      <c r="AN292" t="s">
        <f>IF(B292="","","035851774001")</f>
        <v>98</v>
      </c>
      <c r="AP292" t="s">
        <f>IF(AN292="","","01")</f>
        <v>98</v>
      </c>
      <c r="BV292">
        <f>データ貼付!BV291</f>
        <v>0</v>
      </c>
    </row>
    <row r="293">
      <c r="B293" t="s">
        <f>IF(データ貼付!AN292="Cash on Delivery",2,IF(データ貼付!AN292="","",0))</f>
        <v>98</v>
      </c>
      <c r="E293" s="2" t="s">
        <f>IF(B293="","",TODAY())</f>
        <v>98</v>
      </c>
      <c r="F293" s="2" t="s">
        <f>IF(データ貼付!AW292="","",DATE(LEFT(データ貼付!AW292,4),MID(データ貼付!AW292,5,2),RIGHT(データ貼付!AW292,2)))</f>
        <v>98</v>
      </c>
      <c r="G293" t="s">
        <f>IF(データ貼付!AV292=4,1820,IF(データ貼付!AV292=12,1416,IF(データ貼付!AV292=14,1416,IF(データ貼付!AV292=16,1618,IF(データ貼付!AV292=1,"0812","")))))</f>
        <v>98</v>
      </c>
      <c r="I293" t="s">
        <f>IF(B293="","",IF(データ貼付!F292="","000-0000-0000",データ貼付!F292))</f>
        <v>98</v>
      </c>
      <c r="K293" t="s">
        <f>IF(データ貼付!M292="","",SUBSTITUTE(データ貼付!M292,"-",""))</f>
        <v>98</v>
      </c>
      <c r="L293" t="s">
        <f>LEFT(SUBSTITUTE(データ貼付!P292," ",""),16)</f>
        <v>98</v>
      </c>
      <c r="M293" t="s">
        <f>MID(SUBSTITUTE(データ貼付!P292," ",""),17,16)</f>
        <v>98</v>
      </c>
      <c r="N293" t="s">
        <f>MID(SUBSTITUTE(データ貼付!P292," ",""),33,16)</f>
        <v>98</v>
      </c>
      <c r="O293" t="s">
        <f>IF(データ貼付!L292="","",データ貼付!J292)</f>
        <v>98</v>
      </c>
      <c r="P293" t="s">
        <f>IF(データ貼付!D292="","",データ貼付!D292)</f>
        <v>98</v>
      </c>
      <c r="T293" s="1" t="s">
        <f>IF(P293="","","03-5851-7740")</f>
        <v>98</v>
      </c>
      <c r="V293" t="s">
        <f>IF(P293="","","121-0011")</f>
        <v>98</v>
      </c>
      <c r="W293" t="s">
        <f>IF(P293="","","東京都足立区中央本町3-5-3")</f>
        <v>98</v>
      </c>
      <c r="Y293" t="s">
        <f>IF(P293="","","株式会社Dealz")</f>
        <v>98</v>
      </c>
      <c r="AB293" t="s">
        <f>IF(P293="","",LEFT(データ貼付!AZ292,25))</f>
        <v>98</v>
      </c>
      <c r="AC293" t="s">
        <f>IF(P293="","",LEFT(データ貼付!BC292,30))</f>
        <v>98</v>
      </c>
      <c r="AH293" t="s">
        <f>IF(B293=2,データ貼付!AF292,"")</f>
        <v>98</v>
      </c>
      <c r="AI293" t="s">
        <f>IFERROR(AH293-ROUND(AH293*100/110,0),"")</f>
        <v>98</v>
      </c>
      <c r="AL293">
        <f>データ貼付!AL292</f>
        <v>0</v>
      </c>
      <c r="AM293">
        <f>データ貼付!AM292</f>
        <v>0</v>
      </c>
      <c r="AN293" t="s">
        <f>IF(B293="","","035851774001")</f>
        <v>98</v>
      </c>
      <c r="AP293" t="s">
        <f>IF(AN293="","","01")</f>
        <v>98</v>
      </c>
      <c r="BV293">
        <f>データ貼付!BV292</f>
        <v>0</v>
      </c>
    </row>
    <row r="294">
      <c r="B294" t="s">
        <f>IF(データ貼付!AN293="Cash on Delivery",2,IF(データ貼付!AN293="","",0))</f>
        <v>98</v>
      </c>
      <c r="E294" s="2" t="s">
        <f>IF(B294="","",TODAY())</f>
        <v>98</v>
      </c>
      <c r="F294" s="2" t="s">
        <f>IF(データ貼付!AW293="","",DATE(LEFT(データ貼付!AW293,4),MID(データ貼付!AW293,5,2),RIGHT(データ貼付!AW293,2)))</f>
        <v>98</v>
      </c>
      <c r="G294" t="s">
        <f>IF(データ貼付!AV293=4,1820,IF(データ貼付!AV293=12,1416,IF(データ貼付!AV293=14,1416,IF(データ貼付!AV293=16,1618,IF(データ貼付!AV293=1,"0812","")))))</f>
        <v>98</v>
      </c>
      <c r="I294" t="s">
        <f>IF(B294="","",IF(データ貼付!F293="","000-0000-0000",データ貼付!F293))</f>
        <v>98</v>
      </c>
      <c r="K294" t="s">
        <f>IF(データ貼付!M293="","",SUBSTITUTE(データ貼付!M293,"-",""))</f>
        <v>98</v>
      </c>
      <c r="L294" t="s">
        <f>LEFT(SUBSTITUTE(データ貼付!P293," ",""),16)</f>
        <v>98</v>
      </c>
      <c r="M294" t="s">
        <f>MID(SUBSTITUTE(データ貼付!P293," ",""),17,16)</f>
        <v>98</v>
      </c>
      <c r="N294" t="s">
        <f>MID(SUBSTITUTE(データ貼付!P293," ",""),33,16)</f>
        <v>98</v>
      </c>
      <c r="O294" t="s">
        <f>IF(データ貼付!L293="","",データ貼付!J293)</f>
        <v>98</v>
      </c>
      <c r="P294" t="s">
        <f>IF(データ貼付!D293="","",データ貼付!D293)</f>
        <v>98</v>
      </c>
      <c r="T294" s="1" t="s">
        <f>IF(P294="","","03-5851-7740")</f>
        <v>98</v>
      </c>
      <c r="V294" t="s">
        <f>IF(P294="","","121-0011")</f>
        <v>98</v>
      </c>
      <c r="W294" t="s">
        <f>IF(P294="","","東京都足立区中央本町3-5-3")</f>
        <v>98</v>
      </c>
      <c r="Y294" t="s">
        <f>IF(P294="","","株式会社Dealz")</f>
        <v>98</v>
      </c>
      <c r="AB294" t="s">
        <f>IF(P294="","",LEFT(データ貼付!AZ293,25))</f>
        <v>98</v>
      </c>
      <c r="AC294" t="s">
        <f>IF(P294="","",LEFT(データ貼付!BC293,30))</f>
        <v>98</v>
      </c>
      <c r="AH294" t="s">
        <f>IF(B294=2,データ貼付!AF293,"")</f>
        <v>98</v>
      </c>
      <c r="AI294" t="s">
        <f>IFERROR(AH294-ROUND(AH294*100/110,0),"")</f>
        <v>98</v>
      </c>
      <c r="AL294">
        <f>データ貼付!AL293</f>
        <v>0</v>
      </c>
      <c r="AM294">
        <f>データ貼付!AM293</f>
        <v>0</v>
      </c>
      <c r="AN294" t="s">
        <f>IF(B294="","","035851774001")</f>
        <v>98</v>
      </c>
      <c r="AP294" t="s">
        <f>IF(AN294="","","01")</f>
        <v>98</v>
      </c>
      <c r="BV294">
        <f>データ貼付!BV293</f>
        <v>0</v>
      </c>
    </row>
    <row r="295">
      <c r="B295" t="s">
        <f>IF(データ貼付!AN294="Cash on Delivery",2,IF(データ貼付!AN294="","",0))</f>
        <v>98</v>
      </c>
      <c r="E295" s="2" t="s">
        <f>IF(B295="","",TODAY())</f>
        <v>98</v>
      </c>
      <c r="F295" s="2" t="s">
        <f>IF(データ貼付!AW294="","",DATE(LEFT(データ貼付!AW294,4),MID(データ貼付!AW294,5,2),RIGHT(データ貼付!AW294,2)))</f>
        <v>98</v>
      </c>
      <c r="G295" t="s">
        <f>IF(データ貼付!AV294=4,1820,IF(データ貼付!AV294=12,1416,IF(データ貼付!AV294=14,1416,IF(データ貼付!AV294=16,1618,IF(データ貼付!AV294=1,"0812","")))))</f>
        <v>98</v>
      </c>
      <c r="I295" t="s">
        <f>IF(B295="","",IF(データ貼付!F294="","000-0000-0000",データ貼付!F294))</f>
        <v>98</v>
      </c>
      <c r="K295" t="s">
        <f>IF(データ貼付!M294="","",SUBSTITUTE(データ貼付!M294,"-",""))</f>
        <v>98</v>
      </c>
      <c r="L295" t="s">
        <f>LEFT(SUBSTITUTE(データ貼付!P294," ",""),16)</f>
        <v>98</v>
      </c>
      <c r="M295" t="s">
        <f>MID(SUBSTITUTE(データ貼付!P294," ",""),17,16)</f>
        <v>98</v>
      </c>
      <c r="N295" t="s">
        <f>MID(SUBSTITUTE(データ貼付!P294," ",""),33,16)</f>
        <v>98</v>
      </c>
      <c r="O295" t="s">
        <f>IF(データ貼付!L294="","",データ貼付!J294)</f>
        <v>98</v>
      </c>
      <c r="P295" t="s">
        <f>IF(データ貼付!D294="","",データ貼付!D294)</f>
        <v>98</v>
      </c>
      <c r="T295" s="1" t="s">
        <f>IF(P295="","","03-5851-7740")</f>
        <v>98</v>
      </c>
      <c r="V295" t="s">
        <f>IF(P295="","","121-0011")</f>
        <v>98</v>
      </c>
      <c r="W295" t="s">
        <f>IF(P295="","","東京都足立区中央本町3-5-3")</f>
        <v>98</v>
      </c>
      <c r="Y295" t="s">
        <f>IF(P295="","","株式会社Dealz")</f>
        <v>98</v>
      </c>
      <c r="AB295" t="s">
        <f>IF(P295="","",LEFT(データ貼付!AZ294,25))</f>
        <v>98</v>
      </c>
      <c r="AC295" t="s">
        <f>IF(P295="","",LEFT(データ貼付!BC294,30))</f>
        <v>98</v>
      </c>
      <c r="AH295" t="s">
        <f>IF(B295=2,データ貼付!AF294,"")</f>
        <v>98</v>
      </c>
      <c r="AI295" t="s">
        <f>IFERROR(AH295-ROUND(AH295*100/110,0),"")</f>
        <v>98</v>
      </c>
      <c r="AL295">
        <f>データ貼付!AL294</f>
        <v>0</v>
      </c>
      <c r="AM295">
        <f>データ貼付!AM294</f>
        <v>0</v>
      </c>
      <c r="AN295" t="s">
        <f>IF(B295="","","035851774001")</f>
        <v>98</v>
      </c>
      <c r="AP295" t="s">
        <f>IF(AN295="","","01")</f>
        <v>98</v>
      </c>
      <c r="BV295">
        <f>データ貼付!BV294</f>
        <v>0</v>
      </c>
    </row>
    <row r="296">
      <c r="B296" t="s">
        <f>IF(データ貼付!AN295="Cash on Delivery",2,IF(データ貼付!AN295="","",0))</f>
        <v>98</v>
      </c>
      <c r="E296" s="2" t="s">
        <f>IF(B296="","",TODAY())</f>
        <v>98</v>
      </c>
      <c r="F296" s="2" t="s">
        <f>IF(データ貼付!AW295="","",DATE(LEFT(データ貼付!AW295,4),MID(データ貼付!AW295,5,2),RIGHT(データ貼付!AW295,2)))</f>
        <v>98</v>
      </c>
      <c r="G296" t="s">
        <f>IF(データ貼付!AV295=4,1820,IF(データ貼付!AV295=12,1416,IF(データ貼付!AV295=14,1416,IF(データ貼付!AV295=16,1618,IF(データ貼付!AV295=1,"0812","")))))</f>
        <v>98</v>
      </c>
      <c r="I296" t="s">
        <f>IF(B296="","",IF(データ貼付!F295="","000-0000-0000",データ貼付!F295))</f>
        <v>98</v>
      </c>
      <c r="K296" t="s">
        <f>IF(データ貼付!M295="","",SUBSTITUTE(データ貼付!M295,"-",""))</f>
        <v>98</v>
      </c>
      <c r="L296" t="s">
        <f>LEFT(SUBSTITUTE(データ貼付!P295," ",""),16)</f>
        <v>98</v>
      </c>
      <c r="M296" t="s">
        <f>MID(SUBSTITUTE(データ貼付!P295," ",""),17,16)</f>
        <v>98</v>
      </c>
      <c r="N296" t="s">
        <f>MID(SUBSTITUTE(データ貼付!P295," ",""),33,16)</f>
        <v>98</v>
      </c>
      <c r="O296" t="s">
        <f>IF(データ貼付!L295="","",データ貼付!J295)</f>
        <v>98</v>
      </c>
      <c r="P296" t="s">
        <f>IF(データ貼付!D295="","",データ貼付!D295)</f>
        <v>98</v>
      </c>
      <c r="T296" s="1" t="s">
        <f>IF(P296="","","03-5851-7740")</f>
        <v>98</v>
      </c>
      <c r="V296" t="s">
        <f>IF(P296="","","121-0011")</f>
        <v>98</v>
      </c>
      <c r="W296" t="s">
        <f>IF(P296="","","東京都足立区中央本町3-5-3")</f>
        <v>98</v>
      </c>
      <c r="Y296" t="s">
        <f>IF(P296="","","株式会社Dealz")</f>
        <v>98</v>
      </c>
      <c r="AB296" t="s">
        <f>IF(P296="","",LEFT(データ貼付!AZ295,25))</f>
        <v>98</v>
      </c>
      <c r="AC296" t="s">
        <f>IF(P296="","",LEFT(データ貼付!BC295,30))</f>
        <v>98</v>
      </c>
      <c r="AH296" t="s">
        <f>IF(B296=2,データ貼付!AF295,"")</f>
        <v>98</v>
      </c>
      <c r="AI296" t="s">
        <f>IFERROR(AH296-ROUND(AH296*100/110,0),"")</f>
        <v>98</v>
      </c>
      <c r="AL296">
        <f>データ貼付!AL295</f>
        <v>0</v>
      </c>
      <c r="AM296">
        <f>データ貼付!AM295</f>
        <v>0</v>
      </c>
      <c r="AN296" t="s">
        <f>IF(B296="","","035851774001")</f>
        <v>98</v>
      </c>
      <c r="AP296" t="s">
        <f>IF(AN296="","","01")</f>
        <v>98</v>
      </c>
      <c r="BV296">
        <f>データ貼付!BV295</f>
        <v>0</v>
      </c>
    </row>
    <row r="297">
      <c r="B297" t="s">
        <f>IF(データ貼付!AN296="Cash on Delivery",2,IF(データ貼付!AN296="","",0))</f>
        <v>98</v>
      </c>
      <c r="E297" s="2" t="s">
        <f>IF(B297="","",TODAY())</f>
        <v>98</v>
      </c>
      <c r="F297" s="2" t="s">
        <f>IF(データ貼付!AW296="","",DATE(LEFT(データ貼付!AW296,4),MID(データ貼付!AW296,5,2),RIGHT(データ貼付!AW296,2)))</f>
        <v>98</v>
      </c>
      <c r="G297" t="s">
        <f>IF(データ貼付!AV296=4,1820,IF(データ貼付!AV296=12,1416,IF(データ貼付!AV296=14,1416,IF(データ貼付!AV296=16,1618,IF(データ貼付!AV296=1,"0812","")))))</f>
        <v>98</v>
      </c>
      <c r="I297" t="s">
        <f>IF(B297="","",IF(データ貼付!F296="","000-0000-0000",データ貼付!F296))</f>
        <v>98</v>
      </c>
      <c r="K297" t="s">
        <f>IF(データ貼付!M296="","",SUBSTITUTE(データ貼付!M296,"-",""))</f>
        <v>98</v>
      </c>
      <c r="L297" t="s">
        <f>LEFT(SUBSTITUTE(データ貼付!P296," ",""),16)</f>
        <v>98</v>
      </c>
      <c r="M297" t="s">
        <f>MID(SUBSTITUTE(データ貼付!P296," ",""),17,16)</f>
        <v>98</v>
      </c>
      <c r="N297" t="s">
        <f>MID(SUBSTITUTE(データ貼付!P296," ",""),33,16)</f>
        <v>98</v>
      </c>
      <c r="O297" t="s">
        <f>IF(データ貼付!L296="","",データ貼付!J296)</f>
        <v>98</v>
      </c>
      <c r="P297" t="s">
        <f>IF(データ貼付!D296="","",データ貼付!D296)</f>
        <v>98</v>
      </c>
      <c r="T297" s="1" t="s">
        <f>IF(P297="","","03-5851-7740")</f>
        <v>98</v>
      </c>
      <c r="V297" t="s">
        <f>IF(P297="","","121-0011")</f>
        <v>98</v>
      </c>
      <c r="W297" t="s">
        <f>IF(P297="","","東京都足立区中央本町3-5-3")</f>
        <v>98</v>
      </c>
      <c r="Y297" t="s">
        <f>IF(P297="","","株式会社Dealz")</f>
        <v>98</v>
      </c>
      <c r="AB297" t="s">
        <f>IF(P297="","",LEFT(データ貼付!AZ296,25))</f>
        <v>98</v>
      </c>
      <c r="AC297" t="s">
        <f>IF(P297="","",LEFT(データ貼付!BC296,30))</f>
        <v>98</v>
      </c>
      <c r="AH297" t="s">
        <f>IF(B297=2,データ貼付!AF296,"")</f>
        <v>98</v>
      </c>
      <c r="AI297" t="s">
        <f>IFERROR(AH297-ROUND(AH297*100/110,0),"")</f>
        <v>98</v>
      </c>
      <c r="AL297">
        <f>データ貼付!AL296</f>
        <v>0</v>
      </c>
      <c r="AM297">
        <f>データ貼付!AM296</f>
        <v>0</v>
      </c>
      <c r="AN297" t="s">
        <f>IF(B297="","","035851774001")</f>
        <v>98</v>
      </c>
      <c r="AP297" t="s">
        <f>IF(AN297="","","01")</f>
        <v>98</v>
      </c>
      <c r="BV297">
        <f>データ貼付!BV296</f>
        <v>0</v>
      </c>
    </row>
    <row r="298">
      <c r="B298" t="s">
        <f>IF(データ貼付!AN297="Cash on Delivery",2,IF(データ貼付!AN297="","",0))</f>
        <v>98</v>
      </c>
      <c r="E298" s="2" t="s">
        <f>IF(B298="","",TODAY())</f>
        <v>98</v>
      </c>
      <c r="F298" s="2" t="s">
        <f>IF(データ貼付!AW297="","",DATE(LEFT(データ貼付!AW297,4),MID(データ貼付!AW297,5,2),RIGHT(データ貼付!AW297,2)))</f>
        <v>98</v>
      </c>
      <c r="G298" t="s">
        <f>IF(データ貼付!AV297=4,1820,IF(データ貼付!AV297=12,1416,IF(データ貼付!AV297=14,1416,IF(データ貼付!AV297=16,1618,IF(データ貼付!AV297=1,"0812","")))))</f>
        <v>98</v>
      </c>
      <c r="I298" t="s">
        <f>IF(B298="","",IF(データ貼付!F297="","000-0000-0000",データ貼付!F297))</f>
        <v>98</v>
      </c>
      <c r="K298" t="s">
        <f>IF(データ貼付!M297="","",SUBSTITUTE(データ貼付!M297,"-",""))</f>
        <v>98</v>
      </c>
      <c r="L298" t="s">
        <f>LEFT(SUBSTITUTE(データ貼付!P297," ",""),16)</f>
        <v>98</v>
      </c>
      <c r="M298" t="s">
        <f>MID(SUBSTITUTE(データ貼付!P297," ",""),17,16)</f>
        <v>98</v>
      </c>
      <c r="N298" t="s">
        <f>MID(SUBSTITUTE(データ貼付!P297," ",""),33,16)</f>
        <v>98</v>
      </c>
      <c r="O298" t="s">
        <f>IF(データ貼付!L297="","",データ貼付!J297)</f>
        <v>98</v>
      </c>
      <c r="P298" t="s">
        <f>IF(データ貼付!D297="","",データ貼付!D297)</f>
        <v>98</v>
      </c>
      <c r="T298" s="1" t="s">
        <f>IF(P298="","","03-5851-7740")</f>
        <v>98</v>
      </c>
      <c r="V298" t="s">
        <f>IF(P298="","","121-0011")</f>
        <v>98</v>
      </c>
      <c r="W298" t="s">
        <f>IF(P298="","","東京都足立区中央本町3-5-3")</f>
        <v>98</v>
      </c>
      <c r="Y298" t="s">
        <f>IF(P298="","","株式会社Dealz")</f>
        <v>98</v>
      </c>
      <c r="AB298" t="s">
        <f>IF(P298="","",LEFT(データ貼付!AZ297,25))</f>
        <v>98</v>
      </c>
      <c r="AC298" t="s">
        <f>IF(P298="","",LEFT(データ貼付!BC297,30))</f>
        <v>98</v>
      </c>
      <c r="AH298" t="s">
        <f>IF(B298=2,データ貼付!AF297,"")</f>
        <v>98</v>
      </c>
      <c r="AI298" t="s">
        <f>IFERROR(AH298-ROUND(AH298*100/110,0),"")</f>
        <v>98</v>
      </c>
      <c r="AL298">
        <f>データ貼付!AL297</f>
        <v>0</v>
      </c>
      <c r="AM298">
        <f>データ貼付!AM297</f>
        <v>0</v>
      </c>
      <c r="AN298" t="s">
        <f>IF(B298="","","035851774001")</f>
        <v>98</v>
      </c>
      <c r="AP298" t="s">
        <f>IF(AN298="","","01")</f>
        <v>98</v>
      </c>
      <c r="BV298">
        <f>データ貼付!BV297</f>
        <v>0</v>
      </c>
    </row>
    <row r="299">
      <c r="B299" t="s">
        <f>IF(データ貼付!AN298="Cash on Delivery",2,IF(データ貼付!AN298="","",0))</f>
        <v>98</v>
      </c>
      <c r="E299" s="2" t="s">
        <f>IF(B299="","",TODAY())</f>
        <v>98</v>
      </c>
      <c r="F299" s="2" t="s">
        <f>IF(データ貼付!AW298="","",DATE(LEFT(データ貼付!AW298,4),MID(データ貼付!AW298,5,2),RIGHT(データ貼付!AW298,2)))</f>
        <v>98</v>
      </c>
      <c r="G299" t="s">
        <f>IF(データ貼付!AV298=4,1820,IF(データ貼付!AV298=12,1416,IF(データ貼付!AV298=14,1416,IF(データ貼付!AV298=16,1618,IF(データ貼付!AV298=1,"0812","")))))</f>
        <v>98</v>
      </c>
      <c r="I299" t="s">
        <f>IF(B299="","",IF(データ貼付!F298="","000-0000-0000",データ貼付!F298))</f>
        <v>98</v>
      </c>
      <c r="K299" t="s">
        <f>IF(データ貼付!M298="","",SUBSTITUTE(データ貼付!M298,"-",""))</f>
        <v>98</v>
      </c>
      <c r="L299" t="s">
        <f>LEFT(SUBSTITUTE(データ貼付!P298," ",""),16)</f>
        <v>98</v>
      </c>
      <c r="M299" t="s">
        <f>MID(SUBSTITUTE(データ貼付!P298," ",""),17,16)</f>
        <v>98</v>
      </c>
      <c r="N299" t="s">
        <f>MID(SUBSTITUTE(データ貼付!P298," ",""),33,16)</f>
        <v>98</v>
      </c>
      <c r="O299" t="s">
        <f>IF(データ貼付!L298="","",データ貼付!J298)</f>
        <v>98</v>
      </c>
      <c r="P299" t="s">
        <f>IF(データ貼付!D298="","",データ貼付!D298)</f>
        <v>98</v>
      </c>
      <c r="T299" s="1" t="s">
        <f>IF(P299="","","03-5851-7740")</f>
        <v>98</v>
      </c>
      <c r="V299" t="s">
        <f>IF(P299="","","121-0011")</f>
        <v>98</v>
      </c>
      <c r="W299" t="s">
        <f>IF(P299="","","東京都足立区中央本町3-5-3")</f>
        <v>98</v>
      </c>
      <c r="Y299" t="s">
        <f>IF(P299="","","株式会社Dealz")</f>
        <v>98</v>
      </c>
      <c r="AB299" t="s">
        <f>IF(P299="","",LEFT(データ貼付!AZ298,25))</f>
        <v>98</v>
      </c>
      <c r="AC299" t="s">
        <f>IF(P299="","",LEFT(データ貼付!BC298,30))</f>
        <v>98</v>
      </c>
      <c r="AH299" t="s">
        <f>IF(B299=2,データ貼付!AF298,"")</f>
        <v>98</v>
      </c>
      <c r="AI299" t="s">
        <f>IFERROR(AH299-ROUND(AH299*100/110,0),"")</f>
        <v>98</v>
      </c>
      <c r="AL299">
        <f>データ貼付!AL298</f>
        <v>0</v>
      </c>
      <c r="AM299">
        <f>データ貼付!AM298</f>
        <v>0</v>
      </c>
      <c r="AN299" t="s">
        <f>IF(B299="","","035851774001")</f>
        <v>98</v>
      </c>
      <c r="AP299" t="s">
        <f>IF(AN299="","","01")</f>
        <v>98</v>
      </c>
      <c r="BV299">
        <f>データ貼付!BV298</f>
        <v>0</v>
      </c>
    </row>
    <row r="300">
      <c r="B300" t="s">
        <f>IF(データ貼付!AN299="Cash on Delivery",2,IF(データ貼付!AN299="","",0))</f>
        <v>98</v>
      </c>
      <c r="E300" s="2" t="s">
        <f>IF(B300="","",TODAY())</f>
        <v>98</v>
      </c>
      <c r="F300" s="2" t="s">
        <f>IF(データ貼付!AW299="","",DATE(LEFT(データ貼付!AW299,4),MID(データ貼付!AW299,5,2),RIGHT(データ貼付!AW299,2)))</f>
        <v>98</v>
      </c>
      <c r="G300" t="s">
        <f>IF(データ貼付!AV299=4,1820,IF(データ貼付!AV299=12,1416,IF(データ貼付!AV299=14,1416,IF(データ貼付!AV299=16,1618,IF(データ貼付!AV299=1,"0812","")))))</f>
        <v>98</v>
      </c>
      <c r="I300" t="s">
        <f>IF(B300="","",IF(データ貼付!F299="","000-0000-0000",データ貼付!F299))</f>
        <v>98</v>
      </c>
      <c r="K300" t="s">
        <f>IF(データ貼付!M299="","",SUBSTITUTE(データ貼付!M299,"-",""))</f>
        <v>98</v>
      </c>
      <c r="L300" t="s">
        <f>LEFT(SUBSTITUTE(データ貼付!P299," ",""),16)</f>
        <v>98</v>
      </c>
      <c r="M300" t="s">
        <f>MID(SUBSTITUTE(データ貼付!P299," ",""),17,16)</f>
        <v>98</v>
      </c>
      <c r="N300" t="s">
        <f>MID(SUBSTITUTE(データ貼付!P299," ",""),33,16)</f>
        <v>98</v>
      </c>
      <c r="O300" t="s">
        <f>IF(データ貼付!L299="","",データ貼付!J299)</f>
        <v>98</v>
      </c>
      <c r="P300" t="s">
        <f>IF(データ貼付!D299="","",データ貼付!D299)</f>
        <v>98</v>
      </c>
      <c r="T300" s="1" t="s">
        <f>IF(P300="","","03-5851-7740")</f>
        <v>98</v>
      </c>
      <c r="V300" t="s">
        <f>IF(P300="","","121-0011")</f>
        <v>98</v>
      </c>
      <c r="W300" t="s">
        <f>IF(P300="","","東京都足立区中央本町3-5-3")</f>
        <v>98</v>
      </c>
      <c r="Y300" t="s">
        <f>IF(P300="","","株式会社Dealz")</f>
        <v>98</v>
      </c>
      <c r="AB300" t="s">
        <f>IF(P300="","",LEFT(データ貼付!AZ299,25))</f>
        <v>98</v>
      </c>
      <c r="AC300" t="s">
        <f>IF(P300="","",LEFT(データ貼付!BC299,30))</f>
        <v>98</v>
      </c>
      <c r="AH300" t="s">
        <f>IF(B300=2,データ貼付!AF299,"")</f>
        <v>98</v>
      </c>
      <c r="AI300" t="s">
        <f>IFERROR(AH300-ROUND(AH300*100/110,0),"")</f>
        <v>98</v>
      </c>
      <c r="AL300">
        <f>データ貼付!AL299</f>
        <v>0</v>
      </c>
      <c r="AM300">
        <f>データ貼付!AM299</f>
        <v>0</v>
      </c>
      <c r="AN300" t="s">
        <f>IF(B300="","","035851774001")</f>
        <v>98</v>
      </c>
      <c r="AP300" t="s">
        <f>IF(AN300="","","01")</f>
        <v>98</v>
      </c>
      <c r="BV300">
        <f>データ貼付!BV299</f>
        <v>0</v>
      </c>
    </row>
    <row r="301">
      <c r="B301" t="s">
        <f>IF(データ貼付!AN300="Cash on Delivery",2,IF(データ貼付!AN300="","",0))</f>
        <v>98</v>
      </c>
      <c r="E301" s="2" t="s">
        <f>IF(B301="","",TODAY())</f>
        <v>98</v>
      </c>
      <c r="F301" s="2" t="s">
        <f>IF(データ貼付!AW300="","",DATE(LEFT(データ貼付!AW300,4),MID(データ貼付!AW300,5,2),RIGHT(データ貼付!AW300,2)))</f>
        <v>98</v>
      </c>
      <c r="G301" t="s">
        <f>IF(データ貼付!AV300=4,1820,IF(データ貼付!AV300=12,1416,IF(データ貼付!AV300=14,1416,IF(データ貼付!AV300=16,1618,IF(データ貼付!AV300=1,"0812","")))))</f>
        <v>98</v>
      </c>
      <c r="I301" t="s">
        <f>IF(B301="","",IF(データ貼付!F300="","000-0000-0000",データ貼付!F300))</f>
        <v>98</v>
      </c>
      <c r="K301" t="s">
        <f>IF(データ貼付!M300="","",SUBSTITUTE(データ貼付!M300,"-",""))</f>
        <v>98</v>
      </c>
      <c r="L301" t="s">
        <f>LEFT(SUBSTITUTE(データ貼付!P300," ",""),16)</f>
        <v>98</v>
      </c>
      <c r="M301" t="s">
        <f>MID(SUBSTITUTE(データ貼付!P300," ",""),17,16)</f>
        <v>98</v>
      </c>
      <c r="N301" t="s">
        <f>MID(SUBSTITUTE(データ貼付!P300," ",""),33,16)</f>
        <v>98</v>
      </c>
      <c r="O301" t="s">
        <f>IF(データ貼付!L300="","",データ貼付!J300)</f>
        <v>98</v>
      </c>
      <c r="P301" t="s">
        <f>IF(データ貼付!D300="","",データ貼付!D300)</f>
        <v>98</v>
      </c>
      <c r="T301" s="1" t="s">
        <f>IF(P301="","","03-5851-7740")</f>
        <v>98</v>
      </c>
      <c r="V301" t="s">
        <f>IF(P301="","","121-0011")</f>
        <v>98</v>
      </c>
      <c r="W301" t="s">
        <f>IF(P301="","","東京都足立区中央本町3-5-3")</f>
        <v>98</v>
      </c>
      <c r="Y301" t="s">
        <f>IF(P301="","","株式会社Dealz")</f>
        <v>98</v>
      </c>
      <c r="AB301" t="s">
        <f>IF(P301="","",LEFT(データ貼付!AZ300,25))</f>
        <v>98</v>
      </c>
      <c r="AC301" t="s">
        <f>IF(P301="","",LEFT(データ貼付!BC300,30))</f>
        <v>98</v>
      </c>
      <c r="AH301" t="s">
        <f>IF(B301=2,データ貼付!AF300,"")</f>
        <v>98</v>
      </c>
      <c r="AI301" t="s">
        <f>IFERROR(AH301-ROUND(AH301*100/110,0),"")</f>
        <v>98</v>
      </c>
      <c r="AL301">
        <f>データ貼付!AL300</f>
        <v>0</v>
      </c>
      <c r="AM301">
        <f>データ貼付!AM300</f>
        <v>0</v>
      </c>
      <c r="AN301" t="s">
        <f>IF(B301="","","035851774001")</f>
        <v>98</v>
      </c>
      <c r="AP301" t="s">
        <f>IF(AN301="","","01")</f>
        <v>98</v>
      </c>
      <c r="BV301">
        <f>データ貼付!BV300</f>
        <v>0</v>
      </c>
    </row>
    <row r="302">
      <c r="B302" t="s">
        <f>IF(データ貼付!AN301="Cash on Delivery",2,IF(データ貼付!AN301="","",0))</f>
        <v>98</v>
      </c>
      <c r="E302" s="2" t="s">
        <f>IF(B302="","",TODAY())</f>
        <v>98</v>
      </c>
      <c r="F302" s="2" t="s">
        <f>IF(データ貼付!AW301="","",DATE(LEFT(データ貼付!AW301,4),MID(データ貼付!AW301,5,2),RIGHT(データ貼付!AW301,2)))</f>
        <v>98</v>
      </c>
      <c r="G302" t="s">
        <f>IF(データ貼付!AV301=4,1820,IF(データ貼付!AV301=12,1416,IF(データ貼付!AV301=14,1416,IF(データ貼付!AV301=16,1618,IF(データ貼付!AV301=1,"0812","")))))</f>
        <v>98</v>
      </c>
      <c r="I302" t="s">
        <f>IF(B302="","",IF(データ貼付!F301="","000-0000-0000",データ貼付!F301))</f>
        <v>98</v>
      </c>
      <c r="K302" t="s">
        <f>IF(データ貼付!M301="","",SUBSTITUTE(データ貼付!M301,"-",""))</f>
        <v>98</v>
      </c>
      <c r="L302" t="s">
        <f>LEFT(SUBSTITUTE(データ貼付!P301," ",""),16)</f>
        <v>98</v>
      </c>
      <c r="M302" t="s">
        <f>MID(SUBSTITUTE(データ貼付!P301," ",""),17,16)</f>
        <v>98</v>
      </c>
      <c r="N302" t="s">
        <f>MID(SUBSTITUTE(データ貼付!P301," ",""),33,16)</f>
        <v>98</v>
      </c>
      <c r="O302" t="s">
        <f>IF(データ貼付!L301="","",データ貼付!J301)</f>
        <v>98</v>
      </c>
      <c r="P302" t="s">
        <f>IF(データ貼付!D301="","",データ貼付!D301)</f>
        <v>98</v>
      </c>
      <c r="T302" s="1" t="s">
        <f>IF(P302="","","03-5851-7740")</f>
        <v>98</v>
      </c>
      <c r="V302" t="s">
        <f>IF(P302="","","121-0011")</f>
        <v>98</v>
      </c>
      <c r="W302" t="s">
        <f>IF(P302="","","東京都足立区中央本町3-5-3")</f>
        <v>98</v>
      </c>
      <c r="Y302" t="s">
        <f>IF(P302="","","株式会社Dealz")</f>
        <v>98</v>
      </c>
      <c r="AB302" t="s">
        <f>IF(P302="","",LEFT(データ貼付!AZ301,25))</f>
        <v>98</v>
      </c>
      <c r="AC302" t="s">
        <f>IF(P302="","",LEFT(データ貼付!BC301,30))</f>
        <v>98</v>
      </c>
      <c r="AH302" t="s">
        <f>IF(B302=2,データ貼付!AF301,"")</f>
        <v>98</v>
      </c>
      <c r="AI302" t="s">
        <f>IFERROR(AH302-ROUND(AH302*100/110,0),"")</f>
        <v>98</v>
      </c>
      <c r="AL302">
        <f>データ貼付!AL301</f>
        <v>0</v>
      </c>
      <c r="AM302">
        <f>データ貼付!AM301</f>
        <v>0</v>
      </c>
      <c r="AN302" t="s">
        <f>IF(B302="","","035851774001")</f>
        <v>98</v>
      </c>
      <c r="AP302" t="s">
        <f>IF(AN302="","","01")</f>
        <v>98</v>
      </c>
      <c r="BV302">
        <f>データ貼付!BV301</f>
        <v>0</v>
      </c>
    </row>
    <row r="303">
      <c r="B303" t="s">
        <f>IF(データ貼付!AN302="Cash on Delivery",2,IF(データ貼付!AN302="","",0))</f>
        <v>98</v>
      </c>
      <c r="E303" s="2" t="s">
        <f>IF(B303="","",TODAY())</f>
        <v>98</v>
      </c>
      <c r="F303" s="2" t="s">
        <f>IF(データ貼付!AW302="","",DATE(LEFT(データ貼付!AW302,4),MID(データ貼付!AW302,5,2),RIGHT(データ貼付!AW302,2)))</f>
        <v>98</v>
      </c>
      <c r="G303" t="s">
        <f>IF(データ貼付!AV302=4,1820,IF(データ貼付!AV302=12,1416,IF(データ貼付!AV302=14,1416,IF(データ貼付!AV302=16,1618,IF(データ貼付!AV302=1,"0812","")))))</f>
        <v>98</v>
      </c>
      <c r="I303" t="s">
        <f>IF(B303="","",IF(データ貼付!F302="","000-0000-0000",データ貼付!F302))</f>
        <v>98</v>
      </c>
      <c r="K303" t="s">
        <f>IF(データ貼付!M302="","",SUBSTITUTE(データ貼付!M302,"-",""))</f>
        <v>98</v>
      </c>
      <c r="L303" t="s">
        <f>LEFT(SUBSTITUTE(データ貼付!P302," ",""),16)</f>
        <v>98</v>
      </c>
      <c r="M303" t="s">
        <f>MID(SUBSTITUTE(データ貼付!P302," ",""),17,16)</f>
        <v>98</v>
      </c>
      <c r="N303" t="s">
        <f>MID(SUBSTITUTE(データ貼付!P302," ",""),33,16)</f>
        <v>98</v>
      </c>
      <c r="O303" t="s">
        <f>IF(データ貼付!L302="","",データ貼付!J302)</f>
        <v>98</v>
      </c>
      <c r="P303" t="s">
        <f>IF(データ貼付!D302="","",データ貼付!D302)</f>
        <v>98</v>
      </c>
      <c r="T303" s="1" t="s">
        <f>IF(P303="","","03-5851-7740")</f>
        <v>98</v>
      </c>
      <c r="V303" t="s">
        <f>IF(P303="","","121-0011")</f>
        <v>98</v>
      </c>
      <c r="W303" t="s">
        <f>IF(P303="","","東京都足立区中央本町3-5-3")</f>
        <v>98</v>
      </c>
      <c r="Y303" t="s">
        <f>IF(P303="","","株式会社Dealz")</f>
        <v>98</v>
      </c>
      <c r="AB303" t="s">
        <f>IF(P303="","",LEFT(データ貼付!AZ302,25))</f>
        <v>98</v>
      </c>
      <c r="AC303" t="s">
        <f>IF(P303="","",LEFT(データ貼付!BC302,30))</f>
        <v>98</v>
      </c>
      <c r="AH303" t="s">
        <f>IF(B303=2,データ貼付!AF302,"")</f>
        <v>98</v>
      </c>
      <c r="AI303" t="s">
        <f>IFERROR(AH303-ROUND(AH303*100/110,0),"")</f>
        <v>98</v>
      </c>
      <c r="AL303">
        <f>データ貼付!AL302</f>
        <v>0</v>
      </c>
      <c r="AM303">
        <f>データ貼付!AM302</f>
        <v>0</v>
      </c>
      <c r="AN303" t="s">
        <f>IF(B303="","","035851774001")</f>
        <v>98</v>
      </c>
      <c r="AP303" t="s">
        <f>IF(AN303="","","01")</f>
        <v>98</v>
      </c>
      <c r="BV303">
        <f>データ貼付!BV302</f>
        <v>0</v>
      </c>
    </row>
    <row r="304">
      <c r="B304" t="s">
        <f>IF(データ貼付!AN303="Cash on Delivery",2,IF(データ貼付!AN303="","",0))</f>
        <v>98</v>
      </c>
      <c r="E304" s="2" t="s">
        <f>IF(B304="","",TODAY())</f>
        <v>98</v>
      </c>
      <c r="F304" s="2" t="s">
        <f>IF(データ貼付!AW303="","",DATE(LEFT(データ貼付!AW303,4),MID(データ貼付!AW303,5,2),RIGHT(データ貼付!AW303,2)))</f>
        <v>98</v>
      </c>
      <c r="G304" t="s">
        <f>IF(データ貼付!AV303=4,1820,IF(データ貼付!AV303=12,1416,IF(データ貼付!AV303=14,1416,IF(データ貼付!AV303=16,1618,IF(データ貼付!AV303=1,"0812","")))))</f>
        <v>98</v>
      </c>
      <c r="I304" t="s">
        <f>IF(B304="","",IF(データ貼付!F303="","000-0000-0000",データ貼付!F303))</f>
        <v>98</v>
      </c>
      <c r="K304" t="s">
        <f>IF(データ貼付!M303="","",SUBSTITUTE(データ貼付!M303,"-",""))</f>
        <v>98</v>
      </c>
      <c r="L304" t="s">
        <f>LEFT(SUBSTITUTE(データ貼付!P303," ",""),16)</f>
        <v>98</v>
      </c>
      <c r="M304" t="s">
        <f>MID(SUBSTITUTE(データ貼付!P303," ",""),17,16)</f>
        <v>98</v>
      </c>
      <c r="N304" t="s">
        <f>MID(SUBSTITUTE(データ貼付!P303," ",""),33,16)</f>
        <v>98</v>
      </c>
      <c r="O304" t="s">
        <f>IF(データ貼付!L303="","",データ貼付!J303)</f>
        <v>98</v>
      </c>
      <c r="P304" t="s">
        <f>IF(データ貼付!D303="","",データ貼付!D303)</f>
        <v>98</v>
      </c>
      <c r="T304" s="1" t="s">
        <f>IF(P304="","","03-5851-7740")</f>
        <v>98</v>
      </c>
      <c r="V304" t="s">
        <f>IF(P304="","","121-0011")</f>
        <v>98</v>
      </c>
      <c r="W304" t="s">
        <f>IF(P304="","","東京都足立区中央本町3-5-3")</f>
        <v>98</v>
      </c>
      <c r="Y304" t="s">
        <f>IF(P304="","","株式会社Dealz")</f>
        <v>98</v>
      </c>
      <c r="AB304" t="s">
        <f>IF(P304="","",LEFT(データ貼付!AZ303,25))</f>
        <v>98</v>
      </c>
      <c r="AC304" t="s">
        <f>IF(P304="","",LEFT(データ貼付!BC303,30))</f>
        <v>98</v>
      </c>
      <c r="AH304" t="s">
        <f>IF(B304=2,データ貼付!AF303,"")</f>
        <v>98</v>
      </c>
      <c r="AI304" t="s">
        <f>IFERROR(AH304-ROUND(AH304*100/110,0),"")</f>
        <v>98</v>
      </c>
      <c r="AL304">
        <f>データ貼付!AL303</f>
        <v>0</v>
      </c>
      <c r="AM304">
        <f>データ貼付!AM303</f>
        <v>0</v>
      </c>
      <c r="AN304" t="s">
        <f>IF(B304="","","035851774001")</f>
        <v>98</v>
      </c>
      <c r="AP304" t="s">
        <f>IF(AN304="","","01")</f>
        <v>98</v>
      </c>
      <c r="BV304">
        <f>データ貼付!BV303</f>
        <v>0</v>
      </c>
    </row>
    <row r="305">
      <c r="B305" t="s">
        <f>IF(データ貼付!AN304="Cash on Delivery",2,IF(データ貼付!AN304="","",0))</f>
        <v>98</v>
      </c>
      <c r="E305" s="2" t="s">
        <f>IF(B305="","",TODAY())</f>
        <v>98</v>
      </c>
      <c r="F305" s="2" t="s">
        <f>IF(データ貼付!AW304="","",DATE(LEFT(データ貼付!AW304,4),MID(データ貼付!AW304,5,2),RIGHT(データ貼付!AW304,2)))</f>
        <v>98</v>
      </c>
      <c r="G305" t="s">
        <f>IF(データ貼付!AV304=4,1820,IF(データ貼付!AV304=12,1416,IF(データ貼付!AV304=14,1416,IF(データ貼付!AV304=16,1618,IF(データ貼付!AV304=1,"0812","")))))</f>
        <v>98</v>
      </c>
      <c r="I305" t="s">
        <f>IF(B305="","",IF(データ貼付!F304="","000-0000-0000",データ貼付!F304))</f>
        <v>98</v>
      </c>
      <c r="K305" t="s">
        <f>IF(データ貼付!M304="","",SUBSTITUTE(データ貼付!M304,"-",""))</f>
        <v>98</v>
      </c>
      <c r="L305" t="s">
        <f>LEFT(SUBSTITUTE(データ貼付!P304," ",""),16)</f>
        <v>98</v>
      </c>
      <c r="M305" t="s">
        <f>MID(SUBSTITUTE(データ貼付!P304," ",""),17,16)</f>
        <v>98</v>
      </c>
      <c r="N305" t="s">
        <f>MID(SUBSTITUTE(データ貼付!P304," ",""),33,16)</f>
        <v>98</v>
      </c>
      <c r="O305" t="s">
        <f>IF(データ貼付!L304="","",データ貼付!J304)</f>
        <v>98</v>
      </c>
      <c r="P305" t="s">
        <f>IF(データ貼付!D304="","",データ貼付!D304)</f>
        <v>98</v>
      </c>
      <c r="T305" s="1" t="s">
        <f>IF(P305="","","03-5851-7740")</f>
        <v>98</v>
      </c>
      <c r="V305" t="s">
        <f>IF(P305="","","121-0011")</f>
        <v>98</v>
      </c>
      <c r="W305" t="s">
        <f>IF(P305="","","東京都足立区中央本町3-5-3")</f>
        <v>98</v>
      </c>
      <c r="Y305" t="s">
        <f>IF(P305="","","株式会社Dealz")</f>
        <v>98</v>
      </c>
      <c r="AB305" t="s">
        <f>IF(P305="","",LEFT(データ貼付!AZ304,25))</f>
        <v>98</v>
      </c>
      <c r="AC305" t="s">
        <f>IF(P305="","",LEFT(データ貼付!BC304,30))</f>
        <v>98</v>
      </c>
      <c r="AH305" t="s">
        <f>IF(B305=2,データ貼付!AF304,"")</f>
        <v>98</v>
      </c>
      <c r="AI305" t="s">
        <f>IFERROR(AH305-ROUND(AH305*100/110,0),"")</f>
        <v>98</v>
      </c>
      <c r="AL305">
        <f>データ貼付!AL304</f>
        <v>0</v>
      </c>
      <c r="AM305">
        <f>データ貼付!AM304</f>
        <v>0</v>
      </c>
      <c r="AN305" t="s">
        <f>IF(B305="","","035851774001")</f>
        <v>98</v>
      </c>
      <c r="AP305" t="s">
        <f>IF(AN305="","","01")</f>
        <v>98</v>
      </c>
      <c r="BV305">
        <f>データ貼付!BV304</f>
        <v>0</v>
      </c>
    </row>
    <row r="306">
      <c r="B306" t="s">
        <f>IF(データ貼付!AN305="Cash on Delivery",2,IF(データ貼付!AN305="","",0))</f>
        <v>98</v>
      </c>
      <c r="E306" s="2" t="s">
        <f>IF(B306="","",TODAY())</f>
        <v>98</v>
      </c>
      <c r="F306" s="2" t="s">
        <f>IF(データ貼付!AW305="","",DATE(LEFT(データ貼付!AW305,4),MID(データ貼付!AW305,5,2),RIGHT(データ貼付!AW305,2)))</f>
        <v>98</v>
      </c>
      <c r="G306" t="s">
        <f>IF(データ貼付!AV305=4,1820,IF(データ貼付!AV305=12,1416,IF(データ貼付!AV305=14,1416,IF(データ貼付!AV305=16,1618,IF(データ貼付!AV305=1,"0812","")))))</f>
        <v>98</v>
      </c>
      <c r="I306" t="s">
        <f>IF(B306="","",IF(データ貼付!F305="","000-0000-0000",データ貼付!F305))</f>
        <v>98</v>
      </c>
      <c r="K306" t="s">
        <f>IF(データ貼付!M305="","",SUBSTITUTE(データ貼付!M305,"-",""))</f>
        <v>98</v>
      </c>
      <c r="L306" t="s">
        <f>LEFT(SUBSTITUTE(データ貼付!P305," ",""),16)</f>
        <v>98</v>
      </c>
      <c r="M306" t="s">
        <f>MID(SUBSTITUTE(データ貼付!P305," ",""),17,16)</f>
        <v>98</v>
      </c>
      <c r="N306" t="s">
        <f>MID(SUBSTITUTE(データ貼付!P305," ",""),33,16)</f>
        <v>98</v>
      </c>
      <c r="O306" t="s">
        <f>IF(データ貼付!L305="","",データ貼付!J305)</f>
        <v>98</v>
      </c>
      <c r="P306" t="s">
        <f>IF(データ貼付!D305="","",データ貼付!D305)</f>
        <v>98</v>
      </c>
      <c r="T306" s="1" t="s">
        <f>IF(P306="","","03-5851-7740")</f>
        <v>98</v>
      </c>
      <c r="V306" t="s">
        <f>IF(P306="","","121-0011")</f>
        <v>98</v>
      </c>
      <c r="W306" t="s">
        <f>IF(P306="","","東京都足立区中央本町3-5-3")</f>
        <v>98</v>
      </c>
      <c r="Y306" t="s">
        <f>IF(P306="","","株式会社Dealz")</f>
        <v>98</v>
      </c>
      <c r="AB306" t="s">
        <f>IF(P306="","",LEFT(データ貼付!AZ305,25))</f>
        <v>98</v>
      </c>
      <c r="AC306" t="s">
        <f>IF(P306="","",LEFT(データ貼付!BC305,30))</f>
        <v>98</v>
      </c>
      <c r="AH306" t="s">
        <f>IF(B306=2,データ貼付!AF305,"")</f>
        <v>98</v>
      </c>
      <c r="AI306" t="s">
        <f>IFERROR(AH306-ROUND(AH306*100/110,0),"")</f>
        <v>98</v>
      </c>
      <c r="AL306">
        <f>データ貼付!AL305</f>
        <v>0</v>
      </c>
      <c r="AM306">
        <f>データ貼付!AM305</f>
        <v>0</v>
      </c>
      <c r="AN306" t="s">
        <f>IF(B306="","","035851774001")</f>
        <v>98</v>
      </c>
      <c r="AP306" t="s">
        <f>IF(AN306="","","01")</f>
        <v>98</v>
      </c>
      <c r="BV306">
        <f>データ貼付!BV305</f>
        <v>0</v>
      </c>
    </row>
    <row r="307">
      <c r="B307" t="s">
        <f>IF(データ貼付!AN306="Cash on Delivery",2,IF(データ貼付!AN306="","",0))</f>
        <v>98</v>
      </c>
      <c r="E307" s="2" t="s">
        <f>IF(B307="","",TODAY())</f>
        <v>98</v>
      </c>
      <c r="F307" s="2" t="s">
        <f>IF(データ貼付!AW306="","",DATE(LEFT(データ貼付!AW306,4),MID(データ貼付!AW306,5,2),RIGHT(データ貼付!AW306,2)))</f>
        <v>98</v>
      </c>
      <c r="G307" t="s">
        <f>IF(データ貼付!AV306=4,1820,IF(データ貼付!AV306=12,1416,IF(データ貼付!AV306=14,1416,IF(データ貼付!AV306=16,1618,IF(データ貼付!AV306=1,"0812","")))))</f>
        <v>98</v>
      </c>
      <c r="I307" t="s">
        <f>IF(B307="","",IF(データ貼付!F306="","000-0000-0000",データ貼付!F306))</f>
        <v>98</v>
      </c>
      <c r="K307" t="s">
        <f>IF(データ貼付!M306="","",SUBSTITUTE(データ貼付!M306,"-",""))</f>
        <v>98</v>
      </c>
      <c r="L307" t="s">
        <f>LEFT(SUBSTITUTE(データ貼付!P306," ",""),16)</f>
        <v>98</v>
      </c>
      <c r="M307" t="s">
        <f>MID(SUBSTITUTE(データ貼付!P306," ",""),17,16)</f>
        <v>98</v>
      </c>
      <c r="N307" t="s">
        <f>MID(SUBSTITUTE(データ貼付!P306," ",""),33,16)</f>
        <v>98</v>
      </c>
      <c r="O307" t="s">
        <f>IF(データ貼付!L306="","",データ貼付!J306)</f>
        <v>98</v>
      </c>
      <c r="P307" t="s">
        <f>IF(データ貼付!D306="","",データ貼付!D306)</f>
        <v>98</v>
      </c>
      <c r="T307" s="1" t="s">
        <f>IF(P307="","","03-5851-7740")</f>
        <v>98</v>
      </c>
      <c r="V307" t="s">
        <f>IF(P307="","","121-0011")</f>
        <v>98</v>
      </c>
      <c r="W307" t="s">
        <f>IF(P307="","","東京都足立区中央本町3-5-3")</f>
        <v>98</v>
      </c>
      <c r="Y307" t="s">
        <f>IF(P307="","","株式会社Dealz")</f>
        <v>98</v>
      </c>
      <c r="AB307" t="s">
        <f>IF(P307="","",LEFT(データ貼付!AZ306,25))</f>
        <v>98</v>
      </c>
      <c r="AC307" t="s">
        <f>IF(P307="","",LEFT(データ貼付!BC306,30))</f>
        <v>98</v>
      </c>
      <c r="AH307" t="s">
        <f>IF(B307=2,データ貼付!AF306,"")</f>
        <v>98</v>
      </c>
      <c r="AI307" t="s">
        <f>IFERROR(AH307-ROUND(AH307*100/110,0),"")</f>
        <v>98</v>
      </c>
      <c r="AL307">
        <f>データ貼付!AL306</f>
        <v>0</v>
      </c>
      <c r="AM307">
        <f>データ貼付!AM306</f>
        <v>0</v>
      </c>
      <c r="AN307" t="s">
        <f>IF(B307="","","035851774001")</f>
        <v>98</v>
      </c>
      <c r="AP307" t="s">
        <f>IF(AN307="","","01")</f>
        <v>98</v>
      </c>
      <c r="BV307">
        <f>データ貼付!BV306</f>
        <v>0</v>
      </c>
    </row>
    <row r="308">
      <c r="B308" t="s">
        <f>IF(データ貼付!AN307="Cash on Delivery",2,IF(データ貼付!AN307="","",0))</f>
        <v>98</v>
      </c>
      <c r="E308" s="2" t="s">
        <f>IF(B308="","",TODAY())</f>
        <v>98</v>
      </c>
      <c r="F308" s="2" t="s">
        <f>IF(データ貼付!AW307="","",DATE(LEFT(データ貼付!AW307,4),MID(データ貼付!AW307,5,2),RIGHT(データ貼付!AW307,2)))</f>
        <v>98</v>
      </c>
      <c r="G308" t="s">
        <f>IF(データ貼付!AV307=4,1820,IF(データ貼付!AV307=12,1416,IF(データ貼付!AV307=14,1416,IF(データ貼付!AV307=16,1618,IF(データ貼付!AV307=1,"0812","")))))</f>
        <v>98</v>
      </c>
      <c r="I308" t="s">
        <f>IF(B308="","",IF(データ貼付!F307="","000-0000-0000",データ貼付!F307))</f>
        <v>98</v>
      </c>
      <c r="K308" t="s">
        <f>IF(データ貼付!M307="","",SUBSTITUTE(データ貼付!M307,"-",""))</f>
        <v>98</v>
      </c>
      <c r="L308" t="s">
        <f>LEFT(SUBSTITUTE(データ貼付!P307," ",""),16)</f>
        <v>98</v>
      </c>
      <c r="M308" t="s">
        <f>MID(SUBSTITUTE(データ貼付!P307," ",""),17,16)</f>
        <v>98</v>
      </c>
      <c r="N308" t="s">
        <f>MID(SUBSTITUTE(データ貼付!P307," ",""),33,16)</f>
        <v>98</v>
      </c>
      <c r="O308" t="s">
        <f>IF(データ貼付!L307="","",データ貼付!J307)</f>
        <v>98</v>
      </c>
      <c r="P308" t="s">
        <f>IF(データ貼付!D307="","",データ貼付!D307)</f>
        <v>98</v>
      </c>
      <c r="T308" s="1" t="s">
        <f>IF(P308="","","03-5851-7740")</f>
        <v>98</v>
      </c>
      <c r="V308" t="s">
        <f>IF(P308="","","121-0011")</f>
        <v>98</v>
      </c>
      <c r="W308" t="s">
        <f>IF(P308="","","東京都足立区中央本町3-5-3")</f>
        <v>98</v>
      </c>
      <c r="Y308" t="s">
        <f>IF(P308="","","株式会社Dealz")</f>
        <v>98</v>
      </c>
      <c r="AB308" t="s">
        <f>IF(P308="","",LEFT(データ貼付!AZ307,25))</f>
        <v>98</v>
      </c>
      <c r="AC308" t="s">
        <f>IF(P308="","",LEFT(データ貼付!BC307,30))</f>
        <v>98</v>
      </c>
      <c r="AH308" t="s">
        <f>IF(B308=2,データ貼付!AF307,"")</f>
        <v>98</v>
      </c>
      <c r="AI308" t="s">
        <f>IFERROR(AH308-ROUND(AH308*100/110,0),"")</f>
        <v>98</v>
      </c>
      <c r="AL308">
        <f>データ貼付!AL307</f>
        <v>0</v>
      </c>
      <c r="AM308">
        <f>データ貼付!AM307</f>
        <v>0</v>
      </c>
      <c r="AN308" t="s">
        <f>IF(B308="","","035851774001")</f>
        <v>98</v>
      </c>
      <c r="AP308" t="s">
        <f>IF(AN308="","","01")</f>
        <v>98</v>
      </c>
      <c r="BV308">
        <f>データ貼付!BV307</f>
        <v>0</v>
      </c>
    </row>
    <row r="309">
      <c r="B309" t="s">
        <f>IF(データ貼付!AN308="Cash on Delivery",2,IF(データ貼付!AN308="","",0))</f>
        <v>98</v>
      </c>
      <c r="E309" s="2" t="s">
        <f>IF(B309="","",TODAY())</f>
        <v>98</v>
      </c>
      <c r="F309" s="2" t="s">
        <f>IF(データ貼付!AW308="","",DATE(LEFT(データ貼付!AW308,4),MID(データ貼付!AW308,5,2),RIGHT(データ貼付!AW308,2)))</f>
        <v>98</v>
      </c>
      <c r="G309" t="s">
        <f>IF(データ貼付!AV308=4,1820,IF(データ貼付!AV308=12,1416,IF(データ貼付!AV308=14,1416,IF(データ貼付!AV308=16,1618,IF(データ貼付!AV308=1,"0812","")))))</f>
        <v>98</v>
      </c>
      <c r="I309" t="s">
        <f>IF(B309="","",IF(データ貼付!F308="","000-0000-0000",データ貼付!F308))</f>
        <v>98</v>
      </c>
      <c r="K309" t="s">
        <f>IF(データ貼付!M308="","",SUBSTITUTE(データ貼付!M308,"-",""))</f>
        <v>98</v>
      </c>
      <c r="L309" t="s">
        <f>LEFT(SUBSTITUTE(データ貼付!P308," ",""),16)</f>
        <v>98</v>
      </c>
      <c r="M309" t="s">
        <f>MID(SUBSTITUTE(データ貼付!P308," ",""),17,16)</f>
        <v>98</v>
      </c>
      <c r="N309" t="s">
        <f>MID(SUBSTITUTE(データ貼付!P308," ",""),33,16)</f>
        <v>98</v>
      </c>
      <c r="O309" t="s">
        <f>IF(データ貼付!L308="","",データ貼付!J308)</f>
        <v>98</v>
      </c>
      <c r="P309" t="s">
        <f>IF(データ貼付!D308="","",データ貼付!D308)</f>
        <v>98</v>
      </c>
      <c r="T309" s="1" t="s">
        <f>IF(P309="","","03-5851-7740")</f>
        <v>98</v>
      </c>
      <c r="V309" t="s">
        <f>IF(P309="","","121-0011")</f>
        <v>98</v>
      </c>
      <c r="W309" t="s">
        <f>IF(P309="","","東京都足立区中央本町3-5-3")</f>
        <v>98</v>
      </c>
      <c r="Y309" t="s">
        <f>IF(P309="","","株式会社Dealz")</f>
        <v>98</v>
      </c>
      <c r="AB309" t="s">
        <f>IF(P309="","",LEFT(データ貼付!AZ308,25))</f>
        <v>98</v>
      </c>
      <c r="AC309" t="s">
        <f>IF(P309="","",LEFT(データ貼付!BC308,30))</f>
        <v>98</v>
      </c>
      <c r="AH309" t="s">
        <f>IF(B309=2,データ貼付!AF308,"")</f>
        <v>98</v>
      </c>
      <c r="AI309" t="s">
        <f>IFERROR(AH309-ROUND(AH309*100/110,0),"")</f>
        <v>98</v>
      </c>
      <c r="AL309">
        <f>データ貼付!AL308</f>
        <v>0</v>
      </c>
      <c r="AM309">
        <f>データ貼付!AM308</f>
        <v>0</v>
      </c>
      <c r="AN309" t="s">
        <f>IF(B309="","","035851774001")</f>
        <v>98</v>
      </c>
      <c r="AP309" t="s">
        <f>IF(AN309="","","01")</f>
        <v>98</v>
      </c>
      <c r="BV309">
        <f>データ貼付!BV308</f>
        <v>0</v>
      </c>
    </row>
    <row r="310">
      <c r="B310" t="s">
        <f>IF(データ貼付!AN309="Cash on Delivery",2,IF(データ貼付!AN309="","",0))</f>
        <v>98</v>
      </c>
      <c r="E310" s="2" t="s">
        <f>IF(B310="","",TODAY())</f>
        <v>98</v>
      </c>
      <c r="F310" s="2" t="s">
        <f>IF(データ貼付!AW309="","",DATE(LEFT(データ貼付!AW309,4),MID(データ貼付!AW309,5,2),RIGHT(データ貼付!AW309,2)))</f>
        <v>98</v>
      </c>
      <c r="G310" t="s">
        <f>IF(データ貼付!AV309=4,1820,IF(データ貼付!AV309=12,1416,IF(データ貼付!AV309=14,1416,IF(データ貼付!AV309=16,1618,IF(データ貼付!AV309=1,"0812","")))))</f>
        <v>98</v>
      </c>
      <c r="I310" t="s">
        <f>IF(B310="","",IF(データ貼付!F309="","000-0000-0000",データ貼付!F309))</f>
        <v>98</v>
      </c>
      <c r="K310" t="s">
        <f>IF(データ貼付!M309="","",SUBSTITUTE(データ貼付!M309,"-",""))</f>
        <v>98</v>
      </c>
      <c r="L310" t="s">
        <f>LEFT(SUBSTITUTE(データ貼付!P309," ",""),16)</f>
        <v>98</v>
      </c>
      <c r="M310" t="s">
        <f>MID(SUBSTITUTE(データ貼付!P309," ",""),17,16)</f>
        <v>98</v>
      </c>
      <c r="N310" t="s">
        <f>MID(SUBSTITUTE(データ貼付!P309," ",""),33,16)</f>
        <v>98</v>
      </c>
      <c r="O310" t="s">
        <f>IF(データ貼付!L309="","",データ貼付!J309)</f>
        <v>98</v>
      </c>
      <c r="P310" t="s">
        <f>IF(データ貼付!D309="","",データ貼付!D309)</f>
        <v>98</v>
      </c>
      <c r="T310" s="1" t="s">
        <f>IF(P310="","","03-5851-7740")</f>
        <v>98</v>
      </c>
      <c r="V310" t="s">
        <f>IF(P310="","","121-0011")</f>
        <v>98</v>
      </c>
      <c r="W310" t="s">
        <f>IF(P310="","","東京都足立区中央本町3-5-3")</f>
        <v>98</v>
      </c>
      <c r="Y310" t="s">
        <f>IF(P310="","","株式会社Dealz")</f>
        <v>98</v>
      </c>
      <c r="AB310" t="s">
        <f>IF(P310="","",LEFT(データ貼付!AZ309,25))</f>
        <v>98</v>
      </c>
      <c r="AC310" t="s">
        <f>IF(P310="","",LEFT(データ貼付!BC309,30))</f>
        <v>98</v>
      </c>
      <c r="AH310" t="s">
        <f>IF(B310=2,データ貼付!AF309,"")</f>
        <v>98</v>
      </c>
      <c r="AI310" t="s">
        <f>IFERROR(AH310-ROUND(AH310*100/110,0),"")</f>
        <v>98</v>
      </c>
      <c r="AL310">
        <f>データ貼付!AL309</f>
        <v>0</v>
      </c>
      <c r="AM310">
        <f>データ貼付!AM309</f>
        <v>0</v>
      </c>
      <c r="AN310" t="s">
        <f>IF(B310="","","035851774001")</f>
        <v>98</v>
      </c>
      <c r="AP310" t="s">
        <f>IF(AN310="","","01")</f>
        <v>98</v>
      </c>
      <c r="BV310">
        <f>データ貼付!BV309</f>
        <v>0</v>
      </c>
    </row>
    <row r="311"/>
    <row r="312"/>
    <row r="313"/>
    <row r="314"/>
    <row r="315"/>
    <row r="316"/>
    <row r="317"/>
    <row r="318"/>
    <row r="319"/>
    <row r="320"/>
  </sheetData>
  <pageMargins left="0.7874015748031497" right="0.7874015748031497" top="0.984251968503937" bottom="0.984251968503937" header="0.5118110236220472" footer="0.5118110236220472"/>
  <ignoredErrors>
    <ignoredError numberStoredAsText="1" sqref="A1:CQ3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V309"/>
  <sheetViews>
    <sheetView workbookViewId="0" rightToLeft="0"/>
  </sheetViews>
  <cols>
    <col min="40" max="40" customWidth="1" width="17"/>
  </cols>
  <sheetData/>
  <pageMargins left="0.7" right="0.7" top="0.75" bottom="0.75" header="0.3" footer="0.3"/>
  <ignoredErrors>
    <ignoredError numberStoredAsText="1" sqref="A1:BV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外部データ取り込み基本レイアウト</vt:lpstr>
      <vt:lpstr>データ貼付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2022-10-07T09:56:15Z</dcterms:created>
  <dcterms:modified xsi:type="dcterms:W3CDTF">2026-03-27T06:05:23Z</dcterms:modified>
  <cp:lastModifiedBy>yeheytech.101@gmail.com</cp:lastModifiedBy>
  <dc:creator>8WS30136</dc:creator>
</cp:coreProperties>
</file>